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moha\"/>
    </mc:Choice>
  </mc:AlternateContent>
  <xr:revisionPtr revIDLastSave="0" documentId="13_ncr:1_{9701C123-8D11-40E5-A879-6C5928B871CE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Pivot 1" sheetId="2" r:id="rId2"/>
    <sheet name="Pivot 2" sheetId="3" r:id="rId3"/>
    <sheet name="Pivot 3" sheetId="4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049" i="1" l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E13" i="5" l="1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F9" i="5" s="1"/>
  <c r="E8" i="5"/>
  <c r="D8" i="5"/>
  <c r="C8" i="5"/>
  <c r="B8" i="5"/>
  <c r="F8" i="5" s="1"/>
  <c r="E7" i="5"/>
  <c r="D7" i="5"/>
  <c r="C7" i="5"/>
  <c r="B7" i="5"/>
  <c r="E6" i="5"/>
  <c r="B6" i="5"/>
  <c r="E5" i="5"/>
  <c r="D5" i="5"/>
  <c r="D6" i="5"/>
  <c r="C6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G2" i="5" l="1"/>
  <c r="G10" i="5"/>
  <c r="H4" i="5"/>
  <c r="I10" i="5"/>
  <c r="H8" i="5"/>
  <c r="I2" i="5"/>
  <c r="H12" i="5"/>
  <c r="I4" i="5"/>
  <c r="I8" i="5"/>
  <c r="G11" i="5"/>
  <c r="G13" i="5"/>
  <c r="H5" i="5"/>
  <c r="H7" i="5"/>
  <c r="H9" i="5"/>
  <c r="I9" i="5"/>
  <c r="I11" i="5"/>
  <c r="F2" i="5"/>
  <c r="H2" i="5" s="1"/>
  <c r="F10" i="5"/>
  <c r="H10" i="5" s="1"/>
  <c r="G8" i="5"/>
  <c r="F3" i="5"/>
  <c r="H3" i="5" s="1"/>
  <c r="F11" i="5"/>
  <c r="H11" i="5" s="1"/>
  <c r="G9" i="5"/>
  <c r="F4" i="5"/>
  <c r="G4" i="5" s="1"/>
  <c r="F12" i="5"/>
  <c r="I12" i="5" s="1"/>
  <c r="F5" i="5"/>
  <c r="I5" i="5" s="1"/>
  <c r="F13" i="5"/>
  <c r="I13" i="5" s="1"/>
  <c r="F6" i="5"/>
  <c r="I6" i="5" s="1"/>
  <c r="F7" i="5"/>
  <c r="G7" i="5" s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R2" i="1"/>
  <c r="Q2" i="1"/>
  <c r="I7" i="5" l="1"/>
  <c r="H6" i="5"/>
  <c r="I3" i="5"/>
  <c r="G5" i="5"/>
  <c r="H13" i="5"/>
  <c r="G3" i="5"/>
  <c r="G12" i="5"/>
  <c r="G6" i="5"/>
  <c r="F14" i="5"/>
  <c r="P2" i="1"/>
  <c r="P1" i="1"/>
</calcChain>
</file>

<file path=xl/sharedStrings.xml><?xml version="1.0" encoding="utf-8"?>
<sst xmlns="http://schemas.openxmlformats.org/spreadsheetml/2006/main" count="24825" uniqueCount="8405">
  <si>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</si>
  <si>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</si>
  <si>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</si>
  <si>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</si>
  <si>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</si>
  <si>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</si>
  <si>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</si>
  <si>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</si>
  <si>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</si>
  <si>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</si>
  <si>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</si>
  <si>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</si>
  <si>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</si>
  <si>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</si>
  <si>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</si>
  <si>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</si>
  <si>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</si>
  <si>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</si>
  <si>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</si>
  <si>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</si>
  <si>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</si>
  <si>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</si>
  <si>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</si>
  <si>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</si>
  <si>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</si>
  <si>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</si>
  <si>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</si>
  <si>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</si>
  <si>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</si>
  <si>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</si>
  <si>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</si>
  <si>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</si>
  <si>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</si>
  <si>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</si>
  <si>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</si>
  <si>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</si>
  <si>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</si>
  <si>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</si>
  <si>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</si>
  <si>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</si>
  <si>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</si>
  <si>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</si>
  <si>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</si>
  <si>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</si>
  <si>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</si>
  <si>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</si>
  <si>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</si>
  <si>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</si>
  <si>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</si>
  <si>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</si>
  <si>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</si>
  <si>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</si>
  <si>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</si>
  <si>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</si>
  <si>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</si>
  <si>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</si>
  <si>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</si>
  <si>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</si>
  <si>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</si>
  <si>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</si>
  <si>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</si>
  <si>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</si>
  <si>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</si>
  <si>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</si>
  <si>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</si>
  <si>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</si>
  <si>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</si>
  <si>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</si>
  <si>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</si>
  <si>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</si>
  <si>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</si>
  <si>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</si>
  <si>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</si>
  <si>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</si>
  <si>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</si>
  <si>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</si>
  <si>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</si>
  <si>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</si>
  <si>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</si>
  <si>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</si>
  <si>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</si>
  <si>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</si>
  <si>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</si>
  <si>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</si>
  <si>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</si>
  <si>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</si>
  <si>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</si>
  <si>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</si>
  <si>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</si>
  <si>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</si>
  <si>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</si>
  <si>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</si>
  <si>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</si>
  <si>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</si>
  <si>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</si>
  <si>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</si>
  <si>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</si>
  <si>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</si>
  <si>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</si>
  <si>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</si>
  <si>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</si>
  <si>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</si>
  <si>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</si>
  <si>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</si>
  <si>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</si>
  <si>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</si>
  <si>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</si>
  <si>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</si>
  <si>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</si>
  <si>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</si>
  <si>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</si>
  <si>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</si>
  <si>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</si>
  <si>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</si>
  <si>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</si>
  <si>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</si>
  <si>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</si>
  <si>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</si>
  <si>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</si>
  <si>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</si>
  <si>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</si>
  <si>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</si>
  <si>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</si>
  <si>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</si>
  <si>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</si>
  <si>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</si>
  <si>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</si>
  <si>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</si>
  <si>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</si>
  <si>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</si>
  <si>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</si>
  <si>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</si>
  <si>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</si>
  <si>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</si>
  <si>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</si>
  <si>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</si>
  <si>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</si>
  <si>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</si>
  <si>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</si>
  <si>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</si>
  <si>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</si>
  <si>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</si>
  <si>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</si>
  <si>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</si>
  <si>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</si>
  <si>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</si>
  <si>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</si>
  <si>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</si>
  <si>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</si>
  <si>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</si>
  <si>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</si>
  <si>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</si>
  <si>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</si>
  <si>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</si>
  <si>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</si>
  <si>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</si>
  <si>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</si>
  <si>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</si>
  <si>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</si>
  <si>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</si>
  <si>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</si>
  <si>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</si>
  <si>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</si>
  <si>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</si>
  <si>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</si>
  <si>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</si>
  <si>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</si>
  <si>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</si>
  <si>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</si>
  <si>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</si>
  <si>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</si>
  <si>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</si>
  <si>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</si>
  <si>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</si>
  <si>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</si>
  <si>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</si>
  <si>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</si>
  <si>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</si>
  <si>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</si>
  <si>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</si>
  <si>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</si>
  <si>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</si>
  <si>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</si>
  <si>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</si>
  <si>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</si>
  <si>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</si>
  <si>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</si>
  <si>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</si>
  <si>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</si>
  <si>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</si>
  <si>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</si>
  <si>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</si>
  <si>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</si>
  <si>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</si>
  <si>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</si>
  <si>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</si>
  <si>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</si>
  <si>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</si>
  <si>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</si>
  <si>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</si>
  <si>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</si>
  <si>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</si>
  <si>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</si>
  <si>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</si>
  <si>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</si>
  <si>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</si>
  <si>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</si>
  <si>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</si>
  <si>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</si>
  <si>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</si>
  <si>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</si>
  <si>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</si>
  <si>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</si>
  <si>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</si>
  <si>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</si>
  <si>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</si>
  <si>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</si>
  <si>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</si>
  <si>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</si>
  <si>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</si>
  <si>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</si>
  <si>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</si>
  <si>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</si>
  <si>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</si>
  <si>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</si>
  <si>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</si>
  <si>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</si>
  <si>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</si>
  <si>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</si>
  <si>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</si>
  <si>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</si>
  <si>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</si>
  <si>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</si>
  <si>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</si>
  <si>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</si>
  <si>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</si>
  <si>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</si>
  <si>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</si>
  <si>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</si>
  <si>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</si>
  <si>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</si>
  <si>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</si>
  <si>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</si>
  <si>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</si>
  <si>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</si>
  <si>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</si>
  <si>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</si>
  <si>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</si>
  <si>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</si>
  <si>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</si>
  <si>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</si>
  <si>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</si>
  <si>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</si>
  <si>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</si>
  <si>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</si>
  <si>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</si>
  <si>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</si>
  <si>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</si>
  <si>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</si>
  <si>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</si>
  <si>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</si>
  <si>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</si>
  <si>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</si>
  <si>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</si>
  <si>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</si>
  <si>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</si>
  <si>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</si>
  <si>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</si>
  <si>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</si>
  <si>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</si>
  <si>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</si>
  <si>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</si>
  <si>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</si>
  <si>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</si>
  <si>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</si>
  <si>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</si>
  <si>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</si>
  <si>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</si>
  <si>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</si>
  <si>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</si>
  <si>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</si>
  <si>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</si>
  <si>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</si>
  <si>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</si>
  <si>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</si>
  <si>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</si>
  <si>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</si>
  <si>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</si>
  <si>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</si>
  <si>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</si>
  <si>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</si>
  <si>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</si>
  <si>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</si>
  <si>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</si>
  <si>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</si>
  <si>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</si>
  <si>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</si>
  <si>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</si>
  <si>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</si>
  <si>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</si>
  <si>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</si>
  <si>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</si>
  <si>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</si>
  <si>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</si>
  <si>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</si>
  <si>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</si>
  <si>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</si>
  <si>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</si>
  <si>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</si>
  <si>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</si>
  <si>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</si>
  <si>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</si>
  <si>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</si>
  <si>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</si>
  <si>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</si>
  <si>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</si>
  <si>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</si>
  <si>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</si>
  <si>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</si>
  <si>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</si>
  <si>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</si>
  <si>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</si>
  <si>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</si>
  <si>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</si>
  <si>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</si>
  <si>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</si>
  <si>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</si>
  <si>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</si>
  <si>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</si>
  <si>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</si>
  <si>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</si>
  <si>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</si>
  <si>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</si>
  <si>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</si>
  <si>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</si>
  <si>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</si>
  <si>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</si>
  <si>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</si>
  <si>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</si>
  <si>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</si>
  <si>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</si>
  <si>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</si>
  <si>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</si>
  <si>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</si>
  <si>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</si>
  <si>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</si>
  <si>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</si>
  <si>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</si>
  <si>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</si>
  <si>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</si>
  <si>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</si>
  <si>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</si>
  <si>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</si>
  <si>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</si>
  <si>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</si>
  <si>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</si>
  <si>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</si>
  <si>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</si>
  <si>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</si>
  <si>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</si>
  <si>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</si>
  <si>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</si>
  <si>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</si>
  <si>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</si>
  <si>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</si>
  <si>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</si>
  <si>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</si>
  <si>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</si>
  <si>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</si>
  <si>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</si>
  <si>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</si>
  <si>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</si>
  <si>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</si>
  <si>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</si>
  <si>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</si>
  <si>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</si>
  <si>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</si>
  <si>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</si>
  <si>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</si>
  <si>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</si>
  <si>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</si>
  <si>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</si>
  <si>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</si>
  <si>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</si>
  <si>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</si>
  <si>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</si>
  <si>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</si>
  <si>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</si>
  <si>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</si>
  <si>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</si>
  <si>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</si>
  <si>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</si>
  <si>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</si>
  <si>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</si>
  <si>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</si>
  <si>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</si>
  <si>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</si>
  <si>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</si>
  <si>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</si>
  <si>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</si>
  <si>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</si>
  <si>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</si>
  <si>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</si>
  <si>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</si>
  <si>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</si>
  <si>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</si>
  <si>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</si>
  <si>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</si>
  <si>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</si>
  <si>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</si>
  <si>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</si>
  <si>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</si>
  <si>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</si>
  <si>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</si>
  <si>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</si>
  <si>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</si>
  <si>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</si>
  <si>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</si>
  <si>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</si>
  <si>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</si>
  <si>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</si>
  <si>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</si>
  <si>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</si>
  <si>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</si>
  <si>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</si>
  <si>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</si>
  <si>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</si>
  <si>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</si>
  <si>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</si>
  <si>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</si>
  <si>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</si>
  <si>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</si>
  <si>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</si>
  <si>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</si>
  <si>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</si>
  <si>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</si>
  <si>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</si>
  <si>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</si>
  <si>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</si>
  <si>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</si>
  <si>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</si>
  <si>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</si>
  <si>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</si>
  <si>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</si>
  <si>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</si>
  <si>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</si>
  <si>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</si>
  <si>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</si>
  <si>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</si>
  <si>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</si>
  <si>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</si>
  <si>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</si>
  <si>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</si>
  <si>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</si>
  <si>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</si>
  <si>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</si>
  <si>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</si>
  <si>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</si>
  <si>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</si>
  <si>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</si>
  <si>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</si>
  <si>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</si>
  <si>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</si>
  <si>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</si>
  <si>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</si>
  <si>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</si>
  <si>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</si>
  <si>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</si>
  <si>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</si>
  <si>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</si>
  <si>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</si>
  <si>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</si>
  <si>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</si>
  <si>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</si>
  <si>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</si>
  <si>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</si>
  <si>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</si>
  <si>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</si>
  <si>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</si>
  <si>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</si>
  <si>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</si>
  <si>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</si>
  <si>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</si>
  <si>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</si>
  <si>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</si>
  <si>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</si>
  <si>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</si>
  <si>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</si>
  <si>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</si>
  <si>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</si>
  <si>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</si>
  <si>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</si>
  <si>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</si>
  <si>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</si>
  <si>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</si>
  <si>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</si>
  <si>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</si>
  <si>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</si>
  <si>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</si>
  <si>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</si>
  <si>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</si>
  <si>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</si>
  <si>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</si>
  <si>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</si>
  <si>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</si>
  <si>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</si>
  <si>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</si>
  <si>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</si>
  <si>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</si>
  <si>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</si>
  <si>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</si>
  <si>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</si>
  <si>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</si>
  <si>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</si>
  <si>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</si>
  <si>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</si>
  <si>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</si>
  <si>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</si>
  <si>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</si>
  <si>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</si>
  <si>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</si>
  <si>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</si>
  <si>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</si>
  <si>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</si>
  <si>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</si>
  <si>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</si>
  <si>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</si>
  <si>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</si>
  <si>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</si>
  <si>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</si>
  <si>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</si>
  <si>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</si>
  <si>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</si>
  <si>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</si>
  <si>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</si>
  <si>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</si>
  <si>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</si>
  <si>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</si>
  <si>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</si>
  <si>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</si>
  <si>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</si>
  <si>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</si>
  <si>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</si>
  <si>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</si>
  <si>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</si>
  <si>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</si>
  <si>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</si>
  <si>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</si>
  <si>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</si>
  <si>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</si>
  <si>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</si>
  <si>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</si>
  <si>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</si>
  <si>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</si>
  <si>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</si>
  <si>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</si>
  <si>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</si>
  <si>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</si>
  <si>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</si>
  <si>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</si>
  <si>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</si>
  <si>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</si>
  <si>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</si>
  <si>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</si>
  <si>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</si>
  <si>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</si>
  <si>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</si>
  <si>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</si>
  <si>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</si>
  <si>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</si>
  <si>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</si>
  <si>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</si>
  <si>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</si>
  <si>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</si>
  <si>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</si>
  <si>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</si>
  <si>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</si>
  <si>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</si>
  <si>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</si>
  <si>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</si>
  <si>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</si>
  <si>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</si>
  <si>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</si>
  <si>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</si>
  <si>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</si>
  <si>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</si>
  <si>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</si>
  <si>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</si>
  <si>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</si>
  <si>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</si>
  <si>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</si>
  <si>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</si>
  <si>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</si>
  <si>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</si>
  <si>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</si>
  <si>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</si>
  <si>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</si>
  <si>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</si>
  <si>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</si>
  <si>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</si>
  <si>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</si>
  <si>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</si>
  <si>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</si>
  <si>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</si>
  <si>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</si>
  <si>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</si>
  <si>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</si>
  <si>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</si>
  <si>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</si>
  <si>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</si>
  <si>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</si>
  <si>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</si>
  <si>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</si>
  <si>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</si>
  <si>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</si>
  <si>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</si>
  <si>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</si>
  <si>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</si>
  <si>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</si>
  <si>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</si>
  <si>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</si>
  <si>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</si>
  <si>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</si>
  <si>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</si>
  <si>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</si>
  <si>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</si>
  <si>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</si>
  <si>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</si>
  <si>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</si>
  <si>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</si>
  <si>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</si>
  <si>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</si>
  <si>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</si>
  <si>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</si>
  <si>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</si>
  <si>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</si>
  <si>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</si>
  <si>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</si>
  <si>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</si>
  <si>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</si>
  <si>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</si>
  <si>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</si>
  <si>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</si>
  <si>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</si>
  <si>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</si>
  <si>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</si>
  <si>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</si>
  <si>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</si>
  <si>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</si>
  <si>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</si>
  <si>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</si>
  <si>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</si>
  <si>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</si>
  <si>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</si>
  <si>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</si>
  <si>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</si>
  <si>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</si>
  <si>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</si>
  <si>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</si>
  <si>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</si>
  <si>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</si>
  <si>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</si>
  <si>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</si>
  <si>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</si>
  <si>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</si>
  <si>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</si>
  <si>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</si>
  <si>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</si>
  <si>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</si>
  <si>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</si>
  <si>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</si>
  <si>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</si>
  <si>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</si>
  <si>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</si>
  <si>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</si>
  <si>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</si>
  <si>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</si>
  <si>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</si>
  <si>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</si>
  <si>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</si>
  <si>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</si>
  <si>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</si>
  <si>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</si>
  <si>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</si>
  <si>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</si>
  <si>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</si>
  <si>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</si>
  <si>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</si>
  <si>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</si>
  <si>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</si>
  <si>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</si>
  <si>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</si>
  <si>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</si>
  <si>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</si>
  <si>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</si>
  <si>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</si>
  <si>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</si>
  <si>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</si>
  <si>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</si>
  <si>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</si>
  <si>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</si>
  <si>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</si>
  <si>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</si>
  <si>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</si>
  <si>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</si>
  <si>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</si>
  <si>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</si>
  <si>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</si>
  <si>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</si>
  <si>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</si>
  <si>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</si>
  <si>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</si>
  <si>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</si>
  <si>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</si>
  <si>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</si>
  <si>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</si>
  <si>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</si>
  <si>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</si>
  <si>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</si>
  <si>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</si>
  <si>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</si>
  <si>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</si>
  <si>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</si>
  <si>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</si>
  <si>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</si>
  <si>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</si>
  <si>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</si>
  <si>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</si>
  <si>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</si>
  <si>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</si>
  <si>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</si>
  <si>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</si>
  <si>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</si>
  <si>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</si>
  <si>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</si>
  <si>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</si>
  <si>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</si>
  <si>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</si>
  <si>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</si>
  <si>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</si>
  <si>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</si>
  <si>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</si>
  <si>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</si>
  <si>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</si>
  <si>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</si>
  <si>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</si>
  <si>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</si>
  <si>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</si>
  <si>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</si>
  <si>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</si>
  <si>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</si>
  <si>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</si>
  <si>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</si>
  <si>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</si>
  <si>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</si>
  <si>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</si>
  <si>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</si>
  <si>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</si>
  <si>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</si>
  <si>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</si>
  <si>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</si>
  <si>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</si>
  <si>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</si>
  <si>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</si>
  <si>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</si>
  <si>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</si>
  <si>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</si>
  <si>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</si>
  <si>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</si>
  <si>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</si>
  <si>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</si>
  <si>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</si>
  <si>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</si>
  <si>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</si>
  <si>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</si>
  <si>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</si>
  <si>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</si>
  <si>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</si>
  <si>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</si>
  <si>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</si>
  <si>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</si>
  <si>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</si>
  <si>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</si>
  <si>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</si>
  <si>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</si>
  <si>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</si>
  <si>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</si>
  <si>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</si>
  <si>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</si>
  <si>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</si>
  <si>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</si>
  <si>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</si>
  <si>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</si>
  <si>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</si>
  <si>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</si>
  <si>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</si>
  <si>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</si>
  <si>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</si>
  <si>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</si>
  <si>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</si>
  <si>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</si>
  <si>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</si>
  <si>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</si>
  <si>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</si>
  <si>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</si>
  <si>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</si>
  <si>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</si>
  <si>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</si>
  <si>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</si>
  <si>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</si>
  <si>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</si>
  <si>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</si>
  <si>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</si>
  <si>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</si>
  <si>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</si>
  <si>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</si>
  <si>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</si>
  <si>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</si>
  <si>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</si>
  <si>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</si>
  <si>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</si>
  <si>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</si>
  <si>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</si>
  <si>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</si>
  <si>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</si>
  <si>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</si>
  <si>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</si>
  <si>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</si>
  <si>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</si>
  <si>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</si>
  <si>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</si>
  <si>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</si>
  <si>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</si>
  <si>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</si>
  <si>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</si>
  <si>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</si>
  <si>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</si>
  <si>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</si>
  <si>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</si>
  <si>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</si>
  <si>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</si>
  <si>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</si>
  <si>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</si>
  <si>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</si>
  <si>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</si>
  <si>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</si>
  <si>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</si>
  <si>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</si>
  <si>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</si>
  <si>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</si>
  <si>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</si>
  <si>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</si>
  <si>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</si>
  <si>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</si>
  <si>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</si>
  <si>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</si>
  <si>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</si>
  <si>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</si>
  <si>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</si>
  <si>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</si>
  <si>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</si>
  <si>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</si>
  <si>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</si>
  <si>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</si>
  <si>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</si>
  <si>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</si>
  <si>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</si>
  <si>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</si>
  <si>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</si>
  <si>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</si>
  <si>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</si>
  <si>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</si>
  <si>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</si>
  <si>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</si>
  <si>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</si>
  <si>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</si>
  <si>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</si>
  <si>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</si>
  <si>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</si>
  <si>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</si>
  <si>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</si>
  <si>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</si>
  <si>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</si>
  <si>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</si>
  <si>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</si>
  <si>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</si>
  <si>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</si>
  <si>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</si>
  <si>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</si>
  <si>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</si>
  <si>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</si>
  <si>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</si>
  <si>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</si>
  <si>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</si>
  <si>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</si>
  <si>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</si>
  <si>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</si>
  <si>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</si>
  <si>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</si>
  <si>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</si>
  <si>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</si>
  <si>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</si>
  <si>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</si>
  <si>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</si>
  <si>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</si>
  <si>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</si>
  <si>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</si>
  <si>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</si>
  <si>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</si>
  <si>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</si>
  <si>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</si>
  <si>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</si>
  <si>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</si>
  <si>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</si>
  <si>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</si>
  <si>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</si>
  <si>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</si>
  <si>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</si>
  <si>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</si>
  <si>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</si>
  <si>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</si>
  <si>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</si>
  <si>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</si>
  <si>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</si>
  <si>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</si>
  <si>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</si>
  <si>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</si>
  <si>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</si>
  <si>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</si>
  <si>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</si>
  <si>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</si>
  <si>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</si>
  <si>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</si>
  <si>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</si>
  <si>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</si>
  <si>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</si>
  <si>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</si>
  <si>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</si>
  <si>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</si>
  <si>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</si>
  <si>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</si>
  <si>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</si>
  <si>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</si>
  <si>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</si>
  <si>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</si>
  <si>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</si>
  <si>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</si>
  <si>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</si>
  <si>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</si>
  <si>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</si>
  <si>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</si>
  <si>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</si>
  <si>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</si>
  <si>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</si>
  <si>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</si>
  <si>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</si>
  <si>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</si>
  <si>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</si>
  <si>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</si>
  <si>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</si>
  <si>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</si>
  <si>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</si>
  <si>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</si>
  <si>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</si>
  <si>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</si>
  <si>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</si>
  <si>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</si>
  <si>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</si>
  <si>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</si>
  <si>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</si>
  <si>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</si>
  <si>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</si>
  <si>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</si>
  <si>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</si>
  <si>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</si>
  <si>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</si>
  <si>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</si>
  <si>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</si>
  <si>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</si>
  <si>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</si>
  <si>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</si>
  <si>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</si>
  <si>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</si>
  <si>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</si>
  <si>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</si>
  <si>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</si>
  <si>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</si>
  <si>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</si>
  <si>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</si>
  <si>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</si>
  <si>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</si>
  <si>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</si>
  <si>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</si>
  <si>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</si>
  <si>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</si>
  <si>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</si>
  <si>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</si>
  <si>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</si>
  <si>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</si>
  <si>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</si>
  <si>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</si>
  <si>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</si>
  <si>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</si>
  <si>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</si>
  <si>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</si>
  <si>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</si>
  <si>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</si>
  <si>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</si>
  <si>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</si>
  <si>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</si>
  <si>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</si>
  <si>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</si>
  <si>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</si>
  <si>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</si>
  <si>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</si>
  <si>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</si>
  <si>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</si>
  <si>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</si>
  <si>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</si>
  <si>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</si>
  <si>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</si>
  <si>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</si>
  <si>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</si>
  <si>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</si>
  <si>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</si>
  <si>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</si>
  <si>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</si>
  <si>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</si>
  <si>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</si>
  <si>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</si>
  <si>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</si>
  <si>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</si>
  <si>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</si>
  <si>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</si>
  <si>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</si>
  <si>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</si>
  <si>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</si>
  <si>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</si>
  <si>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</si>
  <si>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</si>
  <si>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</si>
  <si>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</si>
  <si>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</si>
  <si>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</si>
  <si>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</si>
  <si>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</si>
  <si>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</si>
  <si>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</si>
  <si>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</si>
  <si>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</si>
  <si>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</si>
  <si>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</si>
  <si>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</si>
  <si>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</si>
  <si>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</si>
  <si>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</si>
  <si>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</si>
  <si>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</si>
  <si>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</si>
  <si>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</si>
  <si>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</si>
  <si>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</si>
  <si>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</si>
  <si>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</si>
  <si>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</si>
  <si>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</si>
  <si>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</si>
  <si>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</si>
  <si>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</si>
  <si>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</si>
  <si>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</si>
  <si>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</si>
  <si>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</si>
  <si>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</si>
  <si>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</si>
  <si>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</si>
  <si>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</si>
  <si>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</si>
  <si>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</si>
  <si>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</si>
  <si>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</si>
  <si>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</si>
  <si>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</si>
  <si>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</si>
  <si>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</si>
  <si>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</si>
  <si>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</si>
  <si>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</si>
  <si>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</si>
  <si>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</si>
  <si>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</si>
  <si>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</si>
  <si>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</si>
  <si>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</si>
  <si>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</si>
  <si>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</si>
  <si>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</si>
  <si>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</si>
  <si>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</si>
  <si>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</si>
  <si>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</si>
  <si>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</si>
  <si>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</si>
  <si>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</si>
  <si>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</si>
  <si>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</si>
  <si>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</si>
  <si>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</si>
  <si>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</si>
  <si>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</si>
  <si>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</si>
  <si>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</si>
  <si>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</si>
  <si>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</si>
  <si>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</si>
  <si>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</si>
  <si>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</si>
  <si>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</si>
  <si>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</si>
  <si>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</si>
  <si>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</si>
  <si>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</si>
  <si>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</si>
  <si>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</si>
  <si>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</si>
  <si>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</si>
  <si>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</si>
  <si>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</si>
  <si>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</si>
  <si>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</si>
  <si>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</si>
  <si>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</si>
  <si>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</si>
  <si>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</si>
  <si>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</si>
  <si>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</si>
  <si>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</si>
  <si>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</si>
  <si>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</si>
  <si>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</si>
  <si>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</si>
  <si>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</si>
  <si>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</si>
  <si>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</si>
  <si>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</si>
  <si>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</si>
  <si>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</si>
  <si>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</si>
  <si>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</si>
  <si>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</si>
  <si>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</si>
  <si>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</si>
  <si>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</si>
  <si>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</si>
  <si>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</si>
  <si>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</si>
  <si>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</si>
  <si>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</si>
  <si>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</si>
  <si>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</si>
  <si>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</si>
  <si>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</si>
  <si>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</si>
  <si>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</si>
  <si>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</si>
  <si>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</si>
  <si>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</si>
  <si>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</si>
  <si>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</si>
  <si>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</si>
  <si>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</si>
  <si>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</si>
  <si>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</si>
  <si>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</si>
  <si>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</si>
  <si>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</si>
  <si>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</si>
  <si>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</si>
  <si>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</si>
  <si>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</si>
  <si>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</si>
  <si>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</si>
  <si>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</si>
  <si>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</si>
  <si>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</si>
  <si>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</si>
  <si>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</si>
  <si>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</si>
  <si>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</si>
  <si>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</si>
  <si>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</si>
  <si>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</si>
  <si>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</si>
  <si>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</si>
  <si>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</si>
  <si>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</si>
  <si>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</si>
  <si>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</si>
  <si>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</si>
  <si>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</si>
  <si>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</si>
  <si>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</si>
  <si>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</si>
  <si>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</si>
  <si>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</si>
  <si>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</si>
  <si>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</si>
  <si>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</si>
  <si>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</si>
  <si>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</si>
  <si>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</si>
  <si>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</si>
  <si>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</si>
  <si>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</si>
  <si>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</si>
  <si>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</si>
  <si>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</si>
  <si>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</si>
  <si>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</si>
  <si>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</si>
  <si>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</si>
  <si>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</si>
  <si>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</si>
  <si>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</si>
  <si>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</si>
  <si>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</si>
  <si>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</si>
  <si>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</si>
  <si>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</si>
  <si>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</si>
  <si>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</si>
  <si>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</si>
  <si>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</si>
  <si>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</si>
  <si>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</si>
  <si>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</si>
  <si>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</si>
  <si>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</si>
  <si>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</si>
  <si>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</si>
  <si>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</si>
  <si>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</si>
  <si>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</si>
  <si>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</si>
  <si>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</si>
  <si>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</si>
  <si>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</si>
  <si>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</si>
  <si>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</si>
  <si>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</si>
  <si>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</si>
  <si>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</si>
  <si>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</si>
  <si>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</si>
  <si>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</si>
  <si>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</si>
  <si>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</si>
  <si>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</si>
  <si>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</si>
  <si>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</si>
  <si>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</si>
  <si>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</si>
  <si>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</si>
  <si>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</si>
  <si>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</si>
  <si>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</si>
  <si>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</si>
  <si>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</si>
  <si>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</si>
  <si>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</si>
  <si>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</si>
  <si>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</si>
  <si>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</si>
  <si>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</si>
  <si>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</si>
  <si>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</si>
  <si>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</si>
  <si>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</si>
  <si>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</si>
  <si>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</si>
  <si>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</si>
  <si>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</si>
  <si>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</si>
  <si>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</si>
  <si>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</si>
  <si>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</si>
  <si>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</si>
  <si>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</si>
  <si>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</si>
  <si>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</si>
  <si>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</si>
  <si>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</si>
  <si>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</si>
  <si>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</si>
  <si>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</si>
  <si>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</si>
  <si>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</si>
  <si>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</si>
  <si>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</si>
  <si>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</si>
  <si>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</si>
  <si>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</si>
  <si>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</si>
  <si>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</si>
  <si>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</si>
  <si>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</si>
  <si>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</si>
  <si>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</si>
  <si>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</si>
  <si>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</si>
  <si>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</si>
  <si>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</si>
  <si>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</si>
  <si>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</si>
  <si>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</si>
  <si>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</si>
  <si>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</si>
  <si>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</si>
  <si>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</si>
  <si>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</si>
  <si>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</si>
  <si>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</si>
  <si>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</si>
  <si>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</si>
  <si>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</si>
  <si>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</si>
  <si>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</si>
  <si>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</si>
  <si>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</si>
  <si>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</si>
  <si>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</si>
  <si>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</si>
  <si>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</si>
  <si>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</si>
  <si>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</si>
  <si>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</si>
  <si>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</si>
  <si>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</si>
  <si>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</si>
  <si>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</si>
  <si>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</si>
  <si>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</si>
  <si>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</si>
  <si>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</si>
  <si>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</si>
  <si>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</si>
  <si>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</si>
  <si>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</si>
  <si>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</si>
  <si>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</si>
  <si>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</si>
  <si>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</si>
  <si>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</si>
  <si>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</si>
  <si>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</si>
  <si>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</si>
  <si>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</si>
  <si>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</si>
  <si>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</si>
  <si>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</si>
  <si>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</si>
  <si>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</si>
  <si>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</si>
  <si>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</si>
  <si>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</si>
  <si>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</si>
  <si>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</si>
  <si>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</si>
  <si>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</si>
  <si>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</si>
  <si>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</si>
  <si>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</si>
  <si>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</si>
  <si>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</si>
  <si>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</si>
  <si>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</si>
  <si>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</si>
  <si>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</si>
  <si>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</si>
  <si>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</si>
  <si>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</si>
  <si>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</si>
  <si>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</si>
  <si>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</si>
  <si>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</si>
  <si>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</si>
  <si>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</si>
  <si>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</si>
  <si>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</si>
  <si>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</si>
  <si>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</si>
  <si>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</si>
  <si>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</si>
  <si>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</si>
  <si>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</si>
  <si>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</si>
  <si>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</si>
  <si>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</si>
  <si>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</si>
  <si>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</si>
  <si>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</si>
  <si>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</si>
  <si>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</si>
  <si>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</si>
  <si>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</si>
  <si>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</si>
  <si>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</si>
  <si>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</si>
  <si>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</si>
  <si>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</si>
  <si>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</si>
  <si>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</si>
  <si>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</si>
  <si>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</si>
  <si>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</si>
  <si>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</si>
  <si>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</si>
  <si>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</si>
  <si>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</si>
  <si>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</si>
  <si>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</si>
  <si>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</si>
  <si>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</si>
  <si>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</si>
  <si>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</si>
  <si>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</si>
  <si>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</si>
  <si>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</si>
  <si>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</si>
  <si>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</si>
  <si>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</si>
  <si>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</si>
  <si>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</si>
  <si>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</si>
  <si>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</si>
  <si>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</si>
  <si>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</si>
  <si>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</si>
  <si>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</si>
  <si>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</si>
  <si>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</si>
  <si>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</si>
  <si>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</si>
  <si>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</si>
  <si>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</si>
  <si>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</si>
  <si>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</si>
  <si>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</si>
  <si>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</si>
  <si>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</si>
  <si>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</si>
  <si>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</si>
  <si>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</si>
  <si>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</si>
  <si>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</si>
  <si>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</si>
  <si>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</si>
  <si>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</si>
  <si>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</si>
  <si>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</si>
  <si>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</si>
  <si>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</si>
  <si>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</si>
  <si>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</si>
  <si>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</si>
  <si>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</si>
  <si>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</si>
  <si>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</si>
  <si>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</si>
  <si>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</si>
  <si>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</si>
  <si>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</si>
  <si>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</si>
  <si>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</si>
  <si>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</si>
  <si>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</si>
  <si>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</si>
  <si>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</si>
  <si>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</si>
  <si>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</si>
  <si>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</si>
  <si>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</si>
  <si>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</si>
  <si>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</si>
  <si>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</si>
  <si>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</si>
  <si>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</si>
  <si>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</si>
  <si>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</si>
  <si>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</si>
  <si>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</si>
  <si>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</si>
  <si>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</si>
  <si>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</si>
  <si>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</si>
  <si>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</si>
  <si>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</si>
  <si>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</si>
  <si>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</si>
  <si>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</si>
  <si>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</si>
  <si>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</si>
  <si>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</si>
  <si>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</si>
  <si>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</si>
  <si>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</si>
  <si>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</si>
  <si>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</si>
  <si>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</si>
  <si>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</si>
  <si>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</si>
  <si>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</si>
  <si>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</si>
  <si>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</si>
  <si>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</si>
  <si>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</si>
  <si>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</si>
  <si>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</si>
  <si>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</si>
  <si>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</si>
  <si>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</si>
  <si>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</si>
  <si>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</si>
  <si>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</si>
  <si>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</si>
  <si>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</si>
  <si>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</si>
  <si>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</si>
  <si>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</si>
  <si>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</si>
  <si>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</si>
  <si>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</si>
  <si>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</si>
  <si>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</si>
  <si>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</si>
  <si>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</si>
  <si>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</si>
  <si>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</si>
  <si>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</si>
  <si>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</si>
  <si>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</si>
  <si>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</si>
  <si>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</si>
  <si>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</si>
  <si>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</si>
  <si>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</si>
  <si>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</si>
  <si>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</si>
  <si>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</si>
  <si>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</si>
  <si>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</si>
  <si>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</si>
  <si>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</si>
  <si>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</si>
  <si>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</si>
  <si>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</si>
  <si>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</si>
  <si>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</si>
  <si>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</si>
  <si>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</si>
  <si>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</si>
  <si>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</si>
  <si>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</si>
  <si>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</si>
  <si>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</si>
  <si>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</si>
  <si>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</si>
  <si>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</si>
  <si>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</si>
  <si>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</si>
  <si>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</si>
  <si>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</si>
  <si>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</si>
  <si>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</si>
  <si>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</si>
  <si>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</si>
  <si>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</si>
  <si>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</si>
  <si>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</si>
  <si>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</si>
  <si>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</si>
  <si>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</si>
  <si>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</si>
  <si>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</si>
  <si>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</si>
  <si>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</si>
  <si>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</si>
  <si>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</si>
  <si>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</si>
  <si>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</si>
  <si>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</si>
  <si>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</si>
  <si>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</si>
  <si>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</si>
  <si>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</si>
  <si>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</si>
  <si>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</si>
  <si>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</si>
  <si>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</si>
  <si>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</si>
  <si>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</si>
  <si>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</si>
  <si>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</si>
  <si>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</si>
  <si>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</si>
  <si>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</si>
  <si>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</si>
  <si>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</si>
  <si>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</si>
  <si>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</si>
  <si>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</si>
  <si>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</si>
  <si>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</si>
  <si>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</si>
  <si>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</si>
  <si>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</si>
  <si>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</si>
  <si>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</si>
  <si>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</si>
  <si>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</si>
  <si>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</si>
  <si>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</si>
  <si>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</si>
  <si>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</si>
  <si>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</si>
  <si>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</si>
  <si>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</si>
  <si>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</si>
  <si>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</si>
  <si>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</si>
  <si>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</si>
  <si>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</si>
  <si>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</si>
  <si>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</si>
  <si>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</si>
  <si>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</si>
  <si>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</si>
  <si>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</si>
  <si>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</si>
  <si>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</si>
  <si>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</si>
  <si>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</si>
  <si>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</si>
  <si>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</si>
  <si>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</si>
  <si>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</si>
  <si>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</si>
  <si>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</si>
  <si>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</si>
  <si>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</si>
  <si>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</si>
  <si>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</si>
  <si>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</si>
  <si>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</si>
  <si>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</si>
  <si>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</si>
  <si>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</si>
  <si>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</si>
  <si>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</si>
  <si>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</si>
  <si>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</si>
  <si>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</si>
  <si>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</si>
  <si>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</si>
  <si>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</si>
  <si>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</si>
  <si>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</si>
  <si>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</si>
  <si>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</si>
  <si>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</si>
  <si>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</si>
  <si>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</si>
  <si>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</si>
  <si>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</si>
  <si>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</si>
  <si>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</si>
  <si>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</si>
  <si>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</si>
  <si>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</si>
  <si>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</si>
  <si>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</si>
  <si>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</si>
  <si>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</si>
  <si>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</si>
  <si>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</si>
  <si>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</si>
  <si>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</si>
  <si>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</si>
  <si>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</si>
  <si>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</si>
  <si>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</si>
  <si>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</si>
  <si>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</si>
  <si>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</si>
  <si>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</si>
  <si>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</si>
  <si>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</si>
  <si>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</si>
  <si>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</si>
  <si>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</si>
  <si>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</si>
  <si>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</si>
  <si>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</si>
  <si>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</si>
  <si>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</si>
  <si>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</si>
  <si>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</si>
  <si>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</si>
  <si>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</si>
  <si>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</si>
  <si>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</si>
  <si>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</si>
  <si>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</si>
  <si>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</si>
  <si>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</si>
  <si>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</si>
  <si>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</si>
  <si>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</si>
  <si>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</si>
  <si>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</si>
  <si>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</si>
  <si>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</si>
  <si>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</si>
  <si>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</si>
  <si>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</si>
  <si>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</si>
  <si>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</si>
  <si>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</si>
  <si>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</si>
  <si>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</si>
  <si>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</si>
  <si>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</si>
  <si>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</si>
  <si>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</si>
  <si>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</si>
  <si>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</si>
  <si>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</si>
  <si>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</si>
  <si>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</si>
  <si>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</si>
  <si>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</si>
  <si>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</si>
  <si>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</si>
  <si>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</si>
  <si>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</si>
  <si>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</si>
  <si>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</si>
  <si>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</si>
  <si>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</si>
  <si>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</si>
  <si>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</si>
  <si>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</si>
  <si>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</si>
  <si>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</si>
  <si>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</si>
  <si>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</si>
  <si>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</si>
  <si>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</si>
  <si>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</si>
  <si>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</si>
  <si>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</si>
  <si>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</si>
  <si>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</si>
  <si>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</si>
  <si>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</si>
  <si>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</si>
  <si>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</si>
  <si>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</si>
  <si>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</si>
  <si>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</si>
  <si>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</si>
  <si>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</si>
  <si>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</si>
  <si>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</si>
  <si>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</si>
  <si>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</si>
  <si>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</si>
  <si>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</si>
  <si>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</si>
  <si>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</si>
  <si>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</si>
  <si>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</si>
  <si>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</si>
  <si>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</si>
  <si>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</si>
  <si>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</si>
  <si>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</si>
  <si>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</si>
  <si>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</si>
  <si>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</si>
  <si>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</si>
  <si>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</si>
  <si>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</si>
  <si>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</si>
  <si>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</si>
  <si>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</si>
  <si>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</si>
  <si>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</si>
  <si>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</si>
  <si>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</si>
  <si>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</si>
  <si>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</si>
  <si>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</si>
  <si>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</si>
  <si>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</si>
  <si>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</si>
  <si>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</si>
  <si>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</si>
  <si>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</si>
  <si>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</si>
  <si>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</si>
  <si>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</si>
  <si>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</si>
  <si>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</si>
  <si>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</si>
  <si>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</si>
  <si>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</si>
  <si>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</si>
  <si>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</si>
  <si>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</si>
  <si>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</si>
  <si>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</si>
  <si>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</si>
  <si>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</si>
  <si>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</si>
  <si>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</si>
  <si>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</si>
  <si>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</si>
  <si>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</si>
  <si>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</si>
  <si>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</si>
  <si>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</si>
  <si>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</si>
  <si>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</si>
  <si>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</si>
  <si>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</si>
  <si>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</si>
  <si>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</si>
  <si>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</si>
  <si>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</si>
  <si>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</si>
  <si>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</si>
  <si>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</si>
  <si>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</si>
  <si>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</si>
  <si>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</si>
  <si>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</si>
  <si>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</si>
  <si>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</si>
  <si>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</si>
  <si>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</si>
  <si>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</si>
  <si>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</si>
  <si>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</si>
  <si>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</si>
  <si>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</si>
  <si>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</si>
  <si>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</si>
  <si>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</si>
  <si>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</si>
  <si>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</si>
  <si>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</si>
  <si>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</si>
  <si>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</si>
  <si>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</si>
  <si>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</si>
  <si>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</si>
  <si>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</si>
  <si>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</si>
  <si>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</si>
  <si>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</si>
  <si>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</si>
  <si>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</si>
  <si>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</si>
  <si>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</si>
  <si>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</si>
  <si>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</si>
  <si>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</si>
  <si>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</si>
  <si>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</si>
  <si>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</si>
  <si>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</si>
  <si>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</si>
  <si>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</si>
  <si>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</si>
  <si>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</si>
  <si>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</si>
  <si>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</si>
  <si>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</si>
  <si>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</si>
  <si>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</si>
  <si>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</si>
  <si>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</si>
  <si>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</si>
  <si>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</si>
  <si>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</si>
  <si>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</si>
  <si>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</si>
  <si>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</si>
  <si>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</si>
  <si>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</si>
  <si>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</si>
  <si>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</si>
  <si>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</si>
  <si>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</si>
  <si>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</si>
  <si>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</si>
  <si>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</si>
  <si>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</si>
  <si>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</si>
  <si>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</si>
  <si>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</si>
  <si>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</si>
  <si>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</si>
  <si>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</si>
  <si>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</si>
  <si>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</si>
  <si>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</si>
  <si>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</si>
  <si>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</si>
  <si>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</si>
  <si>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</si>
  <si>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</si>
  <si>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</si>
  <si>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</si>
  <si>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</si>
  <si>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</si>
  <si>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</si>
  <si>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</si>
  <si>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</si>
  <si>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</si>
  <si>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</si>
  <si>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</si>
  <si>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</si>
  <si>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</si>
  <si>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</si>
  <si>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</si>
  <si>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</si>
  <si>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</si>
  <si>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</si>
  <si>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</si>
  <si>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</si>
  <si>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</si>
  <si>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</si>
  <si>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</si>
  <si>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</si>
  <si>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</si>
  <si>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</si>
  <si>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</si>
  <si>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</si>
  <si>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</si>
  <si>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</si>
  <si>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</si>
  <si>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</si>
  <si>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</si>
  <si>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</si>
  <si>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</si>
  <si>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</si>
  <si>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</si>
  <si>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</si>
  <si>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</si>
  <si>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</si>
  <si>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</si>
  <si>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</si>
  <si>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</si>
  <si>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</si>
  <si>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</si>
  <si>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</si>
  <si>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</si>
  <si>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</si>
  <si>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</si>
  <si>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</si>
  <si>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</si>
  <si>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</si>
  <si>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</si>
  <si>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</si>
  <si>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</si>
  <si>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</si>
  <si>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</si>
  <si>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</si>
  <si>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</si>
  <si>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</si>
  <si>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</si>
  <si>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</si>
  <si>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</si>
  <si>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</si>
  <si>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</si>
  <si>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</si>
  <si>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</si>
  <si>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</si>
  <si>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</si>
  <si>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</si>
  <si>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</si>
  <si>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</si>
  <si>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</si>
  <si>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</si>
  <si>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</si>
  <si>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</si>
  <si>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</si>
  <si>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</si>
  <si>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</si>
  <si>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</si>
  <si>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</si>
  <si>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</si>
  <si>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</si>
  <si>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</si>
  <si>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</si>
  <si>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</si>
  <si>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</si>
  <si>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</si>
  <si>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</si>
  <si>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</si>
  <si>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</si>
  <si>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</si>
  <si>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</si>
  <si>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</si>
  <si>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</si>
  <si>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</si>
  <si>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</si>
  <si>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</si>
  <si>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</si>
  <si>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</si>
  <si>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</si>
  <si>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</si>
  <si>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</si>
  <si>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</si>
  <si>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</si>
  <si>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</si>
  <si>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</si>
  <si>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</si>
  <si>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</si>
  <si>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</si>
  <si>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</si>
  <si>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</si>
  <si>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</si>
  <si>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</si>
  <si>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</si>
  <si>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</si>
  <si>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</si>
  <si>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</si>
  <si>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</si>
  <si>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</si>
  <si>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</si>
  <si>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</si>
  <si>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</si>
  <si>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</si>
  <si>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</si>
  <si>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</si>
  <si>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</si>
  <si>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</si>
  <si>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</si>
  <si>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</si>
  <si>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</si>
  <si>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</si>
  <si>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</si>
  <si>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</si>
  <si>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</si>
  <si>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</si>
  <si>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</si>
  <si>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</si>
  <si>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</si>
  <si>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</si>
  <si>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</si>
  <si>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</si>
  <si>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</si>
  <si>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</si>
  <si>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</si>
  <si>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</si>
  <si>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</si>
  <si>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</si>
  <si>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</si>
  <si>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</si>
  <si>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</si>
  <si>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</si>
  <si>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</si>
  <si>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</si>
  <si>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</si>
  <si>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</si>
  <si>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</si>
  <si>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</si>
  <si>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</si>
  <si>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</si>
  <si>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</si>
  <si>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</si>
  <si>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</si>
  <si>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</si>
  <si>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</si>
  <si>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</si>
  <si>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</si>
  <si>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</si>
  <si>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</si>
  <si>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</si>
  <si>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</si>
  <si>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</si>
  <si>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</si>
  <si>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</si>
  <si>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</si>
  <si>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</si>
  <si>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</si>
  <si>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</si>
  <si>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</si>
  <si>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</si>
  <si>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</si>
  <si>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</si>
  <si>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</si>
  <si>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</si>
  <si>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</si>
  <si>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</si>
  <si>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</si>
  <si>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</si>
  <si>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</si>
  <si>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</si>
  <si>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</si>
  <si>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</si>
  <si>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</si>
  <si>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</si>
  <si>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</si>
  <si>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</si>
  <si>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</si>
  <si>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</si>
  <si>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</si>
  <si>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</si>
  <si>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</si>
  <si>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</si>
  <si>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</si>
  <si>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</si>
  <si>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</si>
  <si>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</si>
  <si>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</si>
  <si>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</si>
  <si>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</si>
  <si>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</si>
  <si>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</si>
  <si>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</si>
  <si>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</si>
  <si>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</si>
  <si>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</si>
  <si>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</si>
  <si>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</si>
  <si>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</si>
  <si>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</si>
  <si>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</si>
  <si>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</si>
  <si>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</si>
  <si>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</si>
  <si>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</si>
  <si>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</si>
  <si>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</si>
  <si>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</si>
  <si>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</si>
  <si>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</si>
  <si>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</si>
  <si>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</si>
  <si>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</si>
  <si>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</si>
  <si>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</si>
  <si>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</si>
  <si>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</si>
  <si>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</si>
  <si>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</si>
  <si>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</si>
  <si>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</si>
  <si>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</si>
  <si>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</si>
  <si>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</si>
  <si>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</si>
  <si>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</si>
  <si>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</si>
  <si>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</si>
  <si>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</si>
  <si>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</si>
  <si>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</si>
  <si>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</si>
  <si>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</si>
  <si>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</si>
  <si>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</si>
  <si>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</si>
  <si>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</si>
  <si>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</si>
  <si>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</si>
  <si>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</si>
  <si>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</si>
  <si>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</si>
  <si>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</si>
  <si>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</si>
  <si>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</si>
  <si>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</si>
  <si>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</si>
  <si>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</si>
  <si>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</si>
  <si>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</si>
  <si>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</si>
  <si>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</si>
  <si>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</si>
  <si>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</si>
  <si>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</si>
  <si>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</si>
  <si>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</si>
  <si>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</si>
  <si>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</si>
  <si>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</si>
  <si>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</si>
  <si>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</si>
  <si>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</si>
  <si>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</si>
  <si>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</si>
  <si>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</si>
  <si>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</si>
  <si>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</si>
  <si>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</si>
  <si>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</si>
  <si>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</si>
  <si>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</si>
  <si>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</si>
  <si>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</si>
  <si>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</si>
  <si>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</si>
  <si>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</si>
  <si>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</si>
  <si>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</si>
  <si>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</si>
  <si>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</si>
  <si>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</si>
  <si>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</si>
  <si>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</si>
  <si>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</si>
  <si>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</si>
  <si>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</si>
  <si>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</si>
  <si>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</si>
  <si>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</si>
  <si>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</si>
  <si>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</si>
  <si>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</si>
  <si>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</si>
  <si>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</si>
  <si>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</si>
  <si>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</si>
  <si>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</si>
  <si>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</si>
  <si>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</si>
  <si>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</si>
  <si>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</si>
  <si>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</si>
  <si>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</si>
  <si>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</si>
  <si>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</si>
  <si>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</si>
  <si>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</si>
  <si>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</si>
  <si>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</si>
  <si>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</si>
  <si>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</si>
  <si>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</si>
  <si>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</si>
  <si>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</si>
  <si>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</si>
  <si>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</si>
  <si>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</si>
  <si>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</si>
  <si>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</si>
  <si>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</si>
  <si>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</si>
  <si>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</si>
  <si>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</si>
  <si>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</si>
  <si>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</si>
  <si>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</si>
  <si>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</si>
  <si>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</si>
  <si>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</si>
  <si>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</si>
  <si>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</si>
  <si>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</si>
  <si>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</si>
  <si>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</si>
  <si>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</si>
  <si>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</si>
  <si>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</si>
  <si>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</si>
  <si>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</si>
  <si>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</si>
  <si>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</si>
  <si>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</si>
  <si>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</si>
  <si>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</si>
  <si>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</si>
  <si>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</si>
  <si>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</si>
  <si>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</si>
  <si>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</si>
  <si>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</si>
  <si>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</si>
  <si>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</si>
  <si>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</si>
  <si>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</si>
  <si>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</si>
  <si>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</si>
  <si>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</si>
  <si>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</si>
  <si>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</si>
  <si>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</si>
  <si>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</si>
  <si>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</si>
  <si>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</si>
  <si>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</si>
  <si>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</si>
  <si>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</si>
  <si>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</si>
  <si>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</si>
  <si>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</si>
  <si>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</si>
  <si>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</si>
  <si>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</si>
  <si>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</si>
  <si>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</si>
  <si>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</si>
  <si>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</si>
  <si>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</si>
  <si>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</si>
  <si>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</si>
  <si>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</si>
  <si>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</si>
  <si>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</si>
  <si>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</si>
  <si>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</si>
  <si>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</si>
  <si>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</si>
  <si>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</si>
  <si>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</si>
  <si>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</si>
  <si>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</si>
  <si>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</si>
  <si>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</si>
  <si>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</si>
  <si>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</si>
  <si>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</si>
  <si>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</si>
  <si>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</si>
  <si>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</si>
  <si>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</si>
  <si>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</si>
  <si>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</si>
  <si>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</si>
  <si>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</si>
  <si>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</si>
  <si>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</si>
  <si>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</si>
  <si>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</si>
  <si>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</si>
  <si>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</si>
  <si>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</si>
  <si>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</si>
  <si>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</si>
  <si>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</si>
  <si>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</si>
  <si>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</si>
  <si>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</si>
  <si>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</si>
  <si>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</si>
  <si>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</si>
  <si>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</si>
  <si>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</si>
  <si>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</si>
  <si>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</si>
  <si>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</si>
  <si>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</si>
  <si>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</si>
  <si>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</si>
  <si>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</si>
  <si>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</si>
  <si>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</si>
  <si>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</si>
  <si>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</si>
  <si>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</si>
  <si>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</si>
  <si>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</si>
  <si>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</si>
  <si>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</si>
  <si>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</si>
  <si>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</si>
  <si>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</si>
  <si>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</si>
  <si>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</si>
  <si>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</si>
  <si>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</si>
  <si>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</si>
  <si>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</si>
  <si>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</si>
  <si>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</si>
  <si>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</si>
  <si>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</si>
  <si>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</si>
  <si>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</si>
  <si>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</si>
  <si>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</si>
  <si>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</si>
  <si>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</si>
  <si>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</si>
  <si>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</si>
  <si>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</si>
  <si>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</si>
  <si>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</si>
  <si>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</si>
  <si>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</si>
  <si>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</si>
  <si>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</si>
  <si>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</si>
  <si>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</si>
  <si>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</si>
  <si>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</si>
  <si>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</si>
  <si>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</si>
  <si>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</si>
  <si>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</si>
  <si>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</si>
  <si>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</si>
  <si>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</si>
  <si>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</si>
  <si>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</si>
  <si>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</si>
  <si>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</si>
  <si>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</si>
  <si>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</si>
  <si>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</si>
  <si>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</si>
  <si>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</si>
  <si>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</si>
  <si>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</si>
  <si>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</si>
  <si>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</si>
  <si>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</si>
  <si>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</si>
  <si>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</si>
  <si>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</si>
  <si>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</si>
  <si>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</si>
  <si>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</si>
  <si>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</si>
  <si>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</si>
  <si>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</si>
  <si>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</si>
  <si>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</si>
  <si>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</si>
  <si>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</si>
  <si>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</si>
  <si>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</si>
  <si>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</si>
  <si>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</si>
  <si>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</si>
  <si>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</si>
  <si>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</si>
  <si>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</si>
  <si>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</si>
  <si>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</si>
  <si>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</si>
  <si>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</si>
  <si>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</si>
  <si>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</si>
  <si>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</si>
  <si>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</si>
  <si>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</si>
  <si>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</si>
  <si>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</si>
  <si>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</si>
  <si>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</si>
  <si>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</si>
  <si>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</si>
  <si>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</si>
  <si>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</si>
  <si>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</si>
  <si>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</si>
  <si>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</si>
  <si>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</si>
  <si>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</si>
  <si>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</si>
  <si>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</si>
  <si>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</si>
  <si>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</si>
  <si>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</si>
  <si>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</si>
  <si>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</si>
  <si>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</si>
  <si>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</si>
  <si>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</si>
  <si>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</si>
  <si>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</si>
  <si>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</si>
  <si>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</si>
  <si>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</si>
  <si>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</si>
  <si>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</si>
  <si>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</si>
  <si>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</si>
  <si>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</si>
  <si>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</si>
  <si>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</si>
  <si>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</si>
  <si>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</si>
  <si>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</si>
  <si>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</si>
  <si>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</si>
  <si>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</si>
  <si>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</si>
  <si>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</si>
  <si>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</si>
  <si>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</si>
  <si>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</si>
  <si>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</si>
  <si>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</si>
  <si>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</si>
  <si>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</si>
  <si>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</si>
  <si>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</si>
  <si>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</si>
  <si>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</si>
  <si>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</si>
  <si>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</si>
  <si>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</si>
  <si>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</si>
  <si>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</si>
  <si>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</si>
  <si>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</si>
  <si>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</si>
  <si>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</si>
  <si>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</si>
  <si>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</si>
  <si>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</si>
  <si>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</si>
  <si>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</si>
  <si>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</si>
  <si>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</si>
  <si>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</si>
  <si>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</si>
  <si>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</si>
  <si>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</si>
  <si>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</si>
  <si>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</si>
  <si>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</si>
  <si>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</si>
  <si>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</si>
  <si>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</si>
  <si>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</si>
  <si>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</si>
  <si>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</si>
  <si>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</si>
  <si>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</si>
  <si>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</si>
  <si>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</si>
  <si>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</si>
  <si>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</si>
  <si>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</si>
  <si>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</si>
  <si>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</si>
  <si>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</si>
  <si>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</si>
  <si>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</si>
  <si>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</si>
  <si>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</si>
  <si>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</si>
  <si>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</si>
  <si>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</si>
  <si>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</si>
  <si>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</si>
  <si>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</si>
  <si>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</si>
  <si>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</si>
  <si>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</si>
  <si>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</si>
  <si>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</si>
  <si>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</si>
  <si>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</si>
  <si>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</si>
  <si>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</si>
  <si>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</si>
  <si>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</si>
  <si>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</si>
  <si>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</si>
  <si>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</si>
  <si>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</si>
  <si>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</si>
  <si>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</si>
  <si>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</si>
  <si>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</si>
  <si>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</si>
  <si>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</si>
  <si>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</si>
  <si>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</si>
  <si>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</si>
  <si>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</si>
  <si>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</si>
  <si>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</si>
  <si>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</si>
  <si>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</si>
  <si>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</si>
  <si>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</si>
  <si>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</si>
  <si>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</si>
  <si>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</si>
  <si>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</si>
  <si>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</si>
  <si>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</si>
  <si>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</si>
  <si>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</si>
  <si>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</si>
  <si>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</si>
  <si>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</si>
  <si>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</si>
  <si>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</si>
  <si>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</si>
  <si>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</si>
  <si>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</si>
  <si>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</si>
  <si>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</si>
  <si>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</si>
  <si>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</si>
  <si>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</si>
  <si>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</si>
  <si>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</si>
  <si>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</si>
  <si>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</si>
  <si>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</si>
  <si>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</si>
  <si>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</si>
  <si>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</si>
  <si>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</si>
  <si>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</si>
  <si>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</si>
  <si>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</si>
  <si>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</si>
  <si>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</si>
  <si>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</si>
  <si>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</si>
  <si>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</si>
  <si>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</si>
  <si>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</si>
  <si>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</si>
  <si>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</si>
  <si>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</si>
  <si>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</si>
  <si>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</si>
  <si>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</si>
  <si>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</si>
  <si>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</si>
  <si>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</si>
  <si>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</si>
  <si>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</si>
  <si>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</si>
  <si>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</si>
  <si>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</si>
  <si>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</si>
  <si>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</si>
  <si>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</si>
  <si>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</si>
  <si>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</si>
  <si>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</si>
  <si>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</si>
  <si>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</si>
  <si>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</si>
  <si>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</si>
  <si>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</si>
  <si>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</si>
  <si>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</si>
  <si>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</si>
  <si>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</si>
  <si>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</si>
  <si>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</si>
  <si>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</si>
  <si>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</si>
  <si>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</si>
  <si>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</si>
  <si>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</si>
  <si>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</si>
  <si>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</si>
  <si>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</si>
  <si>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</si>
  <si>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</si>
  <si>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</si>
  <si>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</si>
  <si>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</si>
  <si>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</si>
  <si>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</si>
  <si>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</si>
  <si>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</si>
  <si>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</si>
  <si>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</si>
  <si>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</si>
  <si>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</si>
  <si>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</si>
  <si>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</si>
  <si>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</si>
  <si>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</si>
  <si>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</si>
  <si>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</si>
  <si>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</si>
  <si>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</si>
  <si>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</si>
  <si>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</si>
  <si>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</si>
  <si>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</si>
  <si>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</si>
  <si>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</si>
  <si>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</si>
  <si>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</si>
  <si>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</si>
  <si>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</si>
  <si>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</si>
  <si>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</si>
  <si>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</si>
  <si>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</si>
  <si>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</si>
  <si>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</si>
  <si>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</si>
  <si>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</si>
  <si>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</si>
  <si>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</si>
  <si>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</si>
  <si>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</si>
  <si>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</si>
  <si>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</si>
  <si>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</si>
  <si>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</si>
  <si>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</si>
  <si>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</si>
  <si>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</si>
  <si>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</si>
  <si>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</si>
  <si>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</si>
  <si>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</si>
  <si>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</si>
  <si>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</si>
  <si>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</si>
  <si>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</si>
  <si>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</si>
  <si>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</si>
  <si>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</si>
  <si>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</si>
  <si>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</si>
  <si>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</si>
  <si>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</si>
  <si>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</si>
  <si>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</si>
  <si>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</si>
  <si>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</si>
  <si>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</si>
  <si>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</si>
  <si>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</si>
  <si>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</si>
  <si>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</si>
  <si>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</si>
  <si>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</si>
  <si>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</si>
  <si>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</si>
  <si>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</si>
  <si>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</si>
  <si>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</si>
  <si>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</si>
  <si>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</si>
  <si>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</si>
  <si>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</si>
  <si>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</si>
  <si>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</si>
  <si>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</si>
  <si>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</si>
  <si>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</si>
  <si>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</si>
  <si>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</si>
  <si>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</si>
  <si>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</si>
  <si>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</si>
  <si>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</si>
  <si>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</si>
  <si>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</si>
  <si>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</si>
  <si>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</si>
  <si>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</si>
  <si>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</si>
  <si>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</si>
  <si>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</si>
  <si>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</si>
  <si>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</si>
  <si>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</si>
  <si>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</si>
  <si>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</si>
  <si>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</si>
  <si>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</si>
  <si>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</si>
  <si>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</si>
  <si>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</si>
  <si>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</si>
  <si>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</si>
  <si>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</si>
  <si>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</si>
  <si>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</si>
  <si>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</si>
  <si>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</si>
  <si>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</si>
  <si>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</si>
  <si>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</si>
  <si>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</si>
  <si>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</si>
  <si>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</si>
  <si>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</si>
  <si>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</si>
  <si>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</si>
  <si>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</si>
  <si>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</si>
  <si>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</si>
  <si>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</si>
  <si>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</si>
  <si>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</si>
  <si>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</si>
  <si>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</si>
  <si>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</si>
  <si>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</si>
  <si>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</si>
  <si>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</si>
  <si>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</si>
  <si>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</si>
  <si>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</si>
  <si>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</si>
  <si>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</si>
  <si>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</si>
  <si>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</si>
  <si>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</si>
  <si>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</si>
  <si>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</si>
  <si>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</si>
  <si>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</si>
  <si>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</si>
  <si>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</si>
  <si>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</si>
  <si>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</si>
  <si>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</si>
  <si>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</si>
  <si>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</si>
  <si>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</si>
  <si>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</si>
  <si>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</si>
  <si>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</si>
  <si>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</si>
  <si>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</si>
  <si>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</si>
  <si>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</si>
  <si>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</si>
  <si>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</si>
  <si>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</si>
  <si>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</si>
  <si>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</si>
  <si>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</si>
  <si>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</si>
  <si>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</si>
  <si>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</si>
  <si>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</si>
  <si>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</si>
  <si>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</si>
  <si>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</si>
  <si>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</si>
  <si>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</si>
  <si>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</si>
  <si>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</si>
  <si>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</si>
  <si>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</si>
  <si>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</si>
  <si>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</si>
  <si>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</si>
  <si>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</si>
  <si>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</si>
  <si>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</si>
  <si>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</si>
  <si>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</si>
  <si>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</si>
  <si>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</si>
  <si>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</si>
  <si>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</si>
  <si>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</si>
  <si>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</si>
  <si>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</si>
  <si>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</si>
  <si>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</si>
  <si>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</si>
  <si>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</si>
  <si>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</si>
  <si>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</si>
  <si>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</si>
  <si>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</si>
  <si>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</si>
  <si>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</si>
  <si>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</si>
  <si>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</si>
  <si>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</si>
  <si>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</si>
  <si>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</si>
  <si>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</si>
  <si>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</si>
  <si>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</si>
  <si>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</si>
  <si>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</si>
  <si>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</si>
  <si>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</si>
  <si>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</si>
  <si>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</si>
  <si>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</si>
  <si>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</si>
  <si>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</si>
  <si>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</si>
  <si>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</si>
  <si>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</si>
  <si>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</si>
  <si>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</si>
  <si>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</si>
  <si>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</si>
  <si>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</si>
  <si>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</si>
  <si>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</si>
  <si>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</si>
  <si>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</si>
  <si>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</si>
  <si>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</si>
  <si>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</si>
  <si>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</si>
  <si>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</si>
  <si>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</si>
  <si>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</si>
  <si>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</si>
  <si>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</si>
  <si>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</si>
  <si>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</si>
  <si>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</si>
  <si>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</si>
  <si>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</si>
  <si>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</si>
  <si>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</si>
  <si>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</si>
  <si>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</si>
  <si>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</si>
  <si>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</si>
  <si>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</si>
  <si>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</si>
  <si>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</si>
  <si>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</si>
  <si>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</si>
  <si>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</si>
  <si>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</si>
  <si>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</si>
  <si>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</si>
  <si>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</si>
  <si>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</si>
  <si>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</si>
  <si>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</si>
  <si>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</si>
  <si>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</si>
  <si>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</si>
  <si>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</si>
  <si>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</si>
  <si>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</si>
  <si>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</si>
  <si>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</si>
  <si>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</si>
  <si>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</si>
  <si>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</si>
  <si>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</si>
  <si>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</si>
  <si>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</si>
  <si>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</si>
  <si>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</si>
  <si>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</si>
  <si>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</si>
  <si>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</si>
  <si>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</si>
  <si>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</si>
  <si>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</si>
  <si>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</si>
  <si>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</si>
  <si>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</si>
  <si>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</si>
  <si>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</si>
  <si>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</si>
  <si>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</si>
  <si>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</si>
  <si>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</si>
  <si>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</si>
  <si>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</si>
  <si>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</si>
  <si>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</si>
  <si>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</si>
  <si>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</si>
  <si>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</si>
  <si>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</si>
  <si>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</si>
  <si>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</si>
  <si>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</si>
  <si>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</si>
  <si>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</si>
  <si>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</si>
  <si>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</si>
  <si>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</si>
  <si>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</si>
  <si>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</si>
  <si>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</si>
  <si>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</si>
  <si>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</si>
  <si>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</si>
  <si>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</si>
  <si>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</si>
  <si>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</si>
  <si>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</si>
  <si>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</si>
  <si>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</si>
  <si>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</si>
  <si>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</si>
  <si>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</si>
  <si>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</si>
  <si>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</si>
  <si>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</si>
  <si>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</si>
  <si>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</si>
  <si>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</si>
  <si>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</si>
  <si>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</si>
  <si>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</si>
  <si>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</si>
  <si>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</si>
  <si>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</si>
  <si>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</si>
  <si>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</si>
  <si>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</si>
  <si>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</si>
  <si>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</si>
  <si>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</si>
  <si>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</si>
  <si>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</si>
  <si>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</si>
  <si>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</si>
  <si>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</si>
  <si>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</si>
  <si>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</si>
  <si>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</si>
  <si>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</si>
  <si>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</si>
  <si>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</si>
  <si>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</si>
  <si>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</si>
  <si>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</si>
  <si>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</si>
  <si>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</si>
  <si>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</si>
  <si>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</si>
  <si>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</si>
  <si>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</si>
  <si>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</si>
  <si>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</si>
  <si>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</si>
  <si>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</si>
  <si>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</si>
  <si>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</si>
  <si>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</si>
  <si>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</si>
  <si>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</si>
  <si>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</si>
  <si>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</si>
  <si>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</si>
  <si>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</si>
  <si>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</si>
  <si>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</si>
  <si>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</si>
  <si>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</si>
  <si>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</si>
  <si>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</si>
  <si>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</si>
  <si>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</si>
  <si>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</si>
  <si>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</si>
  <si>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</si>
  <si>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</si>
  <si>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</si>
  <si>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</si>
  <si>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</si>
  <si>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</si>
  <si>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</si>
  <si>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</si>
  <si>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</si>
  <si>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</si>
  <si>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</si>
  <si>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</si>
  <si>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</si>
  <si>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</si>
  <si>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</si>
  <si>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</si>
  <si>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</si>
  <si>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</si>
  <si>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</si>
  <si>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</si>
  <si>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</si>
  <si>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</si>
  <si>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</si>
  <si>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</si>
  <si>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</si>
  <si>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</si>
  <si>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</si>
  <si>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</si>
  <si>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</si>
  <si>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</si>
  <si>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</si>
  <si>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</si>
  <si>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</si>
  <si>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</si>
  <si>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</si>
  <si>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</si>
  <si>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</si>
  <si>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</si>
  <si>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</si>
  <si>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</si>
  <si>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</si>
  <si>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</si>
  <si>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</si>
  <si>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</si>
  <si>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</si>
  <si>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</si>
  <si>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</si>
  <si>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</si>
  <si>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</si>
  <si>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</si>
  <si>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</si>
  <si>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</si>
  <si>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</si>
  <si>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</si>
  <si>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</si>
  <si>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</si>
  <si>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</si>
  <si>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</si>
  <si>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</si>
  <si>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</si>
  <si>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</si>
  <si>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</si>
  <si>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</si>
  <si>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</si>
  <si>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</si>
  <si>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</si>
  <si>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</si>
  <si>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</si>
  <si>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</si>
  <si>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</si>
  <si>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</si>
  <si>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</si>
  <si>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</si>
  <si>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</si>
  <si>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</si>
  <si>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</si>
  <si>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</si>
  <si>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</si>
  <si>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</si>
  <si>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</si>
  <si>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</si>
  <si>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</si>
  <si>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</si>
  <si>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</si>
  <si>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</si>
  <si>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</si>
  <si>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</si>
  <si>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</si>
  <si>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</si>
  <si>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</si>
  <si>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</si>
  <si>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</si>
  <si>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</si>
  <si>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</si>
  <si>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</si>
  <si>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</si>
  <si>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</si>
  <si>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</si>
  <si>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</si>
  <si>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</si>
  <si>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</si>
  <si>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</si>
  <si>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</si>
  <si>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</si>
  <si>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</si>
  <si>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</si>
  <si>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</si>
  <si>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</si>
  <si>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</si>
  <si>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</si>
  <si>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</si>
  <si>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</si>
  <si>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</si>
  <si>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</si>
  <si>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</si>
  <si>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</si>
  <si>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</si>
  <si>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</si>
  <si>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</si>
  <si>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</si>
  <si>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</si>
  <si>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</si>
  <si>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</si>
  <si>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</si>
  <si>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</si>
  <si>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</si>
  <si>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</si>
  <si>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</si>
  <si>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</si>
  <si>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</si>
  <si>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</si>
  <si>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</si>
  <si>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</si>
  <si>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</si>
  <si>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</si>
  <si>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</si>
  <si>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</si>
  <si>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</si>
  <si>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</si>
  <si>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</si>
  <si>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</si>
  <si>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</si>
  <si>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</si>
  <si>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</si>
  <si>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</si>
  <si>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</si>
  <si>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</si>
  <si>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</si>
  <si>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</si>
  <si>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</si>
  <si>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</si>
  <si>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</si>
  <si>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</si>
  <si>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</si>
  <si>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</si>
  <si>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</si>
  <si>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</si>
  <si>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</si>
  <si>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</si>
  <si>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</si>
  <si>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</si>
  <si>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</si>
  <si>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</si>
  <si>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</si>
  <si>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</si>
  <si>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</si>
  <si>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</si>
  <si>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</si>
  <si>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</si>
  <si>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</si>
  <si>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</si>
  <si>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</si>
  <si>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</si>
  <si>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</si>
  <si>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</si>
  <si>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</si>
  <si>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</si>
  <si>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</si>
  <si>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</si>
  <si>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</si>
  <si>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</si>
  <si>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</si>
  <si>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</si>
  <si>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</si>
  <si>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</si>
  <si>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</si>
  <si>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</si>
  <si>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</si>
  <si>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</si>
  <si>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</si>
  <si>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</si>
  <si>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</si>
  <si>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</si>
  <si>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</si>
  <si>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</si>
  <si>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</si>
  <si>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</si>
  <si>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</si>
  <si>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</si>
  <si>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</si>
  <si>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</si>
  <si>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</si>
  <si>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</si>
  <si>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</si>
  <si>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</si>
  <si>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</si>
  <si>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</si>
  <si>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</si>
  <si>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</si>
  <si>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</si>
  <si>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</si>
  <si>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</si>
  <si>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</si>
  <si>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</si>
  <si>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</si>
  <si>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</si>
  <si>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</si>
  <si>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</si>
  <si>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</si>
  <si>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</si>
  <si>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</si>
  <si>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</si>
  <si>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</si>
  <si>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</si>
  <si>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</si>
  <si>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</si>
  <si>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</si>
  <si>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</si>
  <si>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</si>
  <si>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</si>
  <si>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</si>
  <si>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</si>
  <si>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</si>
  <si>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</si>
  <si>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</si>
  <si>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</si>
  <si>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</si>
  <si>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</si>
  <si>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</si>
  <si>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</si>
  <si>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</si>
  <si>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</si>
  <si>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</si>
  <si>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</si>
  <si>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</si>
  <si>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</si>
  <si>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</si>
  <si>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</si>
  <si>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</si>
  <si>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</si>
  <si>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</si>
  <si>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</si>
  <si>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</si>
  <si>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</si>
  <si>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</si>
  <si>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</si>
  <si>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</si>
  <si>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</si>
  <si>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</si>
  <si>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</si>
  <si>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</si>
  <si>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</si>
  <si>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</si>
  <si>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</si>
  <si>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</si>
  <si>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</si>
  <si>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</si>
  <si>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</si>
  <si>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</si>
  <si>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</si>
  <si>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</si>
  <si>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</si>
  <si>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</si>
  <si>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</si>
  <si>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</si>
  <si>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</si>
  <si>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</si>
  <si>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</si>
  <si>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</si>
  <si>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</si>
  <si>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</si>
  <si>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</si>
  <si>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</si>
  <si>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</si>
  <si>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</si>
  <si>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</si>
  <si>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</si>
  <si>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</si>
  <si>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</si>
  <si>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</si>
  <si>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</si>
  <si>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</si>
  <si>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</si>
  <si>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</si>
  <si>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</si>
  <si>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</si>
  <si>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</si>
  <si>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</si>
  <si>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</si>
  <si>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</si>
  <si>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</si>
  <si>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</si>
  <si>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</si>
  <si>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</si>
  <si>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</si>
  <si>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</si>
  <si>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</si>
  <si>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</si>
  <si>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</si>
  <si>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</si>
  <si>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</si>
  <si>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</si>
  <si>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</si>
  <si>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</si>
  <si>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</si>
  <si>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</si>
  <si>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</si>
  <si>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</si>
  <si>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</si>
  <si>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</si>
  <si>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</si>
  <si>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</si>
  <si>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</si>
  <si>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</si>
  <si>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</si>
  <si>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</si>
  <si>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</si>
  <si>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</si>
  <si>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</si>
  <si>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</si>
  <si>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</si>
  <si>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</si>
  <si>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</si>
  <si>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</si>
  <si>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</si>
  <si>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</si>
  <si>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</si>
  <si>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</si>
  <si>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</si>
  <si>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</si>
  <si>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</si>
  <si>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</si>
  <si>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</si>
  <si>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</si>
  <si>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</si>
  <si>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</si>
  <si>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</si>
  <si>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</si>
  <si>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</si>
  <si>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</si>
  <si>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</si>
  <si>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</si>
  <si>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</si>
  <si>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</si>
  <si>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</si>
  <si>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</si>
  <si>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</si>
  <si>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</si>
  <si>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</si>
  <si>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</si>
  <si>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</si>
  <si>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</si>
  <si>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</si>
  <si>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</si>
  <si>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</si>
  <si>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</si>
  <si>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</si>
  <si>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</si>
  <si>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</si>
  <si>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</si>
  <si>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</si>
  <si>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</si>
  <si>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</si>
  <si>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</si>
  <si>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</si>
  <si>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</si>
  <si>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</si>
  <si>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</si>
  <si>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</si>
  <si>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</si>
  <si>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</si>
  <si>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</si>
  <si>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</si>
  <si>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</si>
  <si>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</si>
  <si>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</si>
  <si>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</si>
  <si>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</si>
  <si>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</si>
  <si>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</si>
  <si>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</si>
  <si>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</si>
  <si>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</si>
  <si>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</si>
  <si>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</si>
  <si>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</si>
  <si>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</si>
  <si>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</si>
  <si>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</si>
  <si>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</si>
  <si>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</si>
  <si>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</si>
  <si>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</si>
  <si>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</si>
  <si>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</si>
  <si>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</si>
  <si>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</si>
  <si>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</si>
  <si>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</si>
  <si>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</si>
  <si>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</si>
  <si>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</si>
  <si>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</si>
  <si>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</si>
  <si>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</si>
  <si>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</si>
  <si>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</si>
  <si>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</si>
  <si>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</si>
  <si>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</si>
  <si>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</si>
  <si>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</si>
  <si>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</si>
  <si>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</si>
  <si>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</si>
  <si>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</si>
  <si>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</si>
  <si>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</si>
  <si>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</si>
  <si>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</si>
  <si>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</si>
  <si>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</si>
  <si>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</si>
  <si>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</si>
  <si>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</si>
  <si>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</si>
  <si>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</si>
  <si>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</si>
  <si>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</si>
  <si>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</si>
  <si>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</si>
  <si>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</si>
  <si>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</si>
  <si>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</si>
  <si>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</si>
  <si>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</si>
  <si>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</si>
  <si>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</si>
  <si>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</si>
  <si>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</si>
  <si>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</si>
  <si>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</si>
  <si>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</si>
  <si>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</si>
  <si>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</si>
  <si>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</si>
  <si>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</si>
  <si>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</si>
  <si>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</si>
  <si>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</si>
  <si>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</si>
  <si>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</si>
  <si>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</si>
  <si>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</si>
  <si>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</si>
  <si>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</si>
  <si>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</si>
  <si>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</si>
  <si>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</si>
  <si>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</si>
  <si>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</si>
  <si>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</si>
  <si>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</si>
  <si>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</si>
  <si>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</si>
  <si>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</si>
  <si>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</si>
  <si>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</si>
  <si>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</si>
  <si>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</si>
  <si>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</si>
  <si>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</si>
  <si>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</si>
  <si>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</si>
  <si>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</si>
  <si>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</si>
  <si>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</si>
  <si>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</si>
  <si>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</si>
  <si>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</si>
  <si>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</si>
  <si>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</si>
  <si>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</si>
  <si>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</si>
  <si>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</si>
  <si>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</si>
  <si>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</si>
  <si>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</si>
  <si>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</si>
  <si>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</si>
  <si>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</si>
  <si>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</si>
  <si>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</si>
  <si>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</si>
  <si>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</si>
  <si>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</si>
  <si>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</si>
  <si>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</si>
  <si>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</si>
  <si>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</si>
  <si>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</si>
  <si>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</si>
  <si>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</si>
  <si>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</si>
  <si>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</si>
  <si>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</si>
  <si>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</si>
  <si>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</si>
  <si>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</si>
  <si>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</si>
  <si>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</si>
  <si>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</si>
  <si>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</si>
  <si>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</si>
  <si>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</si>
  <si>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</si>
  <si>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</si>
  <si>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</si>
  <si>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</si>
  <si>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</si>
  <si>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</si>
  <si>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</si>
  <si>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</si>
  <si>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</si>
  <si>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</si>
  <si>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</si>
  <si>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</si>
  <si>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</si>
  <si>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</si>
  <si>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</si>
  <si>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</si>
  <si>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</si>
  <si>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</si>
  <si>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</si>
  <si>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</si>
  <si>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</si>
  <si>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</si>
  <si>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</si>
  <si>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</si>
  <si>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</si>
  <si>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</si>
  <si>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</si>
  <si>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</si>
  <si>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</si>
  <si>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</si>
  <si>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</si>
  <si>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</si>
  <si>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</si>
  <si>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</si>
  <si>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</si>
  <si>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</si>
  <si>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</si>
  <si>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</si>
  <si>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</si>
  <si>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</si>
  <si>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</si>
  <si>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</si>
  <si>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</si>
  <si>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</si>
  <si>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</si>
  <si>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</si>
  <si>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</si>
  <si>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</si>
  <si>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</si>
  <si>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</si>
  <si>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</si>
  <si>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</si>
  <si>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</si>
  <si>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</si>
  <si>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</si>
  <si>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</si>
  <si>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</si>
  <si>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</si>
  <si>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</si>
  <si>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</si>
  <si>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</si>
  <si>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</si>
  <si>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</si>
  <si>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</si>
  <si>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</si>
  <si>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</si>
  <si>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</si>
  <si>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</si>
  <si>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</si>
  <si>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</si>
  <si>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</si>
  <si>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</si>
  <si>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</si>
  <si>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</si>
  <si>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</si>
  <si>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</si>
  <si>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</si>
  <si>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</si>
  <si>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</si>
  <si>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</si>
  <si>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</si>
  <si>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</si>
  <si>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</si>
  <si>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</si>
  <si>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</si>
  <si>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</si>
  <si>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</si>
  <si>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</si>
  <si>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</si>
  <si>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</si>
  <si>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</si>
  <si>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</si>
  <si>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</si>
  <si>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</si>
  <si>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</si>
  <si>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</si>
  <si>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</si>
  <si>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</si>
  <si>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</si>
  <si>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</si>
  <si>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</si>
  <si>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</si>
  <si>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</si>
  <si>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</si>
  <si>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</si>
  <si>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</si>
  <si>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</si>
  <si>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</si>
  <si>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</si>
  <si>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</si>
  <si>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</si>
  <si>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</si>
  <si>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</si>
  <si>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</si>
  <si>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</si>
  <si>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</si>
  <si>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</si>
  <si>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</si>
  <si>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</si>
  <si>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</si>
  <si>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</si>
  <si>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</si>
  <si>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</si>
  <si>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</si>
  <si>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</si>
  <si>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</si>
  <si>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</si>
  <si>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</si>
  <si>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</si>
  <si>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</si>
  <si>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</si>
  <si>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</si>
  <si>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</si>
  <si>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</si>
  <si>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</si>
  <si>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</si>
  <si>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</si>
  <si>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</si>
  <si>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</si>
  <si>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</si>
  <si>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</si>
  <si>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</si>
  <si>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</si>
  <si>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</si>
  <si>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</si>
  <si>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</si>
  <si>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</si>
  <si>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</si>
  <si>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</si>
  <si>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</si>
  <si>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</si>
  <si>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</si>
  <si>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</si>
  <si>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</si>
  <si>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</si>
  <si>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</si>
  <si>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</si>
  <si>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</si>
  <si>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</si>
  <si>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</si>
  <si>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</si>
  <si>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</si>
  <si>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</si>
  <si>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</si>
  <si>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</si>
  <si>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</si>
  <si>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</si>
  <si>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</si>
  <si>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</si>
  <si>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</si>
  <si>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</si>
  <si>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</si>
  <si>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</si>
  <si>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</si>
  <si>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</si>
  <si>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</si>
  <si>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</si>
  <si>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</si>
  <si>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</si>
  <si>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</si>
  <si>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</si>
  <si>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</si>
  <si>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</si>
  <si>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</si>
  <si>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</si>
  <si>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</si>
  <si>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</si>
  <si>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</si>
  <si>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</si>
  <si>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</si>
  <si>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</si>
  <si>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</si>
  <si>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</si>
  <si>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</si>
  <si>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</si>
  <si>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</si>
  <si>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</si>
  <si>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</si>
  <si>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</si>
  <si>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</si>
  <si>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</si>
  <si>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</si>
  <si>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</si>
  <si>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</si>
  <si>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</si>
  <si>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</si>
  <si>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</si>
  <si>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</si>
  <si>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</si>
  <si>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</si>
  <si>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</si>
  <si>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</si>
  <si>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</si>
  <si>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</si>
  <si>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</si>
  <si>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</si>
  <si>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</si>
  <si>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</si>
  <si>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</si>
  <si>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</si>
  <si>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</si>
  <si>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</si>
  <si>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</si>
  <si>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</si>
  <si>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</si>
  <si>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</si>
  <si>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</si>
  <si>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</si>
  <si>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</si>
  <si>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</si>
  <si>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</si>
  <si>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</si>
  <si>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</si>
  <si>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</si>
  <si>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</si>
  <si>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</si>
  <si>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</si>
  <si>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</si>
  <si>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</si>
  <si>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</si>
  <si>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</si>
  <si>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</si>
  <si>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</si>
  <si>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</si>
  <si>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</si>
  <si>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</si>
  <si>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</si>
  <si>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</si>
  <si>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</si>
  <si>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</si>
  <si>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</si>
  <si>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</si>
  <si>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</si>
  <si>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</si>
  <si>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</si>
  <si>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</si>
  <si>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</si>
  <si>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</si>
  <si>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</si>
  <si>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</si>
  <si>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</si>
  <si>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</si>
  <si>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</si>
  <si>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</si>
  <si>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</si>
  <si>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</si>
  <si>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</si>
  <si>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</si>
  <si>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</si>
  <si>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</si>
  <si>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</si>
  <si>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</si>
  <si>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</si>
  <si>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</si>
  <si>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</si>
  <si>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</si>
  <si>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</si>
  <si>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</si>
  <si>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</si>
  <si>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</si>
  <si>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</si>
  <si>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</si>
  <si>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</si>
  <si>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</si>
  <si>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</si>
  <si>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</si>
  <si>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</si>
  <si>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</si>
  <si>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</si>
  <si>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</si>
  <si>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</si>
  <si>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</si>
  <si>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</si>
  <si>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</si>
  <si>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</si>
  <si>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</si>
  <si>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</si>
  <si>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</si>
  <si>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</si>
  <si>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</si>
  <si>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</si>
  <si>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</si>
  <si>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</si>
  <si>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</si>
  <si>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</si>
  <si>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</si>
  <si>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</si>
  <si>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</si>
  <si>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</si>
  <si>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</si>
  <si>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</si>
  <si>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</si>
  <si>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</si>
  <si>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</si>
  <si>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</si>
  <si>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</si>
  <si>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</si>
  <si>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</si>
  <si>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</si>
  <si>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</si>
  <si>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</si>
  <si>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</si>
  <si>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</si>
  <si>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</si>
  <si>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</si>
  <si>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</si>
  <si>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</si>
  <si>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</si>
  <si>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</si>
  <si>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</si>
  <si>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</si>
  <si>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</si>
  <si>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</si>
  <si>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</si>
  <si>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</si>
  <si>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</si>
  <si>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</si>
  <si>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</si>
  <si>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</si>
  <si>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</si>
  <si>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</si>
  <si>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</si>
  <si>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</si>
  <si>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</si>
  <si>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</si>
  <si>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</si>
  <si>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</si>
  <si>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</si>
  <si>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</si>
  <si>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</si>
  <si>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</si>
  <si>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</si>
  <si>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</si>
  <si>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</si>
  <si>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</si>
  <si>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</si>
  <si>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</si>
  <si>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</si>
  <si>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</si>
  <si>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</si>
  <si>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</si>
  <si>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</si>
  <si>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</si>
  <si>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</si>
  <si>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</si>
  <si>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</si>
  <si>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</si>
  <si>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</si>
  <si>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</si>
  <si>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</si>
  <si>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</si>
  <si>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</si>
  <si>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</si>
  <si>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</si>
  <si>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</si>
  <si>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</si>
  <si>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</si>
  <si>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</si>
  <si>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</si>
  <si>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</si>
  <si>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</si>
  <si>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</si>
  <si>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</si>
  <si>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</si>
  <si>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</si>
  <si>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</si>
  <si>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</si>
  <si>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</si>
  <si>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</si>
  <si>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</si>
  <si>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</si>
  <si>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</si>
  <si>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</si>
  <si>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</si>
  <si>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</si>
  <si>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</si>
  <si>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</si>
  <si>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</si>
  <si>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</si>
  <si>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</si>
  <si>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</si>
  <si>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</si>
  <si>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</si>
  <si>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</si>
  <si>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</si>
  <si>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</si>
  <si>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</si>
  <si>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</si>
  <si>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</si>
  <si>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</si>
  <si>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</si>
  <si>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</si>
  <si>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</si>
  <si>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</si>
  <si>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</si>
  <si>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</si>
  <si>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</si>
  <si>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</si>
  <si>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</si>
  <si>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</si>
  <si>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</si>
  <si>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</si>
  <si>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</si>
  <si>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</si>
  <si>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</si>
  <si>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</si>
  <si>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</si>
  <si>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</si>
  <si>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</si>
  <si>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</si>
  <si>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</si>
  <si>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</si>
  <si>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</si>
  <si>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</si>
  <si>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</si>
  <si>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</si>
  <si>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</si>
  <si>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</si>
  <si>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</si>
  <si>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</si>
  <si>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</si>
  <si>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</si>
  <si>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</si>
  <si>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</si>
  <si>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</si>
  <si>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</si>
  <si>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</si>
  <si>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</si>
  <si>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</si>
  <si>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</si>
  <si>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</si>
  <si>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</si>
  <si>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</si>
  <si>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</si>
  <si>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</si>
  <si>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</si>
  <si>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</si>
  <si>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</si>
  <si>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</si>
  <si>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</si>
  <si>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</si>
  <si>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</si>
  <si>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</si>
  <si>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</si>
  <si>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</si>
  <si>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</si>
  <si>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</si>
  <si>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</si>
  <si>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</si>
  <si>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</si>
  <si>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</si>
  <si>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</si>
  <si>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</si>
  <si>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</si>
  <si>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</si>
  <si>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</si>
  <si>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</si>
  <si>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</si>
  <si>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</si>
  <si>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</si>
  <si>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</si>
  <si>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</si>
  <si>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</si>
  <si>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</si>
  <si>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</si>
  <si>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</si>
  <si>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</si>
  <si>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</si>
  <si>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</si>
  <si>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</si>
  <si>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</si>
  <si>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</si>
  <si>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</si>
  <si>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</si>
  <si>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</si>
  <si>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</si>
  <si>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</si>
  <si>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</si>
  <si>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</si>
  <si>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</si>
  <si>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</si>
  <si>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</si>
  <si>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</si>
  <si>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</si>
  <si>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</si>
  <si>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</si>
  <si>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</si>
  <si>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</si>
  <si>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</si>
  <si>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</si>
  <si>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</si>
  <si>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</si>
  <si>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</si>
  <si>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</si>
  <si>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</si>
  <si>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</si>
  <si>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</si>
  <si>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</si>
  <si>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</si>
  <si>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</si>
  <si>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</si>
  <si>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</si>
  <si>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</si>
  <si>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</si>
  <si>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</si>
  <si>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</si>
  <si>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</si>
  <si>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</si>
  <si>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</si>
  <si>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</si>
  <si>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</si>
  <si>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</si>
  <si>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</si>
  <si>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</si>
  <si>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</si>
  <si>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</si>
  <si>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</si>
  <si>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</si>
  <si>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</si>
  <si>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</si>
  <si>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</si>
  <si>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</si>
  <si>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</si>
  <si>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</si>
  <si>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</si>
  <si>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</si>
  <si>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</si>
  <si>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</si>
  <si>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</si>
  <si>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</si>
  <si>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</si>
  <si>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</si>
  <si>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</si>
  <si>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</si>
  <si>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</si>
  <si>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</si>
  <si>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</si>
  <si>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</si>
  <si>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</si>
  <si>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</si>
  <si>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</si>
  <si>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</si>
  <si>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</si>
  <si>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</si>
  <si>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</si>
  <si>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</si>
  <si>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</si>
  <si>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</si>
  <si>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</si>
  <si>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</si>
  <si>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</si>
  <si>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</si>
  <si>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</si>
  <si>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</si>
  <si>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</si>
  <si>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</si>
  <si>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</si>
  <si>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</si>
  <si>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</si>
  <si>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</si>
  <si>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</si>
  <si>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</si>
  <si>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</si>
  <si>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</si>
  <si>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</si>
  <si>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</si>
  <si>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</si>
  <si>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</si>
  <si>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</si>
  <si>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</si>
  <si>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</si>
  <si>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</si>
  <si>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</si>
  <si>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</si>
  <si>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</si>
  <si>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</si>
  <si>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</si>
  <si>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</si>
  <si>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</si>
  <si>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</si>
  <si>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</si>
  <si>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</si>
  <si>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</si>
  <si>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</si>
  <si>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</si>
  <si>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</si>
  <si>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</si>
  <si>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</si>
  <si>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</si>
  <si>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</si>
  <si>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</si>
  <si>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</si>
  <si>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</si>
  <si>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</si>
  <si>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</si>
  <si>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</si>
  <si>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</si>
  <si>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</si>
  <si>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</si>
  <si>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</si>
  <si>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</si>
  <si>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</si>
  <si>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</si>
  <si>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</si>
  <si>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</si>
  <si>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</si>
  <si>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</si>
  <si>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</si>
  <si>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</si>
  <si>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</si>
  <si>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</si>
  <si>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</si>
  <si>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</si>
  <si>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</si>
  <si>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</si>
  <si>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</si>
  <si>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</si>
  <si>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</si>
  <si>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</si>
  <si>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</si>
  <si>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</si>
  <si>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</si>
  <si>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</si>
  <si>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</si>
  <si>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</si>
  <si>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</si>
  <si>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</si>
  <si>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</si>
  <si>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</si>
  <si>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</si>
  <si>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</si>
  <si>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</si>
  <si>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</si>
  <si>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</si>
  <si>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</si>
  <si>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</si>
  <si>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</si>
  <si>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</si>
  <si>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</si>
  <si>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</si>
  <si>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</si>
  <si>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</si>
  <si>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</si>
  <si>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</si>
  <si>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</si>
  <si>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</si>
  <si>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</si>
  <si>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</si>
  <si>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</si>
  <si>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</si>
  <si>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</si>
  <si>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</si>
  <si>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</si>
  <si>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</si>
  <si>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</si>
  <si>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</si>
  <si>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</si>
  <si>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</si>
  <si>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</si>
  <si>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</si>
  <si>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</si>
  <si>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</si>
  <si>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</si>
  <si>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</si>
  <si>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</si>
  <si>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</si>
  <si>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</si>
  <si>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</si>
  <si>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</si>
  <si>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</si>
  <si>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</si>
  <si>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</si>
  <si>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</si>
  <si>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</si>
  <si>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</si>
  <si>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</si>
  <si>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</si>
  <si>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</si>
  <si>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</si>
  <si>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</si>
  <si>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</si>
  <si>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</si>
  <si>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</si>
  <si>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</si>
  <si>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</si>
  <si>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</si>
  <si>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</si>
  <si>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</si>
  <si>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</si>
  <si>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</si>
  <si>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</si>
  <si>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</si>
  <si>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</si>
  <si>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</si>
  <si>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</si>
  <si>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</si>
  <si>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</si>
  <si>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</si>
  <si>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</si>
  <si>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</si>
  <si>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</si>
  <si>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</si>
  <si>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</si>
  <si>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</si>
  <si>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</si>
  <si>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</si>
  <si>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</si>
  <si>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</si>
  <si>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</si>
  <si>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</si>
  <si>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</si>
  <si>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</si>
  <si>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</si>
  <si>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</si>
  <si>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</si>
  <si>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</si>
  <si>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</si>
  <si>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</si>
  <si>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</si>
  <si>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</si>
  <si>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</si>
  <si>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</si>
  <si>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</si>
  <si>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</si>
  <si>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</si>
  <si>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</si>
  <si>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</si>
  <si>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</si>
  <si>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</si>
  <si>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</si>
  <si>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</si>
  <si>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</si>
  <si>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</si>
  <si>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</si>
  <si>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</si>
  <si>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</si>
  <si>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</si>
  <si>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</si>
  <si>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</si>
  <si>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</si>
  <si>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</si>
  <si>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</si>
  <si>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</si>
  <si>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</si>
  <si>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</si>
  <si>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</si>
  <si>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</si>
  <si>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</si>
  <si>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</si>
  <si>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</si>
  <si>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</si>
  <si>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</si>
  <si>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</si>
  <si>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</si>
  <si>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</si>
  <si>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</si>
  <si>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</si>
  <si>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</si>
  <si>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</si>
  <si>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</si>
  <si>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</si>
  <si>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</si>
  <si>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</si>
  <si>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</si>
  <si>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</si>
  <si>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</si>
  <si>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</si>
  <si>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</si>
  <si>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</si>
  <si>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</si>
  <si>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</si>
  <si>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</si>
  <si>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</si>
  <si>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</si>
  <si>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</si>
  <si>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</si>
  <si>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</si>
  <si>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</si>
  <si>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</si>
  <si>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</si>
  <si>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</si>
  <si>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</si>
  <si>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</si>
  <si>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</si>
  <si>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</si>
  <si>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</si>
  <si>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</si>
  <si>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</si>
  <si>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</si>
  <si>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</si>
  <si>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</si>
  <si>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</si>
  <si>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</si>
  <si>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</si>
  <si>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</si>
  <si>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</si>
  <si>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</si>
  <si>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</si>
  <si>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</si>
  <si>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</si>
  <si>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</si>
  <si>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</si>
  <si>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</si>
  <si>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</si>
  <si>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</si>
  <si>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</si>
  <si>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</si>
  <si>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</si>
  <si>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</si>
  <si>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</si>
  <si>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</si>
  <si>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</si>
  <si>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</si>
  <si>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</si>
  <si>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</si>
  <si>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</si>
  <si>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</si>
  <si>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</si>
  <si>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</si>
  <si>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</si>
  <si>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</si>
  <si>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</si>
  <si>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</si>
  <si>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</si>
  <si>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</si>
  <si>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</si>
  <si>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</si>
  <si>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</si>
  <si>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</si>
  <si>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</si>
  <si>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</si>
  <si>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</si>
  <si>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</si>
  <si>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</si>
  <si>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</si>
  <si>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</si>
  <si>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</si>
  <si>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</si>
  <si>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</si>
  <si>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</si>
  <si>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</si>
  <si>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</si>
  <si>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</si>
  <si>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</si>
  <si>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</si>
  <si>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</si>
  <si>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</si>
  <si>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</si>
  <si>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</si>
  <si>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</si>
  <si>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</si>
  <si>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</si>
  <si>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</si>
  <si>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</si>
  <si>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</si>
  <si>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</si>
  <si>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</si>
  <si>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</si>
  <si>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</si>
  <si>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</si>
  <si>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</si>
  <si>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</si>
  <si>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</si>
  <si>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</si>
  <si>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</si>
  <si>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</si>
  <si>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</si>
  <si>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</si>
  <si>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</si>
  <si>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</si>
  <si>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</si>
  <si>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</si>
  <si>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</si>
  <si>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</si>
  <si>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</si>
  <si>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</si>
  <si>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</si>
  <si>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</si>
  <si>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</si>
  <si>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</si>
  <si>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</si>
  <si>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</si>
  <si>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</si>
  <si>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</si>
  <si>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</si>
  <si>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</si>
  <si>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</si>
  <si>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</si>
  <si>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</si>
  <si>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</si>
  <si>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</si>
  <si>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</si>
  <si>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</si>
  <si>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</si>
  <si>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</si>
  <si>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</si>
  <si>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</si>
  <si>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</si>
  <si>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</si>
  <si>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</si>
  <si>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</si>
  <si>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</si>
  <si>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</si>
  <si>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</si>
  <si>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</si>
  <si>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</si>
  <si>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</si>
  <si>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</si>
  <si>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</si>
  <si>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</si>
  <si>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</si>
  <si>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</si>
  <si>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</si>
  <si>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</si>
  <si>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</si>
  <si>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</si>
  <si>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</si>
  <si>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</si>
  <si>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</si>
  <si>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</si>
  <si>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</si>
  <si>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</si>
  <si>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</si>
  <si>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</si>
  <si>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</si>
  <si>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</si>
  <si>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</si>
  <si>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</si>
  <si>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</si>
  <si>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</si>
  <si>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</si>
  <si>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</si>
  <si>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</si>
  <si>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</si>
  <si>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</si>
  <si>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</si>
  <si>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</si>
  <si>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</si>
  <si>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</si>
  <si>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</si>
  <si>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</si>
  <si>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</si>
  <si>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</si>
  <si>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</si>
  <si>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</si>
  <si>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</si>
  <si>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</si>
  <si>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</si>
  <si>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</si>
  <si>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</si>
  <si>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</si>
  <si>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</si>
  <si>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</si>
  <si>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</si>
  <si>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</si>
  <si>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</si>
  <si>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</si>
  <si>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</si>
  <si>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</si>
  <si>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</si>
  <si>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</si>
  <si>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</si>
  <si>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</si>
  <si>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</si>
  <si>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</si>
  <si>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</si>
  <si>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</si>
  <si>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</si>
  <si>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</si>
  <si>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</si>
  <si>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</si>
  <si>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</si>
  <si>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</si>
  <si>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</si>
  <si>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</si>
  <si>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</si>
  <si>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</si>
  <si>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</si>
  <si>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</si>
  <si>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</si>
  <si>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</si>
  <si>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</si>
  <si>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</si>
  <si>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</si>
  <si>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</si>
  <si>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</si>
  <si>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</si>
  <si>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</si>
  <si>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</si>
  <si>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</si>
  <si>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</si>
  <si>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</si>
  <si>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</si>
  <si>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</si>
  <si>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</si>
  <si>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</si>
  <si>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</si>
  <si>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</si>
  <si>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</si>
  <si>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</si>
  <si>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</si>
  <si>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</si>
  <si>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</si>
  <si>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</si>
  <si>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</si>
  <si>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</si>
  <si>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</si>
  <si>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</si>
  <si>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</si>
  <si>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</si>
  <si>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</si>
  <si>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</si>
  <si>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</si>
  <si>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</si>
  <si>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</si>
  <si>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</si>
  <si>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</si>
  <si>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</si>
  <si>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</si>
  <si>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</si>
  <si>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</si>
  <si>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</si>
  <si>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</si>
  <si>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</si>
  <si>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</si>
  <si>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</si>
  <si>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</si>
  <si>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</si>
  <si>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</si>
  <si>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</si>
  <si>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</si>
  <si>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</si>
  <si>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</si>
  <si>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</si>
  <si>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</si>
  <si>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</si>
  <si>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</si>
  <si>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</si>
  <si>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</si>
  <si>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</si>
  <si>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</si>
  <si>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</si>
  <si>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</si>
  <si>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</si>
  <si>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</si>
  <si>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</si>
  <si>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</si>
  <si>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</si>
  <si>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</si>
  <si>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</si>
  <si>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</si>
  <si>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</si>
  <si>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</si>
  <si>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</si>
  <si>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</si>
  <si>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</si>
  <si>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</si>
  <si>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</si>
  <si>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</si>
  <si>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</si>
  <si>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</si>
  <si>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</si>
  <si>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</si>
  <si>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</si>
  <si>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</si>
  <si>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</si>
  <si>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</si>
  <si>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</si>
  <si>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</si>
  <si>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</si>
  <si>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</si>
  <si>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</si>
  <si>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</si>
  <si>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</si>
  <si>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</si>
  <si>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</si>
  <si>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</si>
  <si>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</si>
  <si>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</si>
  <si>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</si>
  <si>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</si>
  <si>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</si>
  <si>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</si>
  <si>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</si>
  <si>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</si>
  <si>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</si>
  <si>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</si>
  <si>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</si>
  <si>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</si>
  <si>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</si>
  <si>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</si>
  <si>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</si>
  <si>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</si>
  <si>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</si>
  <si>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</si>
  <si>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</si>
  <si>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</si>
  <si>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</si>
  <si>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</si>
  <si>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</si>
  <si>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</si>
  <si>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</si>
  <si>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</si>
  <si>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</si>
  <si>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</si>
  <si>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</si>
  <si>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</si>
  <si>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</si>
  <si>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</si>
  <si>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</si>
  <si>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</si>
  <si>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</si>
  <si>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</si>
  <si>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</si>
  <si>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</si>
  <si>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</si>
  <si>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</si>
  <si>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</si>
  <si>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</si>
  <si>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</si>
  <si>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</si>
  <si>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</si>
  <si>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</si>
  <si>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</si>
  <si>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</si>
  <si>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</si>
  <si>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</si>
  <si>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</si>
  <si>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</si>
  <si>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</si>
  <si>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</si>
  <si>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</si>
  <si>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</si>
  <si>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</si>
  <si>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</si>
  <si>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</si>
  <si>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</si>
  <si>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</si>
  <si>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</si>
  <si>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</si>
  <si>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</si>
  <si>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</si>
  <si>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</si>
  <si>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</si>
  <si>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</si>
  <si>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</si>
  <si>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</si>
  <si>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</si>
  <si>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</si>
  <si>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</si>
  <si>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</si>
  <si>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</si>
  <si>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</si>
  <si>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</si>
  <si>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</si>
  <si>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</si>
  <si>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</si>
  <si>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</si>
  <si>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</si>
  <si>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</si>
  <si>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</si>
  <si>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</si>
  <si>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</si>
  <si>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</si>
  <si>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</si>
  <si>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</si>
  <si>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</si>
  <si>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</si>
  <si>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</si>
  <si>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</si>
  <si>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</si>
  <si>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</si>
  <si>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</si>
  <si>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</si>
  <si>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</si>
  <si>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</si>
  <si>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</si>
  <si>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</si>
  <si>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</si>
  <si>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</si>
  <si>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</si>
  <si>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</si>
  <si>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</si>
  <si>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</si>
  <si>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</si>
  <si>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</si>
  <si>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</si>
  <si>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</si>
  <si>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</si>
  <si>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</si>
  <si>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</si>
  <si>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</si>
  <si>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</si>
  <si>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</si>
  <si>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</si>
  <si>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</si>
  <si>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</si>
  <si>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</si>
  <si>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</si>
  <si>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</si>
  <si>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</si>
  <si>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</si>
  <si>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</si>
  <si>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</si>
  <si>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</si>
  <si>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</si>
  <si>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</si>
  <si>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</si>
  <si>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</si>
  <si>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</si>
  <si>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</si>
  <si>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</si>
  <si>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</si>
  <si>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</si>
  <si>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</si>
  <si>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</si>
  <si>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</si>
  <si>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</si>
  <si>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</si>
  <si>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</si>
  <si>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</si>
  <si>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</si>
  <si>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</si>
  <si>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</si>
  <si>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</si>
  <si>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</si>
  <si>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</si>
  <si>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</si>
  <si>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</si>
  <si>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</si>
  <si>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</si>
  <si>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</si>
  <si>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</si>
  <si>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</si>
  <si>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</si>
  <si>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</si>
  <si>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</si>
  <si>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</si>
  <si>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</si>
  <si>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</si>
  <si>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</si>
  <si>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</si>
  <si>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</si>
  <si>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</si>
  <si>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</si>
  <si>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</si>
  <si>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</si>
  <si>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</si>
  <si>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</si>
  <si>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</si>
  <si>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</si>
  <si>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</si>
  <si>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</si>
  <si>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</si>
  <si>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</si>
  <si>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</si>
  <si>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</si>
  <si>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</si>
  <si>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</si>
  <si>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</si>
  <si>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</si>
  <si>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</si>
  <si>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</si>
  <si>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</si>
  <si>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</si>
  <si>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</si>
  <si>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</si>
  <si>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</si>
  <si>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</si>
  <si>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</si>
  <si>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</si>
  <si>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</si>
  <si>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</si>
  <si>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</si>
  <si>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</si>
  <si>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</si>
  <si>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</si>
  <si>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</si>
  <si>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</si>
  <si>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</si>
  <si>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</si>
  <si>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</si>
  <si>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</si>
  <si>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</si>
  <si>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</si>
  <si>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</si>
  <si>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</si>
  <si>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</si>
  <si>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</si>
  <si>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</si>
  <si>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</si>
  <si>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</si>
  <si>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</si>
  <si>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</si>
  <si>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</si>
  <si>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</si>
  <si>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</si>
  <si>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</si>
  <si>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</si>
  <si>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</si>
  <si>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</si>
  <si>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</si>
  <si>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</si>
  <si>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</si>
  <si>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</si>
  <si>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</si>
  <si>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</si>
  <si>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</si>
  <si>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</si>
  <si>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</si>
  <si>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</si>
  <si>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</si>
  <si>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</si>
  <si>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</si>
  <si>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</si>
  <si>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</si>
  <si>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</si>
  <si>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</si>
  <si>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</si>
  <si>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</si>
  <si>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</si>
  <si>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</si>
  <si>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</si>
  <si>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</si>
  <si>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</si>
  <si>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</si>
  <si>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</si>
  <si>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</si>
  <si>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</si>
  <si>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</si>
  <si>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</si>
  <si>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</si>
  <si>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</si>
  <si>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</si>
  <si>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</si>
  <si>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</si>
  <si>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</si>
  <si>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</si>
  <si>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</si>
  <si>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</si>
  <si>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</si>
  <si>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</si>
  <si>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</si>
  <si>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</si>
  <si>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</si>
  <si>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</si>
  <si>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</si>
  <si>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</si>
  <si>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</si>
  <si>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</si>
  <si>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</si>
  <si>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</si>
  <si>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</si>
  <si>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</si>
  <si>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</si>
  <si>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</si>
  <si>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</si>
  <si>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</si>
  <si>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</si>
  <si>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</si>
  <si>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</si>
  <si>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</si>
  <si>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</si>
  <si>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</si>
  <si>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</si>
  <si>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</si>
  <si>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</si>
  <si>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</si>
  <si>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</si>
  <si>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</si>
  <si>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</si>
  <si>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</si>
  <si>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</si>
  <si>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</si>
  <si>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</si>
  <si>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</si>
  <si>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</si>
  <si>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</si>
  <si>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</si>
  <si>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</si>
  <si>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</si>
  <si>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</si>
  <si>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</si>
  <si>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</si>
  <si>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</si>
  <si>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</si>
  <si>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</si>
  <si>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</si>
  <si>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</si>
  <si>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</si>
  <si>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</si>
  <si>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</si>
  <si>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</si>
  <si>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</si>
  <si>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</si>
  <si>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</si>
  <si>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</si>
  <si>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</si>
  <si>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</si>
  <si>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</si>
  <si>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</si>
  <si>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</si>
  <si>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</si>
  <si>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</si>
  <si>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</si>
  <si>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</si>
  <si>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</si>
  <si>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</si>
  <si>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</si>
  <si>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</si>
  <si>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</si>
  <si>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</si>
  <si>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</si>
  <si>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</si>
  <si>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</si>
  <si>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</si>
  <si>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</si>
  <si>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</si>
  <si>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</si>
  <si>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</si>
  <si>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</si>
  <si>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</si>
  <si>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</si>
  <si>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</si>
  <si>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</si>
  <si>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</si>
  <si>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</si>
  <si>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</si>
  <si>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</si>
  <si>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</si>
  <si>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</si>
  <si>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</si>
  <si>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</si>
  <si>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</si>
  <si>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</si>
  <si>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</si>
  <si>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</si>
  <si>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</si>
  <si>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</si>
  <si>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</si>
  <si>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</si>
  <si>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</si>
  <si>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</si>
  <si>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</si>
  <si>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</si>
  <si>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</si>
  <si>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</si>
  <si>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</si>
  <si>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</si>
  <si>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</si>
  <si>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</si>
  <si>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</si>
  <si>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</si>
  <si>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</si>
  <si>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</si>
  <si>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</si>
  <si>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</si>
  <si>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</si>
  <si>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</si>
  <si>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</si>
  <si>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</si>
  <si>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</si>
  <si>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</si>
  <si>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</si>
  <si>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</si>
  <si>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</si>
  <si>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</si>
  <si>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</si>
  <si>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</si>
  <si>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</si>
  <si>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</si>
  <si>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</si>
  <si>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</si>
  <si>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</si>
  <si>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</si>
  <si>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</si>
  <si>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</si>
  <si>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</si>
  <si>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</si>
  <si>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</si>
  <si>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</si>
  <si>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</si>
  <si>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</si>
  <si>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</si>
  <si>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</si>
  <si>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</si>
  <si>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</si>
  <si>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</si>
  <si>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</si>
  <si>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</si>
  <si>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</si>
  <si>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</si>
  <si>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</si>
  <si>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</si>
  <si>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</si>
  <si>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</si>
  <si>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</si>
  <si>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</si>
  <si>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</si>
  <si>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</si>
  <si>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</si>
  <si>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</si>
  <si>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</si>
  <si>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</si>
  <si>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</si>
  <si>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</si>
  <si>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</si>
  <si>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</si>
  <si>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</si>
  <si>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</si>
  <si>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</si>
  <si>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</si>
  <si>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</si>
  <si>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</si>
  <si>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</si>
  <si>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</si>
  <si>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</si>
  <si>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</si>
  <si>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</si>
  <si>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</si>
  <si>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</si>
  <si>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</si>
  <si>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</si>
  <si>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</si>
  <si>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</si>
  <si>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</si>
  <si>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</si>
  <si>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</si>
  <si>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</si>
  <si>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</si>
  <si>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</si>
  <si>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</si>
  <si>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</si>
  <si>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</si>
  <si>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</si>
  <si>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</si>
  <si>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</si>
  <si>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</si>
  <si>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</si>
  <si>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</si>
  <si>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</si>
  <si>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</si>
  <si>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</si>
  <si>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</si>
  <si>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</si>
  <si>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</si>
  <si>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</si>
  <si>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</si>
  <si>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</si>
  <si>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</si>
  <si>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</si>
  <si>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</si>
  <si>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</si>
  <si>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</si>
  <si>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</si>
  <si>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</si>
  <si>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</si>
  <si>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</si>
  <si>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</si>
  <si>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</si>
  <si>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</si>
  <si>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</si>
  <si>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</si>
  <si>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</si>
  <si>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</si>
  <si>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</si>
  <si>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</si>
  <si>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</si>
  <si>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</si>
  <si>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</si>
  <si>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</si>
  <si>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</si>
  <si>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</si>
  <si>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</si>
  <si>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</si>
  <si>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</si>
  <si>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</si>
  <si>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</si>
  <si>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</si>
  <si>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</si>
  <si>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</si>
  <si>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</si>
  <si>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</si>
  <si>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</si>
  <si>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</si>
  <si>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</si>
  <si>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</si>
  <si>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</si>
  <si>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</si>
  <si>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</si>
  <si>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</si>
  <si>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</si>
  <si>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</si>
  <si>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</si>
  <si>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</si>
  <si>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</si>
  <si>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</si>
  <si>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</si>
  <si>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</si>
  <si>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</si>
  <si>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</si>
  <si>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</si>
  <si>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</si>
  <si>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</si>
  <si>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</si>
  <si>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</si>
  <si>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</si>
  <si>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</si>
  <si>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</si>
  <si>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</si>
  <si>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</si>
  <si>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</si>
  <si>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</si>
  <si>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</si>
  <si>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</si>
  <si>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</si>
  <si>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</si>
  <si>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</si>
  <si>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</si>
  <si>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</si>
  <si>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</si>
  <si>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</si>
  <si>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</si>
  <si>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</si>
  <si>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</si>
  <si>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</si>
  <si>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</si>
  <si>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</si>
  <si>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</si>
  <si>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</si>
  <si>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</si>
  <si>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</si>
  <si>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</si>
  <si>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</si>
  <si>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</si>
  <si>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</si>
  <si>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</si>
  <si>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</si>
  <si>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</si>
  <si>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</si>
  <si>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</si>
  <si>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</si>
  <si>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</si>
  <si>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</si>
  <si>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</si>
  <si>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</si>
  <si>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</si>
  <si>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</si>
  <si>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</si>
  <si>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</si>
  <si>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</si>
  <si>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</si>
  <si>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</si>
  <si>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</si>
  <si>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</si>
  <si>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</si>
  <si>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</si>
  <si>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</si>
  <si>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</si>
  <si>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</si>
  <si>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</si>
  <si>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</si>
  <si>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</si>
  <si>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</si>
  <si>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</si>
  <si>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</si>
  <si>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</si>
  <si>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</si>
  <si>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</si>
  <si>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</si>
  <si>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</si>
  <si>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</si>
  <si>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</si>
  <si>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</si>
  <si>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</si>
  <si>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</si>
  <si>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</si>
  <si>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</si>
  <si>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</si>
  <si>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</si>
  <si>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</si>
  <si>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</si>
  <si>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</si>
  <si>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</si>
  <si>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</si>
  <si>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</si>
  <si>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</si>
  <si>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</si>
  <si>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</si>
  <si>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</si>
  <si>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</si>
  <si>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</si>
  <si>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</si>
  <si>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</si>
  <si>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</si>
  <si>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</si>
  <si>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</si>
  <si>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</si>
  <si>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</si>
  <si>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</si>
  <si>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</si>
  <si>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</si>
  <si>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</si>
  <si>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</si>
  <si>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</si>
  <si>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</si>
  <si>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</si>
  <si>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</si>
  <si>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</si>
  <si>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</si>
  <si>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</si>
  <si>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</si>
  <si>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</si>
  <si>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</si>
  <si>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</si>
  <si>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</si>
  <si>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</si>
  <si>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</si>
  <si>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</si>
  <si>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</si>
  <si>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</si>
  <si>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</si>
  <si>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</si>
  <si>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</si>
  <si>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</si>
  <si>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</si>
  <si>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</si>
  <si>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</si>
  <si>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</si>
  <si>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</si>
  <si>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</si>
  <si>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</si>
  <si>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</si>
  <si>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</si>
  <si>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</si>
  <si>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</si>
  <si>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</si>
  <si>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</si>
  <si>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</si>
  <si>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</si>
  <si>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</si>
  <si>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</si>
  <si>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</si>
  <si>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</si>
  <si>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</si>
  <si>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</si>
  <si>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</si>
  <si>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</si>
  <si>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</si>
  <si>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</si>
  <si>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</si>
  <si>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</si>
  <si>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</si>
  <si>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</si>
  <si>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</si>
  <si>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</si>
  <si>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</si>
  <si>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</si>
  <si>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</si>
  <si>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</si>
  <si>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</si>
  <si>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</si>
  <si>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</si>
  <si>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</si>
  <si>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</si>
  <si>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</si>
  <si>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</si>
  <si>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</si>
  <si>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</si>
  <si>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</si>
  <si>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</si>
  <si>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</si>
  <si>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</si>
  <si>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</si>
  <si>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</si>
  <si>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</si>
  <si>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</si>
  <si>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</si>
  <si>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</si>
  <si>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</si>
  <si>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</si>
  <si>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</si>
  <si>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</si>
  <si>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</si>
  <si>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</si>
  <si>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</si>
  <si>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</si>
  <si>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</si>
  <si>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</si>
  <si>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</si>
  <si>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</si>
  <si>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</si>
  <si>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</si>
  <si>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</si>
  <si>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</si>
  <si>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</si>
  <si>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</si>
  <si>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</si>
  <si>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</si>
  <si>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</si>
  <si>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</si>
  <si>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</si>
  <si>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</si>
  <si>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</si>
  <si>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</si>
  <si>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</si>
  <si>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</si>
  <si>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</si>
  <si>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</si>
  <si>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</si>
  <si>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</si>
  <si>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</si>
  <si>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</si>
  <si>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</si>
  <si>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</si>
  <si>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</si>
  <si>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</si>
  <si>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</si>
  <si>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</si>
  <si>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</si>
  <si>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</si>
  <si>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</si>
  <si>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</si>
  <si>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</si>
  <si>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</si>
  <si>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</si>
  <si>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</si>
  <si>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</si>
  <si>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</si>
  <si>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</si>
  <si>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</si>
  <si>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</si>
  <si>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</si>
  <si>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</si>
  <si>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</si>
  <si>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</si>
  <si>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</si>
  <si>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</si>
  <si>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</si>
  <si>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</si>
  <si>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</si>
  <si>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</si>
  <si>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</si>
  <si>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</si>
  <si>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</si>
  <si>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</si>
  <si>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</si>
  <si>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</si>
  <si>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</si>
  <si>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</si>
  <si>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</si>
  <si>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</si>
  <si>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</si>
  <si>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</si>
  <si>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</si>
  <si>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</si>
  <si>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</si>
  <si>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</si>
  <si>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</si>
  <si>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</si>
  <si>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</si>
  <si>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</si>
  <si>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</si>
  <si>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</si>
  <si>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</si>
  <si>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</si>
  <si>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</si>
  <si>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</si>
  <si>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</si>
  <si>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</si>
  <si>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</si>
  <si>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</si>
  <si>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</si>
  <si>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</si>
  <si>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</si>
  <si>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</si>
  <si>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</si>
  <si>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</si>
  <si>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</si>
  <si>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</si>
  <si>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</si>
  <si>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</si>
  <si>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</si>
  <si>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</si>
  <si>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</si>
  <si>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</si>
  <si>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</si>
  <si>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</si>
  <si>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</si>
  <si>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</si>
  <si>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</si>
  <si>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</si>
  <si>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</si>
  <si>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</si>
  <si>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</si>
  <si>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</si>
  <si>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</si>
  <si>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</si>
  <si>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</si>
  <si>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</si>
  <si>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</si>
  <si>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</si>
  <si>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</si>
  <si>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</si>
  <si>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</si>
  <si>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</si>
  <si>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</si>
  <si>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</si>
  <si>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</si>
  <si>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</si>
  <si>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</si>
  <si>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</si>
  <si>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</si>
  <si>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</si>
  <si>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</si>
  <si>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</si>
  <si>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</si>
  <si>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</si>
  <si>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</si>
  <si>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</si>
  <si>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</si>
  <si>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</si>
  <si>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</si>
  <si>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</si>
  <si>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</si>
  <si>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</si>
  <si>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</si>
  <si>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</si>
  <si>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</si>
  <si>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</si>
  <si>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</si>
  <si>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</si>
  <si>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</si>
  <si>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</si>
  <si>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</si>
  <si>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</si>
  <si>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</si>
  <si>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</si>
  <si>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</si>
  <si>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</si>
  <si>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</si>
  <si>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</si>
  <si>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</si>
  <si>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</si>
  <si>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</si>
  <si>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</si>
  <si>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</si>
  <si>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</si>
  <si>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</si>
  <si>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</si>
  <si>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</si>
  <si>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</si>
  <si>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</si>
  <si>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</si>
  <si>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</si>
  <si>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</si>
  <si>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</si>
  <si>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</si>
  <si>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</si>
  <si>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</si>
  <si>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</si>
  <si>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</si>
  <si>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</si>
  <si>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</si>
  <si>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</si>
  <si>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</si>
  <si>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</si>
  <si>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</si>
  <si>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</si>
  <si>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</si>
  <si>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</si>
  <si>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</si>
  <si>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</si>
  <si>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</si>
  <si>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</si>
  <si>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</si>
  <si>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</si>
  <si>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</si>
  <si>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</si>
  <si>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</si>
  <si>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</si>
  <si>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</si>
  <si>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</si>
  <si>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</si>
  <si>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</si>
  <si>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</si>
  <si>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</si>
  <si>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</si>
  <si>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</si>
  <si>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</si>
  <si>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</si>
  <si>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</si>
  <si>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</si>
  <si>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</si>
  <si>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</si>
  <si>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</si>
  <si>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</si>
  <si>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</si>
  <si>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</si>
  <si>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</si>
  <si>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</si>
  <si>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</si>
  <si>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</si>
  <si>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</si>
  <si>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</si>
  <si>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</si>
  <si>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</si>
  <si>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</si>
  <si>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</si>
  <si>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</si>
  <si>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</si>
  <si>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</si>
  <si>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</si>
  <si>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</si>
  <si>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</si>
  <si>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</si>
  <si>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</si>
  <si>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</si>
  <si>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</si>
  <si>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</si>
  <si>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</si>
  <si>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</si>
  <si>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</si>
  <si>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</si>
  <si>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</si>
  <si>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</si>
  <si>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</si>
  <si>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</si>
  <si>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</si>
  <si>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</si>
  <si>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</si>
  <si>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</si>
  <si>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</si>
  <si>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</si>
  <si>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</si>
  <si>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</si>
  <si>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</si>
  <si>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</si>
  <si>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</si>
  <si>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</si>
  <si>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</si>
  <si>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</si>
  <si>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</si>
  <si>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</si>
  <si>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</si>
  <si>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</si>
  <si>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</si>
  <si>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</si>
  <si>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</si>
  <si>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</si>
  <si>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</si>
  <si>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</si>
  <si>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</si>
  <si>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</si>
  <si>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</si>
  <si>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</si>
  <si>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</si>
  <si>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</si>
  <si>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</si>
  <si>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</si>
  <si>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</si>
  <si>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</si>
  <si>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</si>
  <si>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</si>
  <si>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</si>
  <si>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</si>
  <si>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</si>
  <si>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</si>
  <si>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</si>
  <si>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</si>
  <si>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</si>
  <si>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</si>
  <si>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</si>
  <si>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</si>
  <si>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</si>
  <si>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</si>
  <si>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</si>
  <si>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</si>
  <si>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</si>
  <si>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</si>
  <si>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</si>
  <si>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</si>
  <si>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</si>
  <si>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</si>
  <si>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</si>
  <si>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</si>
  <si>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</si>
  <si>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</si>
  <si>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</si>
  <si>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</si>
  <si>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</si>
  <si>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</si>
  <si>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</si>
  <si>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</si>
  <si>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</si>
  <si>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</si>
  <si>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</si>
  <si>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</si>
  <si>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</si>
  <si>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</si>
  <si>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</si>
  <si>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</si>
  <si>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</si>
  <si>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</si>
  <si>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</si>
  <si>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</si>
  <si>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</si>
  <si>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</si>
  <si>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</si>
  <si>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</si>
  <si>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</si>
  <si>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</si>
  <si>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</si>
  <si>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</si>
  <si>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</si>
  <si>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</si>
  <si>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</si>
  <si>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</si>
  <si>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</si>
  <si>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</si>
  <si>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</si>
  <si>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</si>
  <si>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</si>
  <si>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</si>
  <si>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</si>
  <si>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</si>
  <si>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</si>
  <si>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</si>
  <si>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</si>
  <si>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</si>
  <si>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</si>
  <si>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</si>
  <si>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</si>
  <si>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</si>
  <si>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</si>
  <si>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</si>
  <si>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</si>
  <si>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</si>
  <si>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</si>
  <si>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</si>
  <si>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</si>
  <si>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</si>
  <si>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</si>
  <si>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</si>
  <si>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</si>
  <si>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</si>
  <si>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</si>
  <si>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</si>
  <si>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</si>
  <si>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</si>
  <si>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</si>
  <si>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</si>
  <si>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</si>
  <si>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</si>
  <si>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</si>
  <si>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</si>
  <si>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</si>
  <si>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</si>
  <si>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</si>
  <si>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</si>
  <si>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</si>
  <si>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</si>
  <si>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</si>
  <si>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</si>
  <si>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</si>
  <si>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</si>
  <si>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</si>
  <si>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</si>
  <si>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</si>
  <si>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</si>
  <si>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</si>
  <si>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</si>
  <si>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</si>
  <si>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</si>
  <si>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</si>
  <si>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</si>
  <si>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</si>
  <si>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</si>
  <si>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</si>
  <si>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</si>
  <si>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</si>
  <si>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</si>
  <si>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</si>
  <si>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</si>
  <si>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</si>
  <si>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</si>
  <si>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</si>
  <si>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</si>
  <si>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</si>
  <si>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</si>
  <si>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</si>
  <si>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</si>
  <si>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</si>
  <si>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</si>
  <si>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</si>
  <si>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</si>
  <si>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</si>
  <si>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</si>
  <si>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</si>
  <si>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</si>
  <si>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</si>
  <si>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</si>
  <si>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</si>
  <si>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</si>
  <si>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</si>
  <si>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</si>
  <si>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</si>
  <si>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</si>
  <si>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</si>
  <si>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</si>
  <si>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</si>
  <si>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</si>
  <si>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</si>
  <si>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</si>
  <si>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</si>
  <si>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</si>
  <si>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</si>
  <si>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</si>
  <si>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</si>
  <si>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</si>
  <si>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</si>
  <si>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</si>
  <si>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</si>
  <si>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</si>
  <si>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</si>
  <si>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</si>
  <si>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</si>
  <si>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</si>
  <si>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</si>
  <si>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</si>
  <si>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</si>
  <si>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</si>
  <si>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</si>
  <si>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</si>
  <si>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</si>
  <si>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</si>
  <si>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</si>
  <si>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</si>
  <si>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</si>
  <si>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</si>
  <si>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</si>
  <si>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</si>
  <si>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</si>
  <si>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</si>
  <si>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</si>
  <si>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</si>
  <si>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</si>
  <si>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</si>
  <si>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</si>
  <si>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</si>
  <si>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</si>
  <si>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</si>
  <si>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</si>
  <si>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</si>
  <si>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</si>
  <si>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</si>
  <si>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</si>
  <si>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</si>
  <si>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</si>
  <si>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</si>
  <si>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</si>
  <si>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</si>
  <si>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</si>
  <si>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</si>
  <si>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</si>
  <si>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</si>
  <si>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</si>
  <si>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</si>
  <si>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</si>
  <si>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</si>
  <si>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</si>
  <si>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</si>
  <si>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</si>
  <si>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</si>
  <si>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</si>
  <si>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</si>
  <si>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</si>
  <si>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</si>
  <si>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</si>
  <si>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</si>
  <si>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</si>
  <si>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</si>
  <si>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</si>
  <si>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</si>
  <si>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</si>
  <si>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</si>
  <si>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</si>
  <si>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</si>
  <si>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</si>
  <si>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</si>
  <si>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</si>
  <si>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</si>
  <si>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</si>
  <si>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</si>
  <si>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</si>
  <si>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</si>
  <si>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</si>
  <si>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</si>
  <si>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</si>
  <si>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</si>
  <si>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</si>
  <si>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</si>
  <si>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</si>
  <si>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</si>
  <si>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</si>
  <si>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</si>
  <si>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</si>
  <si>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</si>
  <si>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</si>
  <si>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</si>
  <si>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</si>
  <si>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</si>
  <si>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</si>
  <si>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</si>
  <si>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</si>
  <si>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</si>
  <si>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</si>
  <si>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</si>
  <si>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</si>
  <si>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</si>
  <si>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</si>
  <si>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</si>
  <si>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</si>
  <si>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</si>
  <si>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</si>
  <si>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</si>
  <si>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</si>
  <si>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</si>
  <si>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</si>
  <si>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</si>
  <si>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</si>
  <si>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</si>
  <si>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</si>
  <si>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</si>
  <si>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</si>
  <si>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</si>
  <si>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</si>
  <si>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</si>
  <si>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</si>
  <si>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</si>
  <si>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</si>
  <si>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</si>
  <si>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</si>
  <si>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</si>
  <si>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</si>
  <si>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</si>
  <si>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</si>
  <si>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</si>
  <si>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</si>
  <si>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</si>
  <si>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</si>
  <si>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</si>
  <si>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</si>
  <si>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</si>
  <si>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</si>
  <si>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</si>
  <si>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</si>
  <si>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</si>
  <si>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</si>
  <si>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</si>
  <si>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</si>
  <si>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</si>
  <si>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</si>
  <si>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</si>
  <si>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</si>
  <si>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</si>
  <si>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</si>
  <si>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</si>
  <si>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</si>
  <si>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</si>
  <si>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</si>
  <si>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</si>
  <si>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</si>
  <si>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</si>
  <si>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</si>
  <si>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</si>
  <si>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</si>
  <si>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</si>
  <si>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</si>
  <si>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</si>
  <si>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</si>
  <si>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</si>
  <si>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</si>
  <si>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</si>
  <si>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</si>
  <si>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</si>
  <si>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</si>
  <si>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</si>
  <si>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</si>
  <si>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</si>
  <si>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</si>
  <si>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</si>
  <si>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</si>
  <si>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</si>
  <si>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</si>
  <si>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</si>
  <si>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</si>
  <si>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</si>
  <si>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</si>
  <si>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</si>
  <si>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</si>
  <si>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</si>
  <si>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</si>
  <si>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</si>
  <si>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</si>
  <si>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</si>
  <si>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</si>
  <si>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</si>
  <si>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</si>
  <si>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</si>
  <si>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</si>
  <si>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</si>
  <si>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</si>
  <si>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</si>
  <si>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</si>
  <si>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</si>
  <si>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</si>
  <si>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</si>
  <si>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</si>
  <si>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</si>
  <si>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</si>
  <si>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</si>
  <si>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</si>
  <si>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</si>
  <si>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</si>
  <si>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</si>
  <si>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</si>
  <si>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</si>
  <si>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</si>
  <si>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</si>
  <si>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</si>
  <si>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</si>
  <si>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</si>
  <si>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</si>
  <si>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</si>
  <si>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</si>
  <si>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</si>
  <si>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</si>
  <si>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</si>
  <si>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</si>
  <si>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</si>
  <si>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</si>
  <si>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</si>
  <si>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</si>
  <si>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</si>
  <si>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</si>
  <si>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</si>
  <si>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</si>
  <si>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</si>
  <si>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</si>
  <si>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</si>
  <si>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</si>
  <si>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</si>
  <si>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</si>
  <si>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</si>
  <si>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</si>
  <si>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</si>
  <si>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</si>
  <si>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</si>
  <si>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</si>
  <si>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</si>
  <si>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</si>
  <si>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</si>
  <si>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</si>
  <si>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</si>
  <si>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</si>
  <si>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</si>
  <si>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</si>
  <si>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</si>
  <si>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</si>
  <si>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</si>
  <si>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</si>
  <si>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</si>
  <si>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</si>
  <si>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</si>
  <si>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</si>
  <si>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</si>
  <si>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</si>
  <si>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</si>
  <si>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</si>
  <si>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</si>
  <si>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</si>
  <si>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</si>
  <si>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</si>
  <si>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</si>
  <si>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</si>
  <si>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</si>
  <si>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</si>
  <si>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</si>
  <si>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</si>
  <si>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</si>
  <si>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</si>
  <si>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</si>
  <si>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</si>
  <si>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</si>
  <si>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</si>
  <si>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</si>
  <si>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</si>
  <si>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</si>
  <si>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</si>
  <si>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</si>
  <si>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</si>
  <si>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</si>
  <si>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</si>
  <si>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</si>
  <si>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</si>
  <si>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</si>
  <si>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</si>
  <si>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</si>
  <si>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</si>
  <si>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</si>
  <si>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</si>
  <si>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</si>
  <si>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</si>
  <si>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</si>
  <si>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</si>
  <si>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</si>
  <si>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</si>
  <si>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</si>
  <si>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</si>
  <si>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</si>
  <si>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</si>
  <si>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</si>
  <si>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</si>
  <si>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</si>
  <si>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</si>
  <si>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</si>
  <si>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</si>
  <si>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</si>
  <si>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</si>
  <si>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</si>
  <si>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</si>
  <si>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</si>
  <si>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</si>
  <si>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</si>
  <si>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</si>
  <si>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</si>
  <si>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</si>
  <si>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</si>
  <si>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</si>
  <si>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</si>
  <si>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</si>
  <si>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</si>
  <si>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</si>
  <si>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</si>
  <si>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</si>
  <si>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</si>
  <si>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</si>
  <si>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</si>
  <si>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</si>
  <si>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</si>
  <si>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</si>
  <si>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</si>
  <si>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</si>
  <si>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</si>
  <si>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</si>
  <si>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</si>
  <si>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</si>
  <si>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</si>
  <si>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</si>
  <si>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</si>
  <si>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</si>
  <si>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</si>
  <si>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</si>
  <si>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</si>
  <si>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</si>
  <si>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</si>
  <si>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</si>
  <si>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</si>
  <si>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</si>
  <si>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</si>
  <si>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</si>
  <si>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</si>
  <si>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</si>
  <si>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</si>
  <si>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</si>
  <si>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</si>
  <si>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</si>
  <si>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</si>
  <si>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</si>
  <si>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</si>
  <si>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</si>
  <si>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</si>
  <si>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</si>
  <si>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</si>
  <si>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</si>
  <si>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</si>
  <si>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</si>
  <si>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</si>
  <si>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</si>
  <si>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</si>
  <si>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</si>
  <si>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</si>
  <si>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</si>
  <si>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</si>
  <si>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</si>
  <si>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</si>
  <si>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</si>
  <si>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</si>
  <si>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</si>
  <si>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</si>
  <si>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</si>
  <si>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</si>
  <si>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</si>
  <si>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</si>
  <si>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</si>
  <si>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</si>
  <si>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</si>
  <si>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</si>
  <si>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</si>
  <si>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</si>
  <si>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</si>
  <si>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</si>
  <si>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</si>
  <si>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</si>
  <si>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</si>
  <si>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</si>
  <si>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</si>
  <si>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</si>
  <si>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</si>
  <si>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</si>
  <si>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</si>
  <si>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</si>
  <si>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</si>
  <si>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</si>
  <si>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</si>
  <si>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</si>
  <si>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</si>
  <si>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</si>
  <si>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</si>
  <si>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</si>
  <si>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</si>
  <si>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</si>
  <si>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</si>
  <si>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</si>
  <si>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</si>
  <si>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</si>
  <si>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</si>
  <si>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</si>
  <si>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</si>
  <si>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</si>
  <si>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</si>
  <si>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</si>
  <si>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</si>
  <si>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</si>
  <si>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</si>
  <si>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</si>
  <si>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</si>
  <si>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</si>
  <si>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</si>
  <si>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</si>
  <si>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</si>
  <si>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</si>
  <si>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</si>
  <si>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</si>
  <si>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</si>
  <si>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</si>
  <si>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</si>
  <si>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</si>
  <si>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</si>
  <si>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</si>
  <si>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</si>
  <si>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</si>
  <si>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</si>
  <si>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</si>
  <si>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</si>
  <si>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</si>
  <si>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</si>
  <si>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</si>
  <si>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</si>
  <si>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</si>
  <si>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</si>
  <si>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</si>
  <si>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</si>
  <si>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</si>
  <si>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</si>
  <si>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</si>
  <si>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</si>
  <si>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</si>
  <si>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</si>
  <si>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</si>
  <si>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</si>
  <si>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</si>
  <si>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</si>
  <si>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</si>
  <si>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</si>
  <si>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</si>
  <si>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</si>
  <si>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</si>
  <si>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</si>
  <si>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</si>
  <si>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</si>
  <si>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</si>
  <si>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</si>
  <si>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</si>
  <si>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</si>
  <si>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</si>
  <si>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</si>
  <si>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</si>
  <si>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</si>
  <si>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</si>
  <si>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</si>
  <si>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</si>
  <si>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</si>
  <si>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</si>
  <si>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</si>
  <si>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</si>
  <si>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</si>
  <si>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</si>
  <si>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</si>
  <si>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</si>
  <si>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</si>
  <si>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</si>
  <si>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</si>
  <si>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</si>
  <si>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</si>
  <si>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</si>
  <si>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</si>
  <si>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</si>
  <si>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</si>
  <si>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</si>
  <si>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</si>
  <si>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</si>
  <si>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</si>
  <si>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</si>
  <si>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</si>
  <si>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</si>
  <si>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</si>
  <si>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</si>
  <si>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</si>
  <si>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</si>
  <si>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</si>
  <si>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</si>
  <si>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</si>
  <si>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</si>
  <si>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</si>
  <si>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</si>
  <si>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</si>
  <si>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</si>
  <si>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</si>
  <si>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</si>
  <si>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</si>
  <si>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</si>
  <si>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</si>
  <si>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</si>
  <si>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</si>
  <si>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</si>
  <si>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</si>
  <si>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</si>
  <si>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</si>
  <si>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</si>
  <si>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</si>
  <si>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</si>
  <si>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</si>
  <si>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</si>
  <si>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</si>
  <si>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</si>
  <si>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</si>
  <si>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</si>
  <si>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</si>
  <si>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</si>
  <si>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</si>
  <si>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</si>
  <si>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</si>
  <si>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</si>
  <si>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</si>
  <si>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</si>
  <si>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</si>
  <si>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</si>
  <si>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</si>
  <si>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</si>
  <si>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</si>
  <si>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</si>
  <si>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</si>
  <si>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</si>
  <si>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</si>
  <si>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</si>
  <si>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</si>
  <si>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</si>
  <si>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</si>
  <si>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</si>
  <si>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</si>
  <si>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</si>
  <si>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</si>
  <si>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</si>
  <si>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</si>
  <si>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</si>
  <si>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</si>
  <si>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</si>
  <si>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</si>
  <si>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</si>
  <si>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</si>
  <si>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</si>
  <si>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</si>
  <si>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</si>
  <si>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</si>
  <si>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</si>
  <si>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</si>
  <si>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</si>
  <si>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</si>
  <si>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</si>
  <si>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</si>
  <si>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</si>
  <si>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</si>
  <si>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</si>
  <si>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</si>
  <si>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</si>
  <si>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</si>
  <si>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</si>
  <si>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</si>
  <si>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</si>
  <si>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</si>
  <si>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</si>
  <si>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</si>
  <si>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</si>
  <si>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</si>
  <si>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</si>
  <si>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</si>
  <si>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</si>
  <si>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</si>
  <si>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</si>
  <si>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</si>
  <si>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</si>
  <si>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</si>
  <si>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</si>
  <si>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</si>
  <si>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</si>
  <si>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</si>
  <si>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</si>
  <si>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</si>
  <si>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</si>
  <si>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</si>
  <si>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</si>
  <si>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</si>
  <si>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</si>
  <si>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</si>
  <si>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</si>
  <si>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</si>
  <si>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</si>
  <si>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</si>
  <si>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</si>
  <si>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</si>
  <si>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</si>
  <si>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</si>
  <si>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</si>
  <si>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</si>
  <si>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</si>
  <si>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</si>
  <si>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</si>
  <si>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</si>
  <si>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</si>
  <si>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</si>
  <si>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</si>
  <si>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</si>
  <si>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</si>
  <si>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</si>
  <si>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</si>
  <si>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</si>
  <si>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</si>
  <si>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</si>
  <si>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</si>
  <si>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</si>
  <si>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</si>
  <si>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</si>
  <si>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</si>
  <si>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</si>
  <si>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</si>
  <si>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</si>
  <si>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</si>
  <si>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</si>
  <si>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</si>
  <si>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</si>
  <si>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</si>
  <si>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</si>
  <si>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</si>
  <si>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</si>
  <si>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</si>
  <si>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</si>
  <si>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</si>
  <si>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</si>
  <si>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</si>
  <si>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</si>
  <si>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</si>
  <si>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</si>
  <si>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</si>
  <si>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</si>
  <si>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</si>
  <si>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</si>
  <si>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</si>
  <si>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</si>
  <si>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</si>
  <si>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</si>
  <si>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</si>
  <si>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</si>
  <si>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</si>
  <si>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</si>
  <si>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</si>
  <si>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</si>
  <si>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</si>
  <si>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</si>
  <si>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</si>
  <si>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</si>
  <si>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</si>
  <si>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</si>
  <si>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</si>
  <si>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</si>
  <si>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</si>
  <si>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</si>
  <si>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</si>
  <si>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</si>
  <si>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</si>
  <si>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</si>
  <si>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</si>
  <si>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</si>
  <si>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</si>
  <si>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</si>
  <si>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</si>
  <si>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</si>
  <si>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</si>
  <si>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</si>
  <si>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</si>
  <si>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</si>
  <si>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</si>
  <si>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</si>
  <si>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</si>
  <si>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</si>
  <si>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</si>
  <si>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</si>
  <si>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</si>
  <si>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</si>
  <si>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</si>
  <si>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</si>
  <si>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</si>
  <si>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</si>
  <si>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</si>
  <si>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</si>
  <si>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</si>
  <si>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</si>
  <si>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</si>
  <si>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</si>
  <si>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</si>
  <si>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</si>
  <si>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</si>
  <si>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</si>
  <si>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</si>
  <si>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</si>
  <si>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</si>
  <si>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</si>
  <si>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</si>
  <si>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</si>
  <si>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</si>
  <si>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</si>
  <si>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</si>
  <si>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</si>
  <si>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</si>
  <si>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</si>
  <si>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</si>
  <si>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</si>
  <si>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</si>
  <si>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</si>
  <si>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</si>
  <si>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</si>
  <si>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</si>
  <si>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</si>
  <si>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</si>
  <si>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</si>
  <si>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</si>
  <si>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</si>
  <si>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</si>
  <si>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</si>
  <si>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</si>
  <si>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</si>
  <si>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</si>
  <si>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</si>
  <si>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</si>
  <si>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</si>
  <si>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</si>
  <si>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</si>
  <si>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</si>
  <si>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</si>
  <si>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</si>
  <si>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</si>
  <si>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</si>
  <si>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</si>
  <si>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</si>
  <si>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</si>
  <si>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</si>
  <si>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</si>
  <si>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</si>
  <si>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</si>
  <si>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</si>
  <si>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</si>
  <si>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</si>
  <si>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</si>
  <si>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</si>
  <si>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</si>
  <si>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</si>
  <si>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</si>
  <si>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</si>
  <si>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</si>
  <si>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</si>
  <si>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</si>
  <si>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</si>
  <si>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</si>
  <si>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</si>
  <si>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</si>
  <si>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</si>
  <si>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</si>
  <si>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</si>
  <si>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</si>
  <si>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</si>
  <si>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</si>
  <si>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</si>
  <si>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</si>
  <si>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</si>
  <si>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</si>
  <si>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</si>
  <si>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</si>
  <si>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</si>
  <si>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</si>
  <si>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</si>
  <si>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</si>
  <si>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</si>
  <si>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</si>
  <si>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</si>
  <si>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</si>
  <si>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</si>
  <si>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</si>
  <si>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</si>
  <si>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</si>
  <si>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</si>
  <si>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</si>
  <si>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</si>
  <si>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</si>
  <si>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</si>
  <si>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</si>
  <si>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</si>
  <si>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</si>
  <si>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</si>
  <si>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</si>
  <si>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</si>
  <si>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</si>
  <si>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</si>
  <si>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</si>
  <si>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</si>
  <si>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</si>
  <si>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</si>
  <si>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</si>
  <si>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</si>
  <si>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</si>
  <si>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</si>
  <si>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</si>
  <si>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</si>
  <si>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</si>
  <si>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</si>
  <si>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</si>
  <si>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</si>
  <si>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</si>
  <si>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</si>
  <si>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</si>
  <si>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</si>
  <si>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</si>
  <si>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</si>
  <si>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</si>
  <si>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</si>
  <si>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</si>
  <si>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</si>
  <si>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</si>
  <si>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</si>
  <si>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</si>
  <si>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</si>
  <si>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</si>
  <si>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</si>
  <si>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</si>
  <si>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</si>
  <si>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</si>
  <si>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</si>
  <si>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</si>
  <si>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</si>
  <si>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</si>
  <si>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</si>
  <si>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</si>
  <si>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</si>
  <si>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</si>
  <si>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</si>
  <si>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</si>
  <si>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</si>
  <si>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</si>
  <si>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</si>
  <si>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</si>
  <si>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</si>
  <si>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</si>
  <si>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</si>
  <si>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</si>
  <si>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</si>
  <si>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</si>
  <si>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</si>
  <si>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</si>
  <si>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</si>
  <si>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</si>
  <si>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</si>
  <si>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</si>
  <si>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</si>
  <si>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</si>
  <si>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</si>
  <si>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</si>
  <si>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</si>
  <si>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</si>
  <si>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</si>
  <si>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</si>
  <si>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</si>
  <si>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</si>
  <si>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</si>
  <si>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</si>
  <si>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</si>
  <si>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</si>
  <si>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</si>
  <si>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</si>
  <si>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</si>
  <si>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</si>
  <si>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</si>
  <si>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</si>
  <si>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</si>
  <si>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</si>
  <si>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</si>
  <si>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</si>
  <si>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</si>
  <si>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</si>
  <si>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</si>
  <si>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</si>
  <si>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</si>
  <si>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</si>
  <si>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</si>
  <si>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</si>
  <si>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</si>
  <si>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</si>
  <si>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</si>
  <si>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</si>
  <si>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</si>
  <si>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</si>
  <si>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</si>
  <si>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</si>
  <si>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</si>
  <si>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</si>
  <si>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</si>
  <si>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</si>
  <si>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</si>
  <si>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</si>
  <si>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</si>
  <si>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</si>
  <si>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</si>
  <si>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</si>
  <si>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</si>
  <si>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</si>
  <si>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</si>
  <si>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</si>
  <si>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</si>
  <si>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</si>
  <si>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</si>
  <si>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</si>
  <si>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</si>
  <si>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</si>
  <si>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</si>
  <si>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</si>
  <si>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</si>
  <si>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</si>
  <si>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</si>
  <si>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</si>
  <si>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</si>
  <si>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</si>
  <si>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</si>
  <si>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</si>
  <si>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</si>
  <si>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</si>
  <si>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</si>
  <si>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</si>
  <si>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</si>
  <si>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</si>
  <si>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</si>
  <si>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</si>
  <si>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</si>
  <si>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</si>
  <si>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</si>
  <si>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</si>
  <si>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</si>
  <si>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</si>
  <si>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</si>
  <si>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</si>
  <si>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</si>
  <si>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</si>
  <si>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</si>
  <si>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</si>
  <si>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</si>
  <si>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</si>
  <si>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</si>
  <si>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</si>
  <si>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</si>
  <si>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</si>
  <si>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</si>
  <si>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</si>
  <si>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</si>
  <si>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</si>
  <si>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</si>
  <si>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</si>
  <si>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</si>
  <si>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</si>
  <si>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</si>
  <si>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</si>
  <si>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</si>
  <si>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</si>
  <si>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</si>
  <si>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</si>
  <si>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</si>
  <si>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</si>
  <si>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</si>
  <si>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</si>
  <si>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</si>
  <si>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</si>
  <si>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</si>
  <si>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</si>
  <si>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</si>
  <si>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</si>
  <si>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</si>
  <si>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</si>
  <si>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</si>
  <si>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</si>
  <si>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</si>
  <si>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</si>
  <si>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</si>
  <si>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</si>
  <si>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</si>
  <si>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</si>
  <si>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</si>
  <si>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</si>
  <si>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</si>
  <si>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</si>
  <si>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</si>
  <si>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</si>
  <si>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</si>
  <si>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</si>
  <si>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</si>
  <si>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</si>
  <si>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</si>
  <si>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</si>
  <si>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</si>
  <si>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</si>
  <si>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</si>
  <si>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</si>
  <si>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</si>
  <si>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</si>
  <si>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</si>
  <si>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</si>
  <si>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</si>
  <si>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</si>
  <si>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</si>
  <si>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</si>
  <si>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</si>
  <si>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</si>
  <si>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</si>
  <si>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</si>
  <si>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</si>
  <si>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</si>
  <si>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</si>
  <si>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</si>
  <si>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</si>
  <si>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</si>
  <si>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</si>
  <si>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</si>
  <si>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</si>
  <si>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</si>
  <si>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</si>
  <si>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</si>
  <si>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</si>
  <si>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</si>
  <si>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</si>
  <si>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</si>
  <si>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</si>
  <si>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</si>
  <si>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</si>
  <si>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</si>
  <si>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</si>
  <si>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</si>
  <si>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</si>
  <si>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</si>
  <si>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</si>
  <si>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</si>
  <si>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</si>
  <si>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</si>
  <si>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</si>
  <si>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</si>
  <si>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</si>
  <si>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</si>
  <si>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</si>
  <si>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</si>
  <si>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</si>
  <si>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</si>
  <si>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</si>
  <si>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</si>
  <si>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</si>
  <si>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</si>
  <si>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</si>
  <si>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</si>
  <si>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</si>
  <si>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</si>
  <si>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</si>
  <si>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</si>
  <si>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</si>
  <si>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</si>
  <si>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</si>
  <si>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</si>
  <si>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</si>
  <si>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</si>
  <si>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</si>
  <si>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</si>
  <si>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</si>
  <si>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</si>
  <si>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</si>
  <si>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</si>
  <si>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</si>
  <si>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</si>
  <si>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</si>
  <si>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</si>
  <si>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</si>
  <si>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</si>
  <si>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</si>
  <si>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</si>
  <si>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</si>
  <si>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</si>
  <si>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</si>
  <si>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</si>
  <si>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</si>
  <si>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</si>
  <si>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</si>
  <si>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</si>
  <si>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</si>
  <si>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</si>
  <si>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</si>
  <si>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</si>
  <si>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</si>
  <si>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</si>
  <si>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</si>
  <si>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</si>
  <si>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</si>
  <si>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</si>
  <si>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</si>
  <si>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</si>
  <si>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</si>
  <si>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</si>
  <si>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</si>
  <si>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</si>
  <si>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</si>
  <si>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</si>
  <si>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</si>
  <si>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</si>
  <si>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</si>
  <si>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</si>
  <si>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</si>
  <si>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</si>
  <si>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</si>
  <si>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</si>
  <si>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</si>
  <si>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</si>
  <si>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</si>
  <si>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</si>
  <si>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</si>
  <si>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</si>
  <si>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</si>
  <si>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</si>
  <si>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</si>
  <si>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</si>
  <si>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</si>
  <si>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</si>
  <si>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</si>
  <si>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</si>
  <si>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</si>
  <si>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</si>
  <si>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</si>
  <si>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</si>
  <si>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</si>
  <si>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</si>
  <si>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</si>
  <si>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</si>
  <si>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</si>
  <si>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</si>
  <si>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</si>
  <si>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</si>
  <si>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</si>
  <si>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</si>
  <si>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</si>
  <si>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</si>
  <si>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</si>
  <si>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</si>
  <si>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</si>
  <si>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</si>
  <si>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</si>
  <si>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</si>
  <si>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</si>
  <si>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</si>
  <si>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</si>
  <si>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</si>
  <si>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</si>
  <si>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</si>
  <si>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</si>
  <si>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</si>
  <si>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</si>
  <si>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</si>
  <si>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</si>
  <si>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</si>
  <si>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</si>
  <si>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</si>
  <si>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</si>
  <si>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</si>
  <si>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</si>
  <si>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</si>
  <si>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</si>
  <si>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</si>
  <si>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</si>
  <si>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</si>
  <si>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</si>
  <si>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</si>
  <si>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</si>
  <si>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</si>
  <si>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</si>
  <si>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</si>
  <si>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</si>
  <si>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</si>
  <si>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</si>
  <si>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</si>
  <si>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</si>
  <si>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</si>
  <si>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</si>
  <si>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</si>
  <si>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</si>
  <si>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</si>
  <si>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</si>
  <si>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</si>
  <si>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</si>
  <si>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</si>
  <si>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</si>
  <si>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</si>
  <si>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</si>
  <si>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</si>
  <si>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</si>
  <si>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</si>
  <si>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</si>
  <si>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</si>
  <si>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</si>
  <si>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</si>
  <si>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</si>
  <si>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</si>
  <si>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</si>
  <si>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</si>
  <si>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</si>
  <si>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</si>
  <si>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</si>
  <si>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</si>
  <si>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</si>
  <si>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</si>
  <si>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</si>
  <si>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</si>
  <si>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</si>
  <si>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</si>
  <si>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</si>
  <si>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</si>
  <si>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</si>
  <si>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</si>
  <si>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</si>
  <si>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</si>
  <si>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</si>
  <si>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</si>
  <si>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</si>
  <si>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</si>
  <si>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</si>
  <si>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</si>
  <si>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</si>
  <si>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</si>
  <si>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</si>
  <si>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</si>
  <si>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</si>
  <si>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</si>
  <si>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</si>
  <si>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</si>
  <si>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</si>
  <si>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</si>
  <si>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</si>
  <si>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</si>
  <si>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</si>
  <si>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</si>
  <si>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</si>
  <si>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</si>
  <si>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</si>
  <si>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</si>
  <si>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</si>
  <si>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</si>
  <si>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</si>
  <si>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</si>
  <si>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</si>
  <si>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</si>
  <si>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</si>
  <si>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</si>
  <si>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</si>
  <si>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</si>
  <si>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</si>
  <si>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</si>
  <si>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</si>
  <si>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</si>
  <si>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</si>
  <si>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</si>
  <si>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</si>
  <si>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</si>
  <si>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</si>
  <si>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</si>
  <si>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</si>
  <si>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</si>
  <si>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</si>
  <si>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</si>
  <si>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</si>
  <si>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</si>
  <si>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</si>
  <si>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</si>
  <si>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</si>
  <si>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</si>
  <si>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</si>
  <si>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</si>
  <si>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</si>
  <si>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</si>
  <si>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</si>
  <si>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</si>
  <si>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</si>
  <si>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</si>
  <si>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</si>
  <si>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</si>
  <si>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</si>
  <si>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</si>
  <si>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</si>
  <si>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</si>
  <si>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</si>
  <si>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</si>
  <si>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</si>
  <si>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</si>
  <si>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</si>
  <si>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</si>
  <si>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</si>
  <si>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</si>
  <si>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</si>
  <si>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</si>
  <si>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</si>
  <si>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</si>
  <si>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</si>
  <si>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</si>
  <si>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</si>
  <si>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</si>
  <si>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</si>
  <si>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</si>
  <si>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</si>
  <si>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</si>
  <si>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</si>
  <si>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</si>
  <si>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</si>
  <si>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</si>
  <si>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</si>
  <si>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</si>
  <si>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</si>
  <si>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</si>
  <si>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</si>
  <si>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</si>
  <si>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</si>
  <si>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</si>
  <si>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</si>
  <si>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</si>
  <si>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</si>
  <si>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</si>
  <si>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</si>
  <si>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</si>
  <si>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</si>
  <si>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</si>
  <si>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</si>
  <si>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</si>
  <si>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</si>
  <si>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</si>
  <si>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</si>
  <si>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</si>
  <si>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</si>
  <si>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</si>
  <si>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</si>
  <si>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</si>
  <si>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</si>
  <si>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</si>
  <si>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</si>
  <si>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</si>
  <si>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</si>
  <si>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</si>
  <si>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</si>
  <si>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</si>
  <si>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</si>
  <si>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</si>
  <si>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</si>
  <si>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</si>
  <si>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</si>
  <si>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</si>
  <si>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</si>
  <si>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</si>
  <si>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</si>
  <si>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</si>
  <si>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</si>
  <si>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</si>
  <si>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</si>
  <si>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</si>
  <si>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</si>
  <si>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</si>
  <si>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</si>
  <si>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</si>
  <si>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</si>
  <si>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</si>
  <si>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</si>
  <si>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</si>
  <si>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</si>
  <si>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</si>
  <si>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</si>
  <si>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</si>
  <si>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</si>
  <si>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</si>
  <si>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</si>
  <si>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</si>
  <si>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</si>
  <si>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</si>
  <si>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</si>
  <si>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</si>
  <si>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</si>
  <si>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</si>
  <si>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</si>
  <si>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</si>
  <si>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</si>
  <si>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</si>
  <si>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</si>
  <si>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</si>
  <si>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</si>
  <si>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</si>
  <si>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</si>
  <si>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</si>
  <si>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</si>
  <si>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</si>
  <si>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</si>
  <si>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</si>
  <si>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</si>
  <si>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</si>
  <si>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</si>
  <si>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</si>
  <si>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</si>
  <si>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</si>
  <si>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</si>
  <si>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</si>
  <si>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</si>
  <si>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</si>
  <si>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</si>
  <si>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</si>
  <si>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</si>
  <si>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</si>
  <si>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</si>
  <si>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</si>
  <si>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</si>
  <si>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</si>
  <si>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</si>
  <si>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</si>
  <si>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</si>
  <si>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</si>
  <si>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</si>
  <si>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</si>
  <si>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</si>
  <si>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</si>
  <si>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</si>
  <si>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</si>
  <si>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</si>
  <si>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</si>
  <si>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</si>
  <si>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</si>
  <si>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</si>
  <si>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</si>
  <si>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</si>
  <si>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</si>
  <si>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</si>
  <si>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</si>
  <si>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</si>
  <si>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</si>
  <si>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</si>
  <si>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</si>
  <si>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</si>
  <si>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</si>
  <si>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</si>
  <si>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</si>
  <si>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</si>
  <si>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</si>
  <si>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</si>
  <si>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</si>
  <si>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</si>
  <si>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</si>
  <si>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</si>
  <si>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</si>
  <si>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</si>
  <si>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</si>
  <si>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</si>
  <si>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</si>
  <si>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</si>
  <si>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</si>
  <si>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</si>
  <si>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</si>
  <si>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</si>
  <si>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</si>
  <si>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</si>
  <si>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</si>
  <si>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</si>
  <si>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</si>
  <si>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</si>
  <si>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</si>
  <si>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</si>
  <si>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</si>
  <si>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</si>
  <si>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</si>
  <si>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</si>
  <si>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</si>
  <si>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</si>
  <si>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</si>
  <si>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</si>
  <si>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</si>
  <si>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</si>
  <si>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</si>
  <si>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</si>
  <si>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</si>
  <si>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</si>
  <si>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</si>
  <si>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</si>
  <si>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</si>
  <si>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</si>
  <si>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</si>
  <si>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</si>
  <si>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</si>
  <si>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</si>
  <si>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</si>
  <si>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</si>
  <si>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</si>
  <si>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</si>
  <si>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</si>
  <si>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</si>
  <si>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</si>
  <si>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</si>
  <si>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</si>
  <si>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</si>
  <si>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</si>
  <si>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</si>
  <si>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</si>
  <si>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</si>
  <si>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</si>
  <si>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</si>
  <si>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</si>
  <si>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</si>
  <si>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</si>
  <si>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</si>
  <si>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</si>
  <si>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</si>
  <si>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</si>
  <si>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</si>
  <si>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</si>
  <si>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</si>
  <si>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</si>
  <si>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</si>
  <si>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</si>
  <si>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</si>
  <si>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</si>
  <si>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</si>
  <si>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</si>
  <si>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</si>
  <si>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</si>
  <si>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</si>
  <si>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</si>
  <si>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</si>
  <si>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</si>
  <si>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</si>
  <si>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</si>
  <si>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</si>
  <si>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</si>
  <si>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</si>
  <si>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</si>
  <si>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</si>
  <si>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</si>
  <si>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</si>
  <si>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</si>
  <si>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</si>
  <si>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</si>
  <si>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</si>
  <si>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</si>
  <si>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</si>
  <si>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</si>
  <si>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</si>
  <si>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</si>
  <si>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</si>
  <si>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</si>
  <si>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</si>
  <si>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</si>
  <si>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</si>
  <si>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</si>
  <si>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</si>
  <si>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</si>
  <si>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</si>
  <si>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</si>
  <si>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</si>
  <si>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</si>
  <si>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</si>
  <si>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</si>
  <si>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</si>
  <si>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</si>
  <si>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</si>
  <si>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</si>
  <si>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</si>
  <si>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</si>
  <si>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</si>
  <si>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</si>
  <si>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</si>
  <si>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</si>
  <si>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</si>
  <si>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</si>
  <si>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</si>
  <si>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</si>
  <si>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</si>
  <si>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</si>
  <si>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</si>
  <si>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</si>
  <si>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</si>
  <si>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</si>
  <si>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</si>
  <si>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</si>
  <si>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</si>
  <si>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</si>
  <si>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</si>
  <si>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</si>
  <si>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</si>
  <si>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</si>
  <si>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</si>
  <si>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</si>
  <si>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</si>
  <si>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</si>
  <si>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</si>
  <si>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</si>
  <si>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</si>
  <si>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</si>
  <si>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</si>
  <si>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</si>
  <si>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</si>
  <si>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</si>
  <si>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</si>
  <si>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</si>
  <si>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</si>
  <si>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</si>
  <si>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</si>
  <si>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</si>
  <si>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</si>
  <si>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</si>
  <si>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</si>
  <si>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</si>
  <si>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</si>
  <si>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</si>
  <si>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</si>
  <si>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</si>
  <si>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</si>
  <si>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</si>
  <si>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</si>
  <si>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</si>
  <si>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</si>
  <si>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</si>
  <si>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</si>
  <si>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</si>
  <si>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</si>
  <si>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</si>
  <si>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</si>
  <si>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</si>
  <si>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</si>
  <si>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</si>
  <si>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</si>
  <si>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</si>
  <si>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</si>
  <si>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</si>
  <si>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</si>
  <si>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</si>
  <si>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</si>
  <si>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</si>
  <si>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</si>
  <si>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</si>
  <si>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</si>
  <si>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</si>
  <si>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</si>
  <si>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</si>
  <si>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</si>
  <si>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</si>
  <si>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</si>
  <si>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</si>
  <si>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</si>
  <si>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</si>
  <si>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</si>
  <si>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</si>
  <si>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</si>
  <si>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</si>
  <si>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</si>
  <si>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</si>
  <si>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</si>
  <si>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</si>
  <si>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</si>
  <si>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</si>
  <si>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</si>
  <si>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</si>
  <si>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</si>
  <si>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</si>
  <si>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</si>
  <si>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</si>
  <si>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</si>
  <si>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</si>
  <si>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</si>
  <si>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</si>
  <si>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</si>
  <si>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</si>
  <si>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</si>
  <si>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</si>
  <si>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</si>
  <si>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</si>
  <si>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</si>
  <si>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</si>
  <si>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</si>
  <si>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</si>
  <si>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</si>
  <si>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</si>
  <si>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</si>
  <si>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</si>
  <si>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</si>
  <si>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</si>
  <si>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</si>
  <si>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</si>
  <si>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</si>
  <si>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</si>
  <si>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</si>
  <si>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</si>
  <si>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</si>
  <si>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</si>
  <si>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</si>
  <si>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</si>
  <si>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</si>
  <si>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</si>
  <si>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</si>
  <si>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</si>
  <si>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</si>
  <si>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</si>
  <si>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</si>
  <si>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</si>
  <si>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</si>
  <si>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</si>
  <si>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</si>
  <si>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</si>
  <si>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</si>
  <si>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</si>
  <si>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</si>
  <si>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</si>
  <si>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</si>
  <si>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</si>
  <si>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</si>
  <si>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</si>
  <si>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</si>
  <si>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</si>
  <si>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</si>
  <si>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</si>
  <si>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</si>
  <si>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</si>
  <si>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</si>
  <si>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</si>
  <si>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</si>
  <si>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</si>
  <si>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</si>
  <si>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</si>
  <si>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</si>
  <si>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</si>
  <si>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</si>
  <si>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</si>
  <si>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</si>
  <si>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</si>
  <si>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</si>
  <si>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</si>
  <si>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</si>
  <si>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</si>
  <si>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</si>
  <si>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</si>
  <si>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</si>
  <si>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</si>
  <si>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</si>
  <si>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</si>
  <si>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</si>
  <si>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</si>
  <si>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</si>
  <si>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</si>
  <si>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</si>
  <si>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</si>
  <si>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</si>
  <si>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</si>
  <si>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</si>
  <si>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</si>
  <si>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</si>
  <si>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</si>
  <si>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</si>
  <si>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</si>
  <si>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</si>
  <si>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</si>
  <si>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</si>
  <si>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</si>
  <si>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</si>
  <si>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</si>
  <si>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</si>
  <si>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</si>
  <si>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</si>
  <si>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</si>
  <si>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</si>
  <si>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</si>
  <si>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</si>
  <si>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</si>
  <si>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</si>
  <si>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</si>
  <si>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</si>
  <si>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</si>
  <si>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</si>
  <si>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</si>
  <si>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</si>
  <si>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</si>
  <si>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</si>
  <si>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</si>
  <si>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</si>
  <si>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</si>
  <si>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</si>
  <si>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</si>
  <si>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</si>
  <si>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</si>
  <si>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</si>
  <si>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</si>
  <si>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</si>
  <si>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</si>
  <si>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</si>
  <si>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</si>
  <si>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</si>
  <si>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</si>
  <si>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</si>
  <si>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</si>
  <si>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</si>
  <si>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</si>
  <si>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</si>
  <si>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</si>
  <si>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</si>
  <si>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</si>
  <si>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</si>
  <si>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</si>
  <si>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</si>
  <si>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</si>
  <si>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</si>
  <si>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</si>
  <si>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</si>
  <si>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</si>
  <si>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</si>
  <si>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</si>
  <si>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</si>
  <si>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</si>
  <si>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</si>
  <si>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</si>
  <si>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</si>
  <si>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</si>
  <si>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</si>
  <si>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</si>
  <si>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</si>
  <si>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</si>
  <si>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</si>
  <si>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</si>
  <si>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</si>
  <si>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</si>
  <si>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</si>
  <si>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</si>
  <si>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</si>
  <si>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</si>
  <si>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</si>
  <si>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</si>
  <si>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</si>
  <si>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</si>
  <si>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</si>
  <si>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</si>
  <si>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</si>
  <si>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</si>
  <si>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</si>
  <si>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</si>
  <si>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</si>
  <si>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</si>
  <si>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</si>
  <si>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</si>
  <si>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</si>
  <si>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</si>
  <si>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</si>
  <si>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</si>
  <si>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</si>
  <si>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</si>
  <si>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</si>
  <si>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</si>
  <si>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</si>
  <si>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</si>
  <si>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</si>
  <si>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</si>
  <si>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</si>
  <si>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</si>
  <si>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</si>
  <si>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</si>
  <si>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</si>
  <si>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</si>
  <si>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</si>
  <si>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</si>
  <si>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</si>
  <si>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</si>
  <si>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</si>
  <si>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</si>
  <si>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</si>
  <si>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</si>
  <si>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</si>
  <si>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</si>
  <si>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</si>
  <si>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</si>
  <si>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</si>
  <si>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</si>
  <si>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</si>
  <si>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</si>
  <si>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</si>
  <si>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</si>
  <si>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</si>
  <si>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</si>
  <si>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</si>
  <si>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</si>
  <si>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</si>
  <si>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</si>
  <si>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</si>
  <si>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</si>
  <si>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</si>
  <si>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</si>
  <si>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</si>
  <si>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</si>
  <si>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</si>
  <si>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</si>
  <si>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</si>
  <si>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</si>
  <si>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</si>
  <si>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</si>
  <si>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</si>
  <si>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</si>
  <si>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</si>
  <si>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</si>
  <si>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</si>
  <si>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</si>
  <si>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</si>
  <si>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</si>
  <si>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</si>
  <si>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</si>
  <si>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</si>
  <si>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</si>
  <si>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</si>
  <si>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</si>
  <si>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</si>
  <si>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</si>
  <si>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</si>
  <si>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</si>
  <si>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</si>
  <si>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</si>
  <si>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</si>
  <si>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</si>
  <si>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</si>
  <si>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</si>
  <si>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</si>
  <si>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</si>
  <si>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</si>
  <si>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</si>
  <si>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</si>
  <si>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</si>
  <si>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</si>
  <si>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</si>
  <si>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</si>
  <si>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</si>
  <si>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</si>
  <si>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</si>
  <si>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</si>
  <si>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</si>
  <si>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</si>
  <si>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</si>
  <si>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</si>
  <si>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</si>
  <si>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</si>
  <si>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</si>
  <si>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</si>
  <si>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</si>
  <si>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</si>
  <si>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</si>
  <si>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</si>
  <si>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</si>
  <si>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</si>
  <si>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</si>
  <si>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</si>
  <si>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</si>
  <si>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</si>
  <si>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</si>
  <si>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</si>
  <si>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</si>
  <si>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</si>
  <si>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</si>
  <si>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</si>
  <si>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</si>
  <si>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</si>
  <si>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</si>
  <si>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</si>
  <si>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</si>
  <si>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</si>
  <si>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</si>
  <si>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</si>
  <si>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</si>
  <si>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</si>
  <si>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</si>
  <si>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</si>
  <si>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</si>
  <si>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</si>
  <si>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</si>
  <si>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</si>
  <si>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</si>
  <si>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</si>
  <si>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</si>
  <si>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</si>
  <si>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</si>
  <si>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</si>
  <si>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</si>
  <si>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</si>
  <si>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</si>
  <si>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</si>
  <si>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</si>
  <si>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</si>
  <si>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</si>
  <si>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</si>
  <si>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</si>
  <si>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</si>
  <si>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</si>
  <si>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</si>
  <si>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</si>
  <si>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</si>
  <si>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</si>
  <si>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</si>
  <si>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</si>
  <si>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</si>
  <si>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</si>
  <si>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</si>
  <si>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</si>
  <si>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</si>
  <si>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</si>
  <si>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</si>
  <si>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</si>
  <si>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</si>
  <si>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</si>
  <si>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</si>
  <si>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</si>
  <si>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</si>
  <si>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</si>
  <si>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</si>
  <si>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</si>
  <si>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</si>
  <si>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</si>
  <si>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</si>
  <si>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</si>
  <si>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</si>
  <si>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</si>
  <si>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</si>
  <si>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</si>
  <si>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</si>
  <si>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</si>
  <si>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</si>
  <si>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</si>
  <si>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</si>
  <si>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</si>
  <si>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</si>
  <si>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</si>
  <si>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</si>
  <si>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</si>
  <si>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</si>
  <si>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</si>
  <si>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</si>
  <si>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</si>
  <si>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</si>
  <si>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</si>
  <si>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</si>
  <si>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</si>
  <si>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</si>
  <si>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</si>
  <si>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</si>
  <si>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</si>
  <si>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</si>
  <si>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</si>
  <si>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</si>
  <si>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</si>
  <si>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</si>
  <si>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</si>
  <si>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</si>
  <si>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</si>
  <si>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</si>
  <si>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</si>
  <si>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</si>
  <si>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</si>
  <si>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</si>
  <si>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</si>
  <si>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</si>
  <si>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</si>
  <si>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</si>
  <si>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</si>
  <si>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</si>
  <si>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</si>
  <si>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</si>
  <si>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</si>
  <si>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</si>
  <si>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</si>
  <si>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</si>
  <si>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</si>
  <si>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</si>
  <si>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</si>
  <si>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</si>
  <si>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</si>
  <si>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</si>
  <si>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</si>
  <si>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</si>
  <si>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</si>
  <si>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</si>
  <si>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</si>
  <si>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</si>
  <si>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</si>
  <si>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</si>
  <si>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</si>
  <si>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</si>
  <si>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</si>
  <si>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</si>
  <si>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</si>
  <si>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</si>
  <si>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</si>
  <si>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</si>
  <si>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</si>
  <si>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</si>
  <si>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</si>
  <si>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</si>
  <si>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</si>
  <si>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</si>
  <si>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</si>
  <si>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</si>
  <si>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</si>
  <si>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</si>
  <si>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</si>
  <si>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</si>
  <si>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</si>
  <si>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</si>
  <si>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</si>
  <si>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</si>
  <si>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</si>
  <si>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</si>
  <si>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</si>
  <si>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</si>
  <si>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</si>
  <si>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</si>
  <si>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</si>
  <si>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</si>
  <si>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</si>
  <si>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</si>
  <si>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</si>
  <si>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</si>
  <si>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</si>
  <si>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</si>
  <si>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</si>
  <si>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</si>
  <si>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</si>
  <si>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</si>
  <si>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</si>
  <si>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</si>
  <si>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</si>
  <si>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</si>
  <si>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</si>
  <si>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</si>
  <si>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</si>
  <si>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</si>
  <si>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</si>
  <si>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</si>
  <si>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</si>
  <si>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</si>
  <si>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</si>
  <si>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</si>
  <si>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</si>
  <si>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</si>
  <si>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</si>
  <si>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</si>
  <si>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</si>
  <si>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</si>
  <si>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</si>
  <si>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</si>
  <si>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</si>
  <si>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</si>
  <si>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</si>
  <si>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</si>
  <si>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</si>
  <si>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</si>
  <si>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</si>
  <si>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</si>
  <si>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</si>
  <si>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</si>
  <si>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</si>
  <si>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</si>
  <si>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</si>
  <si>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</si>
  <si>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</si>
  <si>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</si>
  <si>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</si>
  <si>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</si>
  <si>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</si>
  <si>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</si>
  <si>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</si>
  <si>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</si>
  <si>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</si>
  <si>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</si>
  <si>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</si>
  <si>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</si>
  <si>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</si>
  <si>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</si>
  <si>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</si>
  <si>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</si>
  <si>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</si>
  <si>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</si>
  <si>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</si>
  <si>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</si>
  <si>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</si>
  <si>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</si>
  <si>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</si>
  <si>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</si>
  <si>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</si>
  <si>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</si>
  <si>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</si>
  <si>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</si>
  <si>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</si>
  <si>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</si>
  <si>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</si>
  <si>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</si>
  <si>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</si>
  <si>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</si>
  <si>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</si>
  <si>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</si>
  <si>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</si>
  <si>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</si>
  <si>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</si>
  <si>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</si>
  <si>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</si>
  <si>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</si>
  <si>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</si>
  <si>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</si>
  <si>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</si>
  <si>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</si>
  <si>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</si>
  <si>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</si>
  <si>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</si>
  <si>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</si>
  <si>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</si>
  <si>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</si>
  <si>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</si>
  <si>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</si>
  <si>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</si>
  <si>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</si>
  <si>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</si>
  <si>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</si>
  <si>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</si>
  <si>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</si>
  <si>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</si>
  <si>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</si>
  <si>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</si>
  <si>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</si>
  <si>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</si>
  <si>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</si>
  <si>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</si>
  <si>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</si>
  <si>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</si>
  <si>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</si>
  <si>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</si>
  <si>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</si>
  <si>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</si>
  <si>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</si>
  <si>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</si>
  <si>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</si>
  <si>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</si>
  <si>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</si>
  <si>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</si>
  <si>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</si>
  <si>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</si>
  <si>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</si>
  <si>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</si>
  <si>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</si>
  <si>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</si>
  <si>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</si>
  <si>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</si>
  <si>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</si>
  <si>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</si>
  <si>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</si>
  <si>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</si>
  <si>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</si>
  <si>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</si>
  <si>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</si>
  <si>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</si>
  <si>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</si>
  <si>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</si>
  <si>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</si>
  <si>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</si>
  <si>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</si>
  <si>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</si>
  <si>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</si>
  <si>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</si>
  <si>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</si>
  <si>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</si>
  <si>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</si>
  <si>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</si>
  <si>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</si>
  <si>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</si>
  <si>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</si>
  <si>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</si>
  <si>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</si>
  <si>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</si>
  <si>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</si>
  <si>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</si>
  <si>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</si>
  <si>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</si>
  <si>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</si>
  <si>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</si>
  <si>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</si>
  <si>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</si>
  <si>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</si>
  <si>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</si>
  <si>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</si>
  <si>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</si>
  <si>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</si>
  <si>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</si>
  <si>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</si>
  <si>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</si>
  <si>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</si>
  <si>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</si>
  <si>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</si>
  <si>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</si>
  <si>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</si>
  <si>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</si>
  <si>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</si>
  <si>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</si>
  <si>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</si>
  <si>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</si>
  <si>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</si>
  <si>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</si>
  <si>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</si>
  <si>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</si>
  <si>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</si>
  <si>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</si>
  <si>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</si>
  <si>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</si>
  <si>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</si>
  <si>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</si>
  <si>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</si>
  <si>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</si>
  <si>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</si>
  <si>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</si>
  <si>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</si>
  <si>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</si>
  <si>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</si>
  <si>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</si>
  <si>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</si>
  <si>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</si>
  <si>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</si>
  <si>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</si>
  <si>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</si>
  <si>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</si>
  <si>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</si>
  <si>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</si>
  <si>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</si>
  <si>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</si>
  <si>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</si>
  <si>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</si>
  <si>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</si>
  <si>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</si>
  <si>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</si>
  <si>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</si>
  <si>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</si>
  <si>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</si>
  <si>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</si>
  <si>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</si>
  <si>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</si>
  <si>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</si>
  <si>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</si>
  <si>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</si>
  <si>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</si>
  <si>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</si>
  <si>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</si>
  <si>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</si>
  <si>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</si>
  <si>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</si>
  <si>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</si>
  <si>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</si>
  <si>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</si>
  <si>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</si>
  <si>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</si>
  <si>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</si>
  <si>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</si>
  <si>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</si>
  <si>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</si>
  <si>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</si>
  <si>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</si>
  <si>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</si>
  <si>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</si>
  <si>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</si>
  <si>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</si>
  <si>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</si>
  <si>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</si>
  <si>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</si>
  <si>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</si>
  <si>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</si>
  <si>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</si>
  <si>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</si>
  <si>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</si>
  <si>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</si>
  <si>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</si>
  <si>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</si>
  <si>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</si>
  <si>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</si>
  <si>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</si>
  <si>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</si>
  <si>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</si>
  <si>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</si>
  <si>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</si>
  <si>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</si>
  <si>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</si>
  <si>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</si>
  <si>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</si>
  <si>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</si>
  <si>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</si>
  <si>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</si>
  <si>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</si>
  <si>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</si>
  <si>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</si>
  <si>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</si>
  <si>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</si>
  <si>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</si>
  <si>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</si>
  <si>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</si>
  <si>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</si>
  <si>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</si>
  <si>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</si>
  <si>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</si>
  <si>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</si>
  <si>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</si>
  <si>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</si>
  <si>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</si>
  <si>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</si>
  <si>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</si>
  <si>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</si>
  <si>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</si>
  <si>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</si>
  <si>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</si>
  <si>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</si>
  <si>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</si>
  <si>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</si>
  <si>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</si>
  <si>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</si>
  <si>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</si>
  <si>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</si>
  <si>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</si>
  <si>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</si>
  <si>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</si>
  <si>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</si>
  <si>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</si>
  <si>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</si>
  <si>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</si>
  <si>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</si>
  <si>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</si>
  <si>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</si>
  <si>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</si>
  <si>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</si>
  <si>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</si>
  <si>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</si>
  <si>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</si>
  <si>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</si>
  <si>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</si>
  <si>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</si>
  <si>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</si>
  <si>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</si>
  <si>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</si>
  <si>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</si>
  <si>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</si>
  <si>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</si>
  <si>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</si>
  <si>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</si>
  <si>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</si>
  <si>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science fiction</t>
  </si>
  <si>
    <t>technology</t>
  </si>
  <si>
    <t>web</t>
  </si>
  <si>
    <t>wearables</t>
  </si>
  <si>
    <t>journalism</t>
  </si>
  <si>
    <t>audio</t>
  </si>
  <si>
    <t>music</t>
  </si>
  <si>
    <t>world music</t>
  </si>
  <si>
    <t>publishing</t>
  </si>
  <si>
    <t>translations</t>
  </si>
  <si>
    <t>art books</t>
  </si>
  <si>
    <t>food</t>
  </si>
  <si>
    <t>food trucks</t>
  </si>
  <si>
    <t>space exploration</t>
  </si>
  <si>
    <t>theater</t>
  </si>
  <si>
    <t>spaces</t>
  </si>
  <si>
    <t>musical</t>
  </si>
  <si>
    <t>drama</t>
  </si>
  <si>
    <t>animation</t>
  </si>
  <si>
    <t>fiction</t>
  </si>
  <si>
    <t>jazz</t>
  </si>
  <si>
    <t>indie rock</t>
  </si>
  <si>
    <t>games</t>
  </si>
  <si>
    <t>video games</t>
  </si>
  <si>
    <t>mobile games</t>
  </si>
  <si>
    <t>photography</t>
  </si>
  <si>
    <t>nature</t>
  </si>
  <si>
    <t>places</t>
  </si>
  <si>
    <t>faith</t>
  </si>
  <si>
    <t>photobooks</t>
  </si>
  <si>
    <t>gadgets</t>
  </si>
  <si>
    <t>people</t>
  </si>
  <si>
    <t>restaurants</t>
  </si>
  <si>
    <t>makerspaces</t>
  </si>
  <si>
    <t>children's books</t>
  </si>
  <si>
    <t>plays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</si>
  <si>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</si>
  <si>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</si>
  <si>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</si>
  <si>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</si>
  <si>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</si>
  <si>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</si>
  <si>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</si>
  <si>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</si>
  <si>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radio &amp; podcasts</t>
  </si>
  <si>
    <t>pop</t>
  </si>
  <si>
    <t>hardware</t>
  </si>
  <si>
    <t>tabletop games</t>
  </si>
  <si>
    <t>classical music</t>
  </si>
  <si>
    <t>Column Labels</t>
  </si>
  <si>
    <t>Grand Total</t>
  </si>
  <si>
    <t>Row Labels</t>
  </si>
  <si>
    <t>Count of name</t>
  </si>
  <si>
    <t>(All)</t>
  </si>
  <si>
    <t>Date Creation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</si>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</sst>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363636"/>
      <name val="Calibri"/>
      <family val="2"/>
    </font>
    <font>
      <sz val="11"/>
      <color theme="1"/>
      <name val="Calibri"/>
      <family val="2"/>
    </font>
    <font>
      <sz val="10"/>
      <color rgb="FF000000"/>
      <name val="Courier New"/>
      <family val="3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 applyAlignment="1">
      <alignment horizontal="center"/>
    </xf>
    <xf numFmtId="2" fontId="4" fillId="0" borderId="0" xfId="0" applyNumberFormat="1" applyFont="1"/>
    <xf numFmtId="0" fontId="5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6" fillId="0" borderId="0" xfId="0" applyNumberFormat="1" applyFont="1" applyAlignment="1">
      <alignment vertical="center"/>
    </xf>
    <xf numFmtId="0" fontId="1" fillId="0" borderId="0" xfId="0" applyFont="1"/>
    <xf numFmtId="164" fontId="0" fillId="0" borderId="0" xfId="0" applyNumberFormat="1" applyAlignment="1">
      <alignment horizontal="left" indent="1"/>
    </xf>
    <xf numFmtId="9" fontId="0" fillId="0" borderId="0" xfId="0" applyNumberFormat="1"/>
    <xf numFmtId="0" fontId="0" fillId="0" borderId="1" xfId="0" applyBorder="1"/>
    <xf numFmtId="0" fontId="7" fillId="2" borderId="1" xfId="0" applyFont="1" applyFill="1" applyBorder="1" applyAlignment="1"/>
    <xf numFmtId="0" fontId="1" fillId="0" borderId="1" xfId="0" applyFont="1" applyBorder="1"/>
    <xf numFmtId="2" fontId="0" fillId="0" borderId="0" xfId="1" applyNumberFormat="1" applyFont="1"/>
    <xf numFmtId="2" fontId="1" fillId="0" borderId="0" xfId="1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15"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F0"/>
      </font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F0"/>
      </font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F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2">
                  <c:v>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99-4CB1-913E-AFB86EF7888E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99-4CB1-913E-AFB86EF7888E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1'!$D$5:$D$9</c:f>
              <c:numCache>
                <c:formatCode>General</c:formatCode>
                <c:ptCount val="4"/>
                <c:pt idx="0">
                  <c:v>0</c:v>
                </c:pt>
                <c:pt idx="1">
                  <c:v>140</c:v>
                </c:pt>
                <c:pt idx="2">
                  <c:v>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99-4CB1-913E-AFB86EF7888E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1'!$E$5:$E$9</c:f>
              <c:numCache>
                <c:formatCode>General</c:formatCode>
                <c:ptCount val="4"/>
                <c:pt idx="0">
                  <c:v>24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99-4CB1-913E-AFB86EF7888E}"/>
            </c:ext>
          </c:extLst>
        </c:ser>
        <c:ser>
          <c:idx val="4"/>
          <c:order val="4"/>
          <c:tx>
            <c:strRef>
              <c:f>'Pivot 1'!$F$3:$F$4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99-4CB1-913E-AFB86EF7888E}"/>
            </c:ext>
          </c:extLst>
        </c:ser>
        <c:ser>
          <c:idx val="5"/>
          <c:order val="5"/>
          <c:tx>
            <c:strRef>
              <c:f>'Pivot 1'!$G$3:$G$4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1'!$G$5:$G$9</c:f>
              <c:numCache>
                <c:formatCode>General</c:formatCode>
                <c:ptCount val="4"/>
                <c:pt idx="0">
                  <c:v>0</c:v>
                </c:pt>
                <c:pt idx="1">
                  <c:v>117</c:v>
                </c:pt>
                <c:pt idx="2">
                  <c:v>0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99-4CB1-913E-AFB86EF7888E}"/>
            </c:ext>
          </c:extLst>
        </c:ser>
        <c:ser>
          <c:idx val="6"/>
          <c:order val="6"/>
          <c:tx>
            <c:strRef>
              <c:f>'Pivot 1'!$H$3:$H$4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2">
                  <c:v>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99-4CB1-913E-AFB86EF7888E}"/>
            </c:ext>
          </c:extLst>
        </c:ser>
        <c:ser>
          <c:idx val="7"/>
          <c:order val="7"/>
          <c:tx>
            <c:strRef>
              <c:f>'Pivot 1'!$I$3:$I$4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2">
                  <c:v>0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3F-472E-9E68-1E2BEED4AFF9}"/>
            </c:ext>
          </c:extLst>
        </c:ser>
        <c:ser>
          <c:idx val="8"/>
          <c:order val="8"/>
          <c:tx>
            <c:strRef>
              <c:f>'Pivot 1'!$J$3:$J$4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'Pivot 1'!$J$5:$J$9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3F-472E-9E68-1E2BEED4A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4745712"/>
        <c:axId val="563798192"/>
      </c:barChart>
      <c:catAx>
        <c:axId val="50474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98192"/>
        <c:crosses val="autoZero"/>
        <c:auto val="1"/>
        <c:lblAlgn val="ctr"/>
        <c:lblOffset val="100"/>
        <c:noMultiLvlLbl val="0"/>
      </c:catAx>
      <c:valAx>
        <c:axId val="56379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4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D-4C09-8C5E-0033C772544F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D-4C09-8C5E-0033C772544F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CD-4C09-8C5E-0033C772544F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CD-4C09-8C5E-0033C7725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1674688"/>
        <c:axId val="911675016"/>
      </c:barChart>
      <c:catAx>
        <c:axId val="91167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75016"/>
        <c:crosses val="autoZero"/>
        <c:auto val="1"/>
        <c:lblAlgn val="ctr"/>
        <c:lblOffset val="100"/>
        <c:noMultiLvlLbl val="0"/>
      </c:catAx>
      <c:valAx>
        <c:axId val="91167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7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24-49D4-94CC-BB15891A86E3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24-49D4-94CC-BB15891A86E3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24-49D4-94CC-BB15891A86E3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3'!$A$6:$A$22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3'!$E$6:$E$22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24-49D4-94CC-BB15891A8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562216"/>
        <c:axId val="574560248"/>
      </c:lineChart>
      <c:catAx>
        <c:axId val="57456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60248"/>
        <c:crosses val="autoZero"/>
        <c:auto val="1"/>
        <c:lblAlgn val="ctr"/>
        <c:lblOffset val="100"/>
        <c:noMultiLvlLbl val="0"/>
      </c:catAx>
      <c:valAx>
        <c:axId val="57456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56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033683289588818E-2"/>
          <c:y val="0.16708333333333336"/>
          <c:w val="0.86985520559930007"/>
          <c:h val="0.37016477107028289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A-4F6C-B54E-C8745BE33CC1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A-4F6C-B54E-C8745BE33CC1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A-4F6C-B54E-C8745BE33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267472"/>
        <c:axId val="774268456"/>
      </c:lineChart>
      <c:catAx>
        <c:axId val="77426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268456"/>
        <c:crosses val="autoZero"/>
        <c:auto val="1"/>
        <c:lblAlgn val="ctr"/>
        <c:lblOffset val="100"/>
        <c:noMultiLvlLbl val="0"/>
      </c:catAx>
      <c:valAx>
        <c:axId val="774268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26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14</xdr:row>
      <xdr:rowOff>52387</xdr:rowOff>
    </xdr:from>
    <xdr:to>
      <xdr:col>11</xdr:col>
      <xdr:colOff>228600</xdr:colOff>
      <xdr:row>28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48082-936A-463D-BE63-E71BDECD58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15</xdr:row>
      <xdr:rowOff>61912</xdr:rowOff>
    </xdr:from>
    <xdr:to>
      <xdr:col>7</xdr:col>
      <xdr:colOff>4676775</xdr:colOff>
      <xdr:row>29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CC309D-6F2B-4E4F-BD45-2FAD18DDC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309562</xdr:colOff>
      <xdr:row>23</xdr:row>
      <xdr:rowOff>33337</xdr:rowOff>
    </xdr:from>
    <xdr:to>
      <xdr:col>12</xdr:col>
      <xdr:colOff>471487</xdr:colOff>
      <xdr:row>37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D3DAE-9B21-4FB3-852F-BB18E820E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15</xdr:row>
      <xdr:rowOff>138112</xdr:rowOff>
    </xdr:from>
    <xdr:to>
      <xdr:col>7</xdr:col>
      <xdr:colOff>142875</xdr:colOff>
      <xdr:row>30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2B093F-DE30-42E1-B342-6E15390C8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moha" refreshedDate="43504.704649652776" createdVersion="6" refreshedVersion="6" minRefreshableVersion="3" recordCount="4115" xr:uid="{4D76A864-1C43-4E5E-B144-0304312CBC6A}">
  <cacheSource type="worksheet">
    <worksheetSource ref="A1:P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Build Flying Saucer Artificial Intelligent from sea shell"/>
        <s v="Maschinenbau in ein neues Zeital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Measure For Measure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BEIRUT, LADY OF LEBAN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CA"/>
        <s v="GB"/>
        <s v="DK"/>
        <s v="AU"/>
        <s v="NL"/>
        <s v="FR"/>
        <s v="IT"/>
        <s v="NZ"/>
        <s v="SE"/>
        <s v="DE"/>
        <s v="MX"/>
        <s v="CH"/>
        <s v="ES"/>
        <s v="IE"/>
        <s v="NO"/>
        <s v="AT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echnology"/>
        <s v="journalism"/>
        <s v="music"/>
        <s v="publishing"/>
        <s v="food"/>
        <s v="theater"/>
        <s v="games"/>
        <s v="photography"/>
        <m/>
      </sharedItems>
    </cacheField>
    <cacheField name="Sub-Category" numFmtId="0">
      <sharedItems containsBlank="1" count="42">
        <s v="science fiction"/>
        <s v="web"/>
        <s v="wearables"/>
        <s v="audio"/>
        <s v="world music"/>
        <s v="translations"/>
        <s v="art books"/>
        <s v="food trucks"/>
        <s v="space exploration"/>
        <s v="spaces"/>
        <s v="musical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gadgets"/>
        <s v="people"/>
        <s v="restaurants"/>
        <s v="makerspaces"/>
        <s v="children's books"/>
        <s v="plays"/>
        <s v="small batch"/>
        <s v="television"/>
        <s v="shorts"/>
        <s v="documentary"/>
        <s v="nonfiction"/>
        <s v="rock"/>
        <s v="metal"/>
        <s v="electronic music"/>
        <s v="radio &amp; podcasts"/>
        <s v="pop"/>
        <s v="hardware"/>
        <s v="tabletop games"/>
        <s v="classical music"/>
        <m/>
      </sharedItems>
    </cacheField>
  </cacheFields>
  <extLst>
    <ext xmlns:x14="http://schemas.microsoft.com/office/spreadsheetml/2009/9/main" uri="{725AE2AE-9491-48be-B2B4-4EB974FC3084}">
      <x14:pivotCacheDefinition pivotCacheId="25715952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moha" refreshedDate="43506.54538599537" createdVersion="6" refreshedVersion="6" minRefreshableVersion="3" recordCount="4114" xr:uid="{365DC5F0-EC97-4875-B53D-B7325F4AD323}">
  <cacheSource type="worksheet">
    <worksheetSource ref="A1:R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journalism"/>
        <s v="music"/>
        <s v="publishing"/>
        <s v="food"/>
        <s v="theater"/>
        <s v="games"/>
        <s v="photography"/>
      </sharedItems>
    </cacheField>
    <cacheField name="Sub-Category" numFmtId="0">
      <sharedItems/>
    </cacheField>
    <cacheField name="Date Creation Conversion" numFmtId="164">
      <sharedItems containsSemiMixedTypes="0" containsNonDate="0" containsDate="1" containsString="0" minDate="2009-05-16T22:55:13" maxDate="2017-03-15T10:30:07" count="4114"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4-08-29T14:51:03"/>
        <d v="2016-06-15T00:55:08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7-03-05T01:15:01"/>
        <d v="2017-03-10T16:29:29"/>
        <d v="2017-03-13T13:07:27"/>
        <d v="2017-02-24T16:14:45"/>
        <d v="2017-02-27T19:32:11"/>
        <d v="2017-03-09T19:49:08"/>
        <d v="2017-03-07T13:35:34"/>
        <d v="2017-03-06T14:14:37"/>
        <d v="2017-01-21T11:33:50"/>
        <d v="2017-02-21T15:41:54"/>
        <d v="2017-02-07T16:59:18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x v="0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1.4285714285714287E-4"/>
    <n v="10"/>
    <x v="0"/>
    <x v="0"/>
  </r>
  <r>
    <n v="121"/>
    <x v="1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3.3333333333333332E-4"/>
    <n v="1"/>
    <x v="0"/>
    <x v="0"/>
  </r>
  <r>
    <n v="122"/>
    <x v="2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x v="3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24"/>
    <x v="4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5"/>
    <x v="5"/>
    <s v="Due to my little sister finally having recovered from her surgery we can finally make our movie if we can get even a little help to pay"/>
    <n v="500"/>
    <n v="70"/>
    <x v="0"/>
    <x v="2"/>
    <s v="CAD"/>
    <n v="1486165880"/>
    <n v="1480981880"/>
    <b v="0"/>
    <n v="6"/>
    <b v="0"/>
    <s v="film &amp; video/science fiction"/>
    <n v="0.14000000000000001"/>
    <n v="11.666666666666666"/>
    <x v="0"/>
    <x v="0"/>
  </r>
  <r>
    <n v="126"/>
    <x v="6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127"/>
    <x v="7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.375E-2"/>
    <n v="47.5"/>
    <x v="0"/>
    <x v="0"/>
  </r>
  <r>
    <n v="128"/>
    <x v="8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129"/>
    <x v="9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x v="10"/>
    <s v="A journey down the rabbit hole into the dark future. A mix of reality and dreams of a world dependant on an oppressed by technology."/>
    <n v="600"/>
    <n v="0"/>
    <x v="0"/>
    <x v="3"/>
    <s v="GBP"/>
    <n v="1402949760"/>
    <n v="1400536692"/>
    <b v="0"/>
    <n v="0"/>
    <b v="0"/>
    <s v="film &amp; video/science fiction"/>
    <n v="0"/>
    <n v="0"/>
    <x v="0"/>
    <x v="0"/>
  </r>
  <r>
    <n v="131"/>
    <x v="11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2"/>
    <x v="12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133"/>
    <x v="13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x v="14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5"/>
    <x v="15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0.13433333333333333"/>
    <n v="80.599999999999994"/>
    <x v="0"/>
    <x v="0"/>
  </r>
  <r>
    <n v="136"/>
    <x v="16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x v="17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n v="0"/>
    <x v="0"/>
    <x v="0"/>
  </r>
  <r>
    <n v="138"/>
    <x v="18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139"/>
    <x v="19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"/>
    <n v="500"/>
    <x v="0"/>
    <x v="0"/>
  </r>
  <r>
    <n v="140"/>
    <x v="20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1"/>
    <x v="21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0.10775"/>
    <n v="46.178571428571431"/>
    <x v="0"/>
    <x v="0"/>
  </r>
  <r>
    <n v="142"/>
    <x v="22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3.3333333333333335E-3"/>
    <n v="10"/>
    <x v="0"/>
    <x v="0"/>
  </r>
  <r>
    <n v="143"/>
    <x v="23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n v="0"/>
    <x v="0"/>
    <x v="0"/>
  </r>
  <r>
    <n v="144"/>
    <x v="24"/>
    <s v="A film about a collapsing food industry, a lonely farmer and a lonely botanist needs your help to finish post-production!"/>
    <n v="7500"/>
    <n v="2070"/>
    <x v="0"/>
    <x v="2"/>
    <s v="CAD"/>
    <n v="1428945472"/>
    <n v="1423765072"/>
    <b v="0"/>
    <n v="37"/>
    <b v="0"/>
    <s v="film &amp; video/science fiction"/>
    <n v="0.27600000000000002"/>
    <n v="55.945945945945944"/>
    <x v="0"/>
    <x v="0"/>
  </r>
  <r>
    <n v="145"/>
    <x v="25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146"/>
    <x v="26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47"/>
    <x v="27"/>
    <s v="Film makers catch live footage beyond their wildest dreams."/>
    <n v="7000"/>
    <n v="0"/>
    <x v="0"/>
    <x v="3"/>
    <s v="GBP"/>
    <n v="1420741080"/>
    <n v="1417026340"/>
    <b v="0"/>
    <n v="0"/>
    <b v="0"/>
    <s v="film &amp; video/science fiction"/>
    <n v="0"/>
    <n v="0"/>
    <x v="0"/>
    <x v="0"/>
  </r>
  <r>
    <n v="148"/>
    <x v="28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8.0000000000000004E-4"/>
    <n v="20"/>
    <x v="0"/>
    <x v="0"/>
  </r>
  <r>
    <n v="149"/>
    <x v="29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150"/>
    <x v="30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0.23163076923076922"/>
    <n v="449.43283582089555"/>
    <x v="0"/>
    <x v="0"/>
  </r>
  <r>
    <n v="151"/>
    <x v="31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5.5999999999999995E-4"/>
    <n v="28"/>
    <x v="0"/>
    <x v="0"/>
  </r>
  <r>
    <n v="152"/>
    <x v="32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7.8947368421052633E-5"/>
    <n v="15"/>
    <x v="0"/>
    <x v="0"/>
  </r>
  <r>
    <n v="153"/>
    <x v="33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7.1799999999999998E-3"/>
    <n v="35.9"/>
    <x v="0"/>
    <x v="0"/>
  </r>
  <r>
    <n v="154"/>
    <x v="34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155"/>
    <x v="35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6.0000000000000002E-5"/>
    <n v="20.25"/>
    <x v="0"/>
    <x v="0"/>
  </r>
  <r>
    <n v="156"/>
    <x v="36"/>
    <s v="A short science-fiction film about an underground network of human-animal hybrids &amp; their struggle with oppression &amp; marginalization."/>
    <n v="35000"/>
    <n v="1785"/>
    <x v="0"/>
    <x v="2"/>
    <s v="CAD"/>
    <n v="1407034796"/>
    <n v="1401850796"/>
    <b v="0"/>
    <n v="15"/>
    <b v="0"/>
    <s v="film &amp; video/science fiction"/>
    <n v="5.0999999999999997E-2"/>
    <n v="119"/>
    <x v="0"/>
    <x v="0"/>
  </r>
  <r>
    <n v="157"/>
    <x v="37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2.671118530884808E-3"/>
    <n v="4"/>
    <x v="0"/>
    <x v="0"/>
  </r>
  <r>
    <n v="158"/>
    <x v="38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x v="39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2.0000000000000002E-5"/>
    <n v="10"/>
    <x v="0"/>
    <x v="0"/>
  </r>
  <r>
    <n v="600"/>
    <x v="40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0.02"/>
    <n v="100"/>
    <x v="1"/>
    <x v="1"/>
  </r>
  <r>
    <n v="601"/>
    <x v="41"/>
    <s v="In today's day and age every website tracks your IP Address and information, it's time to keep your information private and secure."/>
    <n v="10000"/>
    <n v="140"/>
    <x v="0"/>
    <x v="2"/>
    <s v="CAD"/>
    <n v="1419626139"/>
    <n v="1417034139"/>
    <b v="0"/>
    <n v="6"/>
    <b v="0"/>
    <s v="technology/web"/>
    <n v="1.4E-2"/>
    <n v="23.333333333333332"/>
    <x v="1"/>
    <x v="1"/>
  </r>
  <r>
    <n v="602"/>
    <x v="42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1"/>
  </r>
  <r>
    <n v="603"/>
    <x v="43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3.9334666666666664E-2"/>
    <n v="45.386153846153846"/>
    <x v="1"/>
    <x v="1"/>
  </r>
  <r>
    <n v="604"/>
    <x v="44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1"/>
  </r>
  <r>
    <n v="605"/>
    <x v="45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2.6200000000000001E-2"/>
    <n v="16.375"/>
    <x v="1"/>
    <x v="1"/>
  </r>
  <r>
    <n v="606"/>
    <x v="46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2E-3"/>
    <n v="10"/>
    <x v="1"/>
    <x v="1"/>
  </r>
  <r>
    <n v="607"/>
    <x v="47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1"/>
  </r>
  <r>
    <n v="608"/>
    <x v="48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9.7400000000000004E-3"/>
    <n v="292.2"/>
    <x v="1"/>
    <x v="1"/>
  </r>
  <r>
    <n v="609"/>
    <x v="49"/>
    <s v="Can we swap, please? - everybody's said it. I want to create a website that enables anybody to trade their items, without money hassle."/>
    <n v="780"/>
    <n v="5"/>
    <x v="0"/>
    <x v="3"/>
    <s v="GBP"/>
    <n v="1448761744"/>
    <n v="1446166144"/>
    <b v="0"/>
    <n v="1"/>
    <b v="0"/>
    <s v="technology/web"/>
    <n v="6.41025641025641E-3"/>
    <n v="5"/>
    <x v="1"/>
    <x v="1"/>
  </r>
  <r>
    <n v="610"/>
    <x v="50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1"/>
  </r>
  <r>
    <n v="611"/>
    <x v="51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n v="0"/>
    <x v="1"/>
    <x v="1"/>
  </r>
  <r>
    <n v="612"/>
    <x v="52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n v="0"/>
    <x v="1"/>
    <x v="1"/>
  </r>
  <r>
    <n v="613"/>
    <x v="53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0.21363333333333334"/>
    <n v="105.93388429752066"/>
    <x v="1"/>
    <x v="1"/>
  </r>
  <r>
    <n v="614"/>
    <x v="54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1"/>
  </r>
  <r>
    <n v="615"/>
    <x v="55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n v="0"/>
    <x v="1"/>
    <x v="1"/>
  </r>
  <r>
    <n v="616"/>
    <x v="56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n v="0"/>
    <x v="1"/>
    <x v="1"/>
  </r>
  <r>
    <n v="617"/>
    <x v="57"/>
    <s v="At beSpider you can create and publish you websites within minutes. 100s of pre-build templates, free domain, free cloud base hosting."/>
    <n v="2000"/>
    <n v="60"/>
    <x v="0"/>
    <x v="3"/>
    <s v="GBP"/>
    <n v="1431072843"/>
    <n v="1427184843"/>
    <b v="0"/>
    <n v="3"/>
    <b v="0"/>
    <s v="technology/web"/>
    <n v="0.03"/>
    <n v="20"/>
    <x v="1"/>
    <x v="1"/>
  </r>
  <r>
    <n v="618"/>
    <x v="58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1"/>
  </r>
  <r>
    <n v="619"/>
    <x v="59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3.9999999999999998E-7"/>
    <n v="1"/>
    <x v="1"/>
    <x v="1"/>
  </r>
  <r>
    <n v="620"/>
    <x v="60"/>
    <s v="iShopGreen.ca is an online marketplace that connects consumers and suppliers with green products &amp; services"/>
    <n v="30000"/>
    <n v="300"/>
    <x v="0"/>
    <x v="2"/>
    <s v="CAD"/>
    <n v="1408986738"/>
    <n v="1405098738"/>
    <b v="0"/>
    <n v="1"/>
    <b v="0"/>
    <s v="technology/web"/>
    <n v="0.01"/>
    <n v="300"/>
    <x v="1"/>
    <x v="1"/>
  </r>
  <r>
    <n v="621"/>
    <x v="61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.044E-2"/>
    <n v="87"/>
    <x v="1"/>
    <x v="1"/>
  </r>
  <r>
    <n v="622"/>
    <x v="62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5.6833333333333333E-2"/>
    <n v="37.888888888888886"/>
    <x v="1"/>
    <x v="1"/>
  </r>
  <r>
    <n v="623"/>
    <x v="63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n v="0"/>
    <x v="1"/>
    <x v="1"/>
  </r>
  <r>
    <n v="624"/>
    <x v="64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1"/>
  </r>
  <r>
    <n v="625"/>
    <x v="65"/>
    <s v="SkyRooms.IO is a social network for business people that actually equips them to do work together. Resume, video conferencing and PM."/>
    <n v="25000"/>
    <n v="0"/>
    <x v="0"/>
    <x v="2"/>
    <s v="CAD"/>
    <n v="1490560177"/>
    <n v="1487971777"/>
    <b v="0"/>
    <n v="0"/>
    <b v="0"/>
    <s v="technology/web"/>
    <n v="0"/>
    <n v="0"/>
    <x v="1"/>
    <x v="1"/>
  </r>
  <r>
    <n v="626"/>
    <x v="66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0.17380000000000001"/>
    <n v="111.41025641025641"/>
    <x v="1"/>
    <x v="1"/>
  </r>
  <r>
    <n v="627"/>
    <x v="67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2.0000000000000001E-4"/>
    <n v="90"/>
    <x v="1"/>
    <x v="1"/>
  </r>
  <r>
    <n v="628"/>
    <x v="68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1"/>
  </r>
  <r>
    <n v="629"/>
    <x v="69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1.75E-3"/>
    <n v="116.66666666666667"/>
    <x v="1"/>
    <x v="1"/>
  </r>
  <r>
    <n v="630"/>
    <x v="70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8.3340278356529708E-4"/>
    <n v="10"/>
    <x v="1"/>
    <x v="1"/>
  </r>
  <r>
    <n v="631"/>
    <x v="71"/>
    <s v="A Powerful Multimedia-Rich Software that aims at making online publishing very simple."/>
    <n v="50000"/>
    <n v="690"/>
    <x v="0"/>
    <x v="2"/>
    <s v="CAD"/>
    <n v="1464460329"/>
    <n v="1461954729"/>
    <b v="0"/>
    <n v="9"/>
    <b v="0"/>
    <s v="technology/web"/>
    <n v="1.38E-2"/>
    <n v="76.666666666666671"/>
    <x v="1"/>
    <x v="1"/>
  </r>
  <r>
    <n v="632"/>
    <x v="72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n v="0"/>
    <x v="1"/>
    <x v="1"/>
  </r>
  <r>
    <n v="633"/>
    <x v="73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0.1245"/>
    <n v="49.8"/>
    <x v="1"/>
    <x v="1"/>
  </r>
  <r>
    <n v="634"/>
    <x v="74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2.0000000000000001E-4"/>
    <n v="1"/>
    <x v="1"/>
    <x v="1"/>
  </r>
  <r>
    <n v="635"/>
    <x v="75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8.0000000000000007E-5"/>
    <n v="2"/>
    <x v="1"/>
    <x v="1"/>
  </r>
  <r>
    <n v="636"/>
    <x v="76"/>
    <s v="With no central location for keto knowledge, keto advice will be a community run knowledge base."/>
    <n v="2000"/>
    <n v="4"/>
    <x v="0"/>
    <x v="3"/>
    <s v="GBP"/>
    <n v="1433587620"/>
    <n v="1430996150"/>
    <b v="0"/>
    <n v="1"/>
    <b v="0"/>
    <s v="technology/web"/>
    <n v="2E-3"/>
    <n v="4"/>
    <x v="1"/>
    <x v="1"/>
  </r>
  <r>
    <n v="637"/>
    <x v="77"/>
    <s v="It will enable deprived children to make artistic work for selling online/illustrating their work in our exhibitions around the world."/>
    <n v="100000"/>
    <n v="0"/>
    <x v="0"/>
    <x v="3"/>
    <s v="GBP"/>
    <n v="1488063840"/>
    <n v="1485558318"/>
    <b v="0"/>
    <n v="0"/>
    <b v="0"/>
    <s v="technology/web"/>
    <n v="0"/>
    <n v="0"/>
    <x v="1"/>
    <x v="1"/>
  </r>
  <r>
    <n v="638"/>
    <x v="78"/>
    <s v="O0"/>
    <n v="200000"/>
    <n v="18"/>
    <x v="0"/>
    <x v="11"/>
    <s v="EUR"/>
    <n v="1490447662"/>
    <n v="1485267262"/>
    <b v="0"/>
    <n v="6"/>
    <b v="0"/>
    <s v="technology/web"/>
    <n v="9.0000000000000006E-5"/>
    <n v="3"/>
    <x v="1"/>
    <x v="1"/>
  </r>
  <r>
    <n v="639"/>
    <x v="79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9.9999999999999995E-7"/>
    <n v="1"/>
    <x v="1"/>
    <x v="1"/>
  </r>
  <r>
    <n v="1000"/>
    <x v="80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.2157147647256063E-2"/>
    <n v="3304"/>
    <x v="1"/>
    <x v="2"/>
  </r>
  <r>
    <n v="1001"/>
    <x v="81"/>
    <s v="We make stylish sports clothing from LED jackets to backpacks and LED arm bands.With our LED technology you're sure to be seen in style"/>
    <n v="5000"/>
    <n v="5200"/>
    <x v="0"/>
    <x v="3"/>
    <s v="GBP"/>
    <n v="1485796613"/>
    <n v="1481908613"/>
    <b v="0"/>
    <n v="4"/>
    <b v="0"/>
    <s v="technology/wearables"/>
    <n v="1.04"/>
    <n v="1300"/>
    <x v="1"/>
    <x v="2"/>
  </r>
  <r>
    <n v="1002"/>
    <x v="82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0.29602960296029601"/>
    <n v="134.54545454545453"/>
    <x v="1"/>
    <x v="2"/>
  </r>
  <r>
    <n v="1003"/>
    <x v="83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0.16055"/>
    <n v="214.06666666666666"/>
    <x v="1"/>
    <x v="2"/>
  </r>
  <r>
    <n v="1004"/>
    <x v="84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0.82208000000000003"/>
    <n v="216.33684210526314"/>
    <x v="1"/>
    <x v="2"/>
  </r>
  <r>
    <n v="1005"/>
    <x v="85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0.75051000000000001"/>
    <n v="932.31055900621118"/>
    <x v="1"/>
    <x v="2"/>
  </r>
  <r>
    <n v="1006"/>
    <x v="86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5.8500000000000003E-2"/>
    <n v="29.25"/>
    <x v="1"/>
    <x v="2"/>
  </r>
  <r>
    <n v="1007"/>
    <x v="87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0.44319999999999998"/>
    <n v="174.94736842105263"/>
    <x v="1"/>
    <x v="2"/>
  </r>
  <r>
    <n v="1008"/>
    <x v="88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2"/>
  </r>
  <r>
    <n v="1009"/>
    <x v="89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0.1313"/>
    <n v="65"/>
    <x v="1"/>
    <x v="2"/>
  </r>
  <r>
    <n v="1010"/>
    <x v="90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1.9088937093275488E-3"/>
    <n v="55"/>
    <x v="1"/>
    <x v="2"/>
  </r>
  <r>
    <n v="1011"/>
    <x v="91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3.7499999999999999E-3"/>
    <n v="75"/>
    <x v="1"/>
    <x v="2"/>
  </r>
  <r>
    <n v="1012"/>
    <x v="92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.35021"/>
    <n v="1389.3561935483872"/>
    <x v="1"/>
    <x v="2"/>
  </r>
  <r>
    <n v="1013"/>
    <x v="93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0.34527999999999998"/>
    <n v="95.911111111111111"/>
    <x v="1"/>
    <x v="2"/>
  </r>
  <r>
    <n v="1014"/>
    <x v="94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0.30599999999999999"/>
    <n v="191.25"/>
    <x v="1"/>
    <x v="2"/>
  </r>
  <r>
    <n v="1015"/>
    <x v="95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2.6666666666666668E-2"/>
    <n v="40"/>
    <x v="1"/>
    <x v="2"/>
  </r>
  <r>
    <n v="1016"/>
    <x v="96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2.8420000000000001E-2"/>
    <n v="74.78947368421052"/>
    <x v="1"/>
    <x v="2"/>
  </r>
  <r>
    <n v="1017"/>
    <x v="97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0.22878799999999999"/>
    <n v="161.11830985915492"/>
    <x v="1"/>
    <x v="2"/>
  </r>
  <r>
    <n v="1018"/>
    <x v="98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.1050000000000001E-2"/>
    <n v="88.714285714285708"/>
    <x v="1"/>
    <x v="2"/>
  </r>
  <r>
    <n v="1019"/>
    <x v="99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0.47333333333333333"/>
    <n v="53.25"/>
    <x v="1"/>
    <x v="2"/>
  </r>
  <r>
    <n v="1040"/>
    <x v="100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2.9411764705882353E-3"/>
    <n v="250"/>
    <x v="2"/>
    <x v="3"/>
  </r>
  <r>
    <n v="1041"/>
    <x v="101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2"/>
    <x v="3"/>
  </r>
  <r>
    <n v="1042"/>
    <x v="102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1.5384615384615385E-2"/>
    <n v="10"/>
    <x v="2"/>
    <x v="3"/>
  </r>
  <r>
    <n v="1043"/>
    <x v="103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8.5370000000000001E-2"/>
    <n v="29.236301369863014"/>
    <x v="2"/>
    <x v="3"/>
  </r>
  <r>
    <n v="1044"/>
    <x v="104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8.571428571428571E-4"/>
    <n v="3"/>
    <x v="2"/>
    <x v="3"/>
  </r>
  <r>
    <n v="1045"/>
    <x v="105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2.6599999999999999E-2"/>
    <n v="33.25"/>
    <x v="2"/>
    <x v="3"/>
  </r>
  <r>
    <n v="1046"/>
    <x v="106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n v="0"/>
    <x v="2"/>
    <x v="3"/>
  </r>
  <r>
    <n v="1047"/>
    <x v="107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5.0000000000000001E-4"/>
    <n v="1"/>
    <x v="2"/>
    <x v="3"/>
  </r>
  <r>
    <n v="1048"/>
    <x v="108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.4133333333333333E-2"/>
    <n v="53"/>
    <x v="2"/>
    <x v="3"/>
  </r>
  <r>
    <n v="1049"/>
    <x v="109"/>
    <s v="------"/>
    <n v="12000"/>
    <n v="0"/>
    <x v="0"/>
    <x v="1"/>
    <s v="USD"/>
    <n v="1455272445"/>
    <n v="1452680445"/>
    <b v="0"/>
    <n v="0"/>
    <b v="0"/>
    <s v="journalism/audio"/>
    <n v="0"/>
    <n v="0"/>
    <x v="2"/>
    <x v="3"/>
  </r>
  <r>
    <n v="1050"/>
    <x v="110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2"/>
    <x v="3"/>
  </r>
  <r>
    <n v="1051"/>
    <x v="111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2"/>
    <x v="3"/>
  </r>
  <r>
    <n v="1052"/>
    <x v="112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2"/>
    <x v="3"/>
  </r>
  <r>
    <n v="1053"/>
    <x v="113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0.01"/>
    <n v="15"/>
    <x v="2"/>
    <x v="3"/>
  </r>
  <r>
    <n v="1054"/>
    <x v="114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2"/>
    <x v="3"/>
  </r>
  <r>
    <n v="1055"/>
    <x v="115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2"/>
    <x v="3"/>
  </r>
  <r>
    <n v="1056"/>
    <x v="116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2"/>
    <x v="3"/>
  </r>
  <r>
    <n v="1057"/>
    <x v="117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2"/>
    <x v="3"/>
  </r>
  <r>
    <n v="1058"/>
    <x v="118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2"/>
    <x v="3"/>
  </r>
  <r>
    <n v="1059"/>
    <x v="119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2"/>
    <x v="3"/>
  </r>
  <r>
    <n v="1060"/>
    <x v="120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0.01"/>
    <n v="50"/>
    <x v="2"/>
    <x v="3"/>
  </r>
  <r>
    <n v="1061"/>
    <x v="121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2"/>
    <x v="3"/>
  </r>
  <r>
    <n v="1062"/>
    <x v="122"/>
    <s v="SEE US ON PATREON www.badgirlartwork.com"/>
    <n v="199"/>
    <n v="190"/>
    <x v="0"/>
    <x v="1"/>
    <s v="USD"/>
    <n v="1468351341"/>
    <n v="1467746541"/>
    <b v="0"/>
    <n v="4"/>
    <b v="0"/>
    <s v="journalism/audio"/>
    <n v="0.95477386934673369"/>
    <n v="47.5"/>
    <x v="2"/>
    <x v="3"/>
  </r>
  <r>
    <n v="1063"/>
    <x v="123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2"/>
    <x v="3"/>
  </r>
  <r>
    <n v="1224"/>
    <x v="124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.0666666666666669E-2"/>
    <n v="58.888888888888886"/>
    <x v="3"/>
    <x v="4"/>
  </r>
  <r>
    <n v="1225"/>
    <x v="125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.3999999999999997E-2"/>
    <n v="44"/>
    <x v="3"/>
    <x v="4"/>
  </r>
  <r>
    <n v="1226"/>
    <x v="126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3.8739999999999997E-2"/>
    <n v="48.424999999999997"/>
    <x v="3"/>
    <x v="4"/>
  </r>
  <r>
    <n v="1227"/>
    <x v="127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4"/>
  </r>
  <r>
    <n v="1228"/>
    <x v="128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0.29299999999999998"/>
    <n v="61.041666666666664"/>
    <x v="3"/>
    <x v="4"/>
  </r>
  <r>
    <n v="1229"/>
    <x v="129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9.0909090909090905E-3"/>
    <n v="25"/>
    <x v="3"/>
    <x v="4"/>
  </r>
  <r>
    <n v="1230"/>
    <x v="130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4"/>
  </r>
  <r>
    <n v="1231"/>
    <x v="131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4"/>
  </r>
  <r>
    <n v="1232"/>
    <x v="132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8.0000000000000002E-3"/>
    <n v="40"/>
    <x v="3"/>
    <x v="4"/>
  </r>
  <r>
    <n v="1233"/>
    <x v="133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0.11600000000000001"/>
    <n v="19.333333333333332"/>
    <x v="3"/>
    <x v="4"/>
  </r>
  <r>
    <n v="1234"/>
    <x v="134"/>
    <s v="We have been offered shows all over the world, to reach places and people with our music, for the experience of just doing it!"/>
    <n v="50000"/>
    <n v="0"/>
    <x v="0"/>
    <x v="3"/>
    <s v="GBP"/>
    <n v="1422903342"/>
    <n v="1420311342"/>
    <b v="0"/>
    <n v="0"/>
    <b v="0"/>
    <s v="music/world music"/>
    <n v="0"/>
    <n v="0"/>
    <x v="3"/>
    <x v="4"/>
  </r>
  <r>
    <n v="1235"/>
    <x v="135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2.787363950092912E-2"/>
    <n v="35"/>
    <x v="3"/>
    <x v="4"/>
  </r>
  <r>
    <n v="1236"/>
    <x v="136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4"/>
  </r>
  <r>
    <n v="1237"/>
    <x v="137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4"/>
  </r>
  <r>
    <n v="1238"/>
    <x v="138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0.17799999999999999"/>
    <n v="59.333333333333336"/>
    <x v="3"/>
    <x v="4"/>
  </r>
  <r>
    <n v="1239"/>
    <x v="139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4"/>
  </r>
  <r>
    <n v="1240"/>
    <x v="140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.0124999999999999E-2"/>
    <n v="30.125"/>
    <x v="3"/>
    <x v="4"/>
  </r>
  <r>
    <n v="1241"/>
    <x v="141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0.50739999999999996"/>
    <n v="74.617647058823536"/>
    <x v="3"/>
    <x v="4"/>
  </r>
  <r>
    <n v="1242"/>
    <x v="142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5.4884742041712408E-3"/>
    <n v="5"/>
    <x v="3"/>
    <x v="4"/>
  </r>
  <r>
    <n v="1243"/>
    <x v="143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0.14091666666666666"/>
    <n v="44.5"/>
    <x v="3"/>
    <x v="4"/>
  </r>
  <r>
    <n v="1304"/>
    <x v="144"/>
    <s v="Deal with the cold like a boss with battery-powered heating device that will heat you up in the most extreme environment."/>
    <n v="40000"/>
    <n v="15851"/>
    <x v="0"/>
    <x v="3"/>
    <s v="GBP"/>
    <n v="1489376405"/>
    <n v="1484196005"/>
    <b v="0"/>
    <n v="104"/>
    <b v="0"/>
    <s v="technology/wearables"/>
    <n v="0.39627499999999999"/>
    <n v="152.41346153846155"/>
    <x v="1"/>
    <x v="2"/>
  </r>
  <r>
    <n v="1305"/>
    <x v="145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0.25976666666666665"/>
    <n v="90.616279069767444"/>
    <x v="1"/>
    <x v="2"/>
  </r>
  <r>
    <n v="1306"/>
    <x v="146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0.65246363636363636"/>
    <n v="201.60393258426967"/>
    <x v="1"/>
    <x v="2"/>
  </r>
  <r>
    <n v="1307"/>
    <x v="147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0.11514000000000001"/>
    <n v="127.93333333333334"/>
    <x v="1"/>
    <x v="2"/>
  </r>
  <r>
    <n v="1308"/>
    <x v="148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0.11360000000000001"/>
    <n v="29.894736842105264"/>
    <x v="1"/>
    <x v="2"/>
  </r>
  <r>
    <n v="1309"/>
    <x v="149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.1199130434782609"/>
    <n v="367.97142857142859"/>
    <x v="1"/>
    <x v="2"/>
  </r>
  <r>
    <n v="1310"/>
    <x v="150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0.155"/>
    <n v="129.16666666666666"/>
    <x v="1"/>
    <x v="2"/>
  </r>
  <r>
    <n v="1311"/>
    <x v="151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0.32028000000000001"/>
    <n v="800.7"/>
    <x v="1"/>
    <x v="2"/>
  </r>
  <r>
    <n v="1312"/>
    <x v="152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6.0869565217391303E-3"/>
    <n v="28"/>
    <x v="1"/>
    <x v="2"/>
  </r>
  <r>
    <n v="1313"/>
    <x v="153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0.31114999999999998"/>
    <n v="102.01639344262296"/>
    <x v="1"/>
    <x v="2"/>
  </r>
  <r>
    <n v="1314"/>
    <x v="154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.1266666666666666E-2"/>
    <n v="184.36363636363637"/>
    <x v="1"/>
    <x v="2"/>
  </r>
  <r>
    <n v="1315"/>
    <x v="155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0.40404000000000001"/>
    <n v="162.91935483870967"/>
    <x v="1"/>
    <x v="2"/>
  </r>
  <r>
    <n v="1316"/>
    <x v="156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1.3333333333333333E-5"/>
    <n v="1"/>
    <x v="1"/>
    <x v="2"/>
  </r>
  <r>
    <n v="1317"/>
    <x v="157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5.7334999999999997E-2"/>
    <n v="603.52631578947364"/>
    <x v="1"/>
    <x v="2"/>
  </r>
  <r>
    <n v="1318"/>
    <x v="158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0.15325"/>
    <n v="45.407407407407405"/>
    <x v="1"/>
    <x v="2"/>
  </r>
  <r>
    <n v="1319"/>
    <x v="159"/>
    <s v="Stand out at festivals, get people talking and support our latest campaign to augment your style with the latest LED technology."/>
    <n v="5800"/>
    <n v="876"/>
    <x v="0"/>
    <x v="3"/>
    <s v="GBP"/>
    <n v="1405094400"/>
    <n v="1403810965"/>
    <b v="0"/>
    <n v="9"/>
    <b v="0"/>
    <s v="technology/wearables"/>
    <n v="0.15103448275862069"/>
    <n v="97.333333333333329"/>
    <x v="1"/>
    <x v="2"/>
  </r>
  <r>
    <n v="1320"/>
    <x v="160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5.0299999999999997E-3"/>
    <n v="167.66666666666666"/>
    <x v="1"/>
    <x v="2"/>
  </r>
  <r>
    <n v="1321"/>
    <x v="161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.3028138528138528E-2"/>
    <n v="859.85714285714289"/>
    <x v="1"/>
    <x v="2"/>
  </r>
  <r>
    <n v="1322"/>
    <x v="162"/>
    <s v="Invisible Reins - A Bluetooth innovation that links your child to your smart phone via an app. A safe zone can be set from 1-30 metres."/>
    <n v="35000"/>
    <n v="106"/>
    <x v="0"/>
    <x v="3"/>
    <s v="GBP"/>
    <n v="1432223125"/>
    <n v="1429631125"/>
    <b v="0"/>
    <n v="4"/>
    <b v="0"/>
    <s v="technology/wearables"/>
    <n v="3.0285714285714286E-3"/>
    <n v="26.5"/>
    <x v="1"/>
    <x v="2"/>
  </r>
  <r>
    <n v="1323"/>
    <x v="163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8.8800000000000004E-2"/>
    <n v="30.272727272727273"/>
    <x v="1"/>
    <x v="2"/>
  </r>
  <r>
    <n v="1324"/>
    <x v="164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9.8400000000000001E-2"/>
    <n v="54.666666666666664"/>
    <x v="1"/>
    <x v="2"/>
  </r>
  <r>
    <n v="1325"/>
    <x v="165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.4299999999999999E-2"/>
    <n v="60.75"/>
    <x v="1"/>
    <x v="2"/>
  </r>
  <r>
    <n v="1326"/>
    <x v="166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.1299999999999999E-2"/>
    <n v="102.72727272727273"/>
    <x v="1"/>
    <x v="2"/>
  </r>
  <r>
    <n v="1327"/>
    <x v="167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3.5520833333333335E-2"/>
    <n v="41.585365853658537"/>
    <x v="1"/>
    <x v="2"/>
  </r>
  <r>
    <n v="1328"/>
    <x v="168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.3306666666666667E-2"/>
    <n v="116.53333333333333"/>
    <x v="1"/>
    <x v="2"/>
  </r>
  <r>
    <n v="1329"/>
    <x v="169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8.1600000000000006E-3"/>
    <n v="45.333333333333336"/>
    <x v="1"/>
    <x v="2"/>
  </r>
  <r>
    <n v="1330"/>
    <x v="170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0.22494285714285714"/>
    <n v="157.46"/>
    <x v="1"/>
    <x v="2"/>
  </r>
  <r>
    <n v="1331"/>
    <x v="171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.3668E-2"/>
    <n v="100.5"/>
    <x v="1"/>
    <x v="2"/>
  </r>
  <r>
    <n v="1332"/>
    <x v="172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n v="0"/>
    <x v="1"/>
    <x v="2"/>
  </r>
  <r>
    <n v="1333"/>
    <x v="173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n v="0"/>
    <x v="1"/>
    <x v="2"/>
  </r>
  <r>
    <n v="1334"/>
    <x v="174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0.10754135338345865"/>
    <n v="51.822463768115945"/>
    <x v="1"/>
    <x v="2"/>
  </r>
  <r>
    <n v="1335"/>
    <x v="175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0.1976"/>
    <n v="308.75"/>
    <x v="1"/>
    <x v="2"/>
  </r>
  <r>
    <n v="1336"/>
    <x v="176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0.84946999999999995"/>
    <n v="379.22767857142856"/>
    <x v="1"/>
    <x v="2"/>
  </r>
  <r>
    <n v="1337"/>
    <x v="177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0.49381999999999998"/>
    <n v="176.36428571428573"/>
    <x v="1"/>
    <x v="2"/>
  </r>
  <r>
    <n v="1338"/>
    <x v="178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.3033333333333331E-2"/>
    <n v="66.066666666666663"/>
    <x v="1"/>
    <x v="2"/>
  </r>
  <r>
    <n v="1339"/>
    <x v="179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6.6339999999999996E-2"/>
    <n v="89.648648648648646"/>
    <x v="1"/>
    <x v="2"/>
  </r>
  <r>
    <n v="1340"/>
    <x v="180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2"/>
  </r>
  <r>
    <n v="1341"/>
    <x v="181"/>
    <s v="BRILLAR: Your Kids Ultimate Wearable Companion. Educates, Rewards, Entertains, Calls, Motivates, Messages + Tracks Location &amp; Steps."/>
    <n v="25000"/>
    <n v="17590"/>
    <x v="0"/>
    <x v="3"/>
    <s v="GBP"/>
    <n v="1475333917"/>
    <n v="1472569117"/>
    <b v="0"/>
    <n v="46"/>
    <b v="0"/>
    <s v="technology/wearables"/>
    <n v="0.7036"/>
    <n v="382.39130434782606"/>
    <x v="1"/>
    <x v="2"/>
  </r>
  <r>
    <n v="1342"/>
    <x v="182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2E-3"/>
    <n v="100"/>
    <x v="1"/>
    <x v="2"/>
  </r>
  <r>
    <n v="1343"/>
    <x v="183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.02298"/>
    <n v="158.35603715170279"/>
    <x v="1"/>
    <x v="2"/>
  </r>
  <r>
    <n v="1451"/>
    <x v="184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1.0554089709762533E-4"/>
    <n v="1"/>
    <x v="4"/>
    <x v="5"/>
  </r>
  <r>
    <n v="1452"/>
    <x v="185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4"/>
    <x v="5"/>
  </r>
  <r>
    <n v="1453"/>
    <x v="186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n v="0"/>
    <x v="4"/>
    <x v="5"/>
  </r>
  <r>
    <n v="1454"/>
    <x v="187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8.5714285714285719E-3"/>
    <n v="15"/>
    <x v="4"/>
    <x v="5"/>
  </r>
  <r>
    <n v="1455"/>
    <x v="188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0.105"/>
    <n v="225"/>
    <x v="4"/>
    <x v="5"/>
  </r>
  <r>
    <n v="1456"/>
    <x v="189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2.9000000000000001E-2"/>
    <n v="48.333333333333336"/>
    <x v="4"/>
    <x v="5"/>
  </r>
  <r>
    <n v="1457"/>
    <x v="190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4"/>
    <x v="5"/>
  </r>
  <r>
    <n v="1458"/>
    <x v="191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4"/>
    <x v="5"/>
  </r>
  <r>
    <n v="1459"/>
    <x v="192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n v="0"/>
    <x v="4"/>
    <x v="5"/>
  </r>
  <r>
    <n v="1460"/>
    <x v="193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4"/>
    <x v="5"/>
  </r>
  <r>
    <n v="1561"/>
    <x v="194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6.7000000000000002E-3"/>
    <n v="67"/>
    <x v="4"/>
    <x v="6"/>
  </r>
  <r>
    <n v="1562"/>
    <x v="195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4"/>
    <x v="6"/>
  </r>
  <r>
    <n v="1563"/>
    <x v="196"/>
    <s v="Unique book revealing my discoveries in the Empty Quarter of Oman. Collection of travel writing, poetry, artwork and science!"/>
    <n v="6000"/>
    <n v="85"/>
    <x v="0"/>
    <x v="3"/>
    <s v="GBP"/>
    <n v="1394815751"/>
    <n v="1389635351"/>
    <b v="0"/>
    <n v="2"/>
    <b v="0"/>
    <s v="publishing/art books"/>
    <n v="1.4166666666666666E-2"/>
    <n v="42.5"/>
    <x v="4"/>
    <x v="6"/>
  </r>
  <r>
    <n v="1564"/>
    <x v="197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1E-3"/>
    <n v="10"/>
    <x v="4"/>
    <x v="6"/>
  </r>
  <r>
    <n v="1565"/>
    <x v="198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2.5000000000000001E-2"/>
    <n v="100"/>
    <x v="4"/>
    <x v="6"/>
  </r>
  <r>
    <n v="1566"/>
    <x v="199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0.21249999999999999"/>
    <n v="108.05084745762711"/>
    <x v="4"/>
    <x v="6"/>
  </r>
  <r>
    <n v="1567"/>
    <x v="200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.1176470588235294E-2"/>
    <n v="26.923076923076923"/>
    <x v="4"/>
    <x v="6"/>
  </r>
  <r>
    <n v="1568"/>
    <x v="201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0.13639999999999999"/>
    <n v="155"/>
    <x v="4"/>
    <x v="6"/>
  </r>
  <r>
    <n v="1569"/>
    <x v="202"/>
    <s v="to be removed"/>
    <n v="30000"/>
    <n v="0"/>
    <x v="0"/>
    <x v="1"/>
    <s v="USD"/>
    <n v="1369498714"/>
    <n v="1366906714"/>
    <b v="0"/>
    <n v="0"/>
    <b v="0"/>
    <s v="publishing/art books"/>
    <n v="0"/>
    <n v="0"/>
    <x v="4"/>
    <x v="6"/>
  </r>
  <r>
    <n v="1570"/>
    <x v="203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0.41399999999999998"/>
    <n v="47.769230769230766"/>
    <x v="4"/>
    <x v="6"/>
  </r>
  <r>
    <n v="1571"/>
    <x v="204"/>
    <s v="An inspiring photo book about an unique Caucasus Expedition by two backpackers - Erna Gaspar (photographer) &amp; Adrian Lorincz (writer)."/>
    <n v="12100"/>
    <n v="80"/>
    <x v="0"/>
    <x v="3"/>
    <s v="GBP"/>
    <n v="1434738483"/>
    <n v="1432146483"/>
    <b v="0"/>
    <n v="4"/>
    <b v="0"/>
    <s v="publishing/art books"/>
    <n v="6.6115702479338841E-3"/>
    <n v="20"/>
    <x v="4"/>
    <x v="6"/>
  </r>
  <r>
    <n v="1572"/>
    <x v="205"/>
    <s v="So many brides want a country wedding, but where to start? Whether you want a barn or a tipi, this guide can help you plan your day."/>
    <n v="2500"/>
    <n v="125"/>
    <x v="0"/>
    <x v="3"/>
    <s v="GBP"/>
    <n v="1456703940"/>
    <n v="1454546859"/>
    <b v="0"/>
    <n v="3"/>
    <b v="0"/>
    <s v="publishing/art books"/>
    <n v="0.05"/>
    <n v="41.666666666666664"/>
    <x v="4"/>
    <x v="6"/>
  </r>
  <r>
    <n v="1573"/>
    <x v="206"/>
    <s v="This is a first-of-its-kind 12&quot;x12&quot; trading card coffee table book featuring over 100 cards celebrating the awesomeness of Canada"/>
    <n v="9000"/>
    <n v="223"/>
    <x v="0"/>
    <x v="2"/>
    <s v="CAD"/>
    <n v="1491019140"/>
    <n v="1487548802"/>
    <b v="0"/>
    <n v="3"/>
    <b v="0"/>
    <s v="publishing/art books"/>
    <n v="2.4777777777777777E-2"/>
    <n v="74.333333333333329"/>
    <x v="4"/>
    <x v="6"/>
  </r>
  <r>
    <n v="1574"/>
    <x v="207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.0599999999999999E-2"/>
    <n v="84.333333333333329"/>
    <x v="4"/>
    <x v="6"/>
  </r>
  <r>
    <n v="1575"/>
    <x v="208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0.2291"/>
    <n v="65.457142857142856"/>
    <x v="4"/>
    <x v="6"/>
  </r>
  <r>
    <n v="1576"/>
    <x v="209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0.13"/>
    <n v="65"/>
    <x v="4"/>
    <x v="6"/>
  </r>
  <r>
    <n v="1577"/>
    <x v="210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5.4999999999999997E-3"/>
    <n v="27.5"/>
    <x v="4"/>
    <x v="6"/>
  </r>
  <r>
    <n v="1578"/>
    <x v="211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0.10806536636794939"/>
    <n v="51.25"/>
    <x v="4"/>
    <x v="6"/>
  </r>
  <r>
    <n v="1579"/>
    <x v="212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8.4008400840084006E-3"/>
    <n v="14"/>
    <x v="4"/>
    <x v="6"/>
  </r>
  <r>
    <n v="1580"/>
    <x v="213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4"/>
    <x v="6"/>
  </r>
  <r>
    <n v="2341"/>
    <x v="214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1"/>
  </r>
  <r>
    <n v="2342"/>
    <x v="215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1"/>
  </r>
  <r>
    <n v="2343"/>
    <x v="216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0.03"/>
    <n v="300"/>
    <x v="1"/>
    <x v="1"/>
  </r>
  <r>
    <n v="2344"/>
    <x v="217"/>
    <s v="SAVE MONEY! Stop worrying about account disputes, supervising installs, and corporation bull-****. We actively negotiate on your behalf"/>
    <n v="1000"/>
    <n v="1"/>
    <x v="0"/>
    <x v="2"/>
    <s v="CAD"/>
    <n v="1466789269"/>
    <n v="1464197269"/>
    <b v="0"/>
    <n v="1"/>
    <b v="0"/>
    <s v="technology/web"/>
    <n v="1E-3"/>
    <n v="1"/>
    <x v="1"/>
    <x v="1"/>
  </r>
  <r>
    <n v="2345"/>
    <x v="218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1"/>
  </r>
  <r>
    <n v="2346"/>
    <x v="219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6.4999999999999997E-4"/>
    <n v="13"/>
    <x v="1"/>
    <x v="1"/>
  </r>
  <r>
    <n v="2347"/>
    <x v="220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1.4999999999999999E-2"/>
    <n v="15"/>
    <x v="1"/>
    <x v="1"/>
  </r>
  <r>
    <n v="2348"/>
    <x v="221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3.8571428571428572E-3"/>
    <n v="54"/>
    <x v="1"/>
    <x v="1"/>
  </r>
  <r>
    <n v="2349"/>
    <x v="222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n v="0"/>
    <x v="1"/>
    <x v="1"/>
  </r>
  <r>
    <n v="2350"/>
    <x v="223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n v="0"/>
    <x v="1"/>
    <x v="1"/>
  </r>
  <r>
    <n v="2351"/>
    <x v="224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5.7142857142857143E-3"/>
    <n v="15.428571428571429"/>
    <x v="1"/>
    <x v="1"/>
  </r>
  <r>
    <n v="2352"/>
    <x v="225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1"/>
  </r>
  <r>
    <n v="2353"/>
    <x v="226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1"/>
  </r>
  <r>
    <n v="2354"/>
    <x v="227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7.1428571428571429E-4"/>
    <n v="25"/>
    <x v="1"/>
    <x v="1"/>
  </r>
  <r>
    <n v="2355"/>
    <x v="228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6.875E-3"/>
    <n v="27.5"/>
    <x v="1"/>
    <x v="1"/>
  </r>
  <r>
    <n v="2356"/>
    <x v="229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n v="0"/>
    <x v="1"/>
    <x v="1"/>
  </r>
  <r>
    <n v="2357"/>
    <x v="230"/>
    <s v="Click For Therapy is a website that was created to connect consumers and therapists across the UK."/>
    <n v="27000"/>
    <n v="0"/>
    <x v="0"/>
    <x v="3"/>
    <s v="GBP"/>
    <n v="1445093578"/>
    <n v="1442501578"/>
    <b v="0"/>
    <n v="0"/>
    <b v="0"/>
    <s v="technology/web"/>
    <n v="0"/>
    <n v="0"/>
    <x v="1"/>
    <x v="1"/>
  </r>
  <r>
    <n v="2358"/>
    <x v="231"/>
    <s v="A website to auction, sell and swap items in the uk without a charge, without excess fees, the next ebay."/>
    <n v="1500"/>
    <n v="0"/>
    <x v="0"/>
    <x v="3"/>
    <s v="GBP"/>
    <n v="1422664740"/>
    <n v="1417818036"/>
    <b v="0"/>
    <n v="0"/>
    <b v="0"/>
    <s v="technology/web"/>
    <n v="0"/>
    <n v="0"/>
    <x v="1"/>
    <x v="1"/>
  </r>
  <r>
    <n v="2359"/>
    <x v="232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0.14680000000000001"/>
    <n v="367"/>
    <x v="1"/>
    <x v="1"/>
  </r>
  <r>
    <n v="2360"/>
    <x v="233"/>
    <s v="Welcome to Bee Bay Canada, your commission free microjobs website.  Sell at any price and keep 100% of what you earn!"/>
    <n v="5000"/>
    <n v="2"/>
    <x v="0"/>
    <x v="2"/>
    <s v="CAD"/>
    <n v="1454864280"/>
    <n v="1452272280"/>
    <b v="0"/>
    <n v="1"/>
    <b v="0"/>
    <s v="technology/web"/>
    <n v="4.0000000000000002E-4"/>
    <n v="2"/>
    <x v="1"/>
    <x v="1"/>
  </r>
  <r>
    <n v="2361"/>
    <x v="234"/>
    <s v="A website for email/sms alerts of your personal selection, comparison of prices,consolidated database, best deals around for clothing."/>
    <n v="200"/>
    <n v="0"/>
    <x v="0"/>
    <x v="2"/>
    <s v="CAD"/>
    <n v="1462053600"/>
    <n v="1459975008"/>
    <b v="0"/>
    <n v="0"/>
    <b v="0"/>
    <s v="technology/web"/>
    <n v="0"/>
    <n v="0"/>
    <x v="1"/>
    <x v="1"/>
  </r>
  <r>
    <n v="2362"/>
    <x v="235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0.2857142857142857"/>
    <n v="60"/>
    <x v="1"/>
    <x v="1"/>
  </r>
  <r>
    <n v="2363"/>
    <x v="236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1"/>
  </r>
  <r>
    <n v="2364"/>
    <x v="237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1"/>
  </r>
  <r>
    <n v="2365"/>
    <x v="238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n v="0"/>
    <x v="1"/>
    <x v="1"/>
  </r>
  <r>
    <n v="2366"/>
    <x v="239"/>
    <s v="iDEA virtual activities, the perfect way to encourage children and families to get active - physically, socially and mentally."/>
    <n v="25000"/>
    <n v="2630"/>
    <x v="0"/>
    <x v="3"/>
    <s v="GBP"/>
    <n v="1445431533"/>
    <n v="1442839533"/>
    <b v="0"/>
    <n v="27"/>
    <b v="0"/>
    <s v="technology/web"/>
    <n v="0.1052"/>
    <n v="97.407407407407405"/>
    <x v="1"/>
    <x v="1"/>
  </r>
  <r>
    <n v="2367"/>
    <x v="240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.34E-2"/>
    <n v="47.857142857142854"/>
    <x v="1"/>
    <x v="1"/>
  </r>
  <r>
    <n v="2368"/>
    <x v="241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2.5000000000000001E-3"/>
    <n v="50"/>
    <x v="1"/>
    <x v="1"/>
  </r>
  <r>
    <n v="2369"/>
    <x v="242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1"/>
  </r>
  <r>
    <n v="2370"/>
    <x v="243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3.2799999999999999E-3"/>
    <n v="20.5"/>
    <x v="1"/>
    <x v="1"/>
  </r>
  <r>
    <n v="2371"/>
    <x v="244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1"/>
  </r>
  <r>
    <n v="2372"/>
    <x v="245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.272727272727273E-2"/>
    <n v="30"/>
    <x v="1"/>
    <x v="1"/>
  </r>
  <r>
    <n v="2373"/>
    <x v="246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.8823529411764708E-5"/>
    <n v="50"/>
    <x v="1"/>
    <x v="1"/>
  </r>
  <r>
    <n v="2374"/>
    <x v="247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4.5454545454545455E-4"/>
    <n v="10"/>
    <x v="1"/>
    <x v="1"/>
  </r>
  <r>
    <n v="2375"/>
    <x v="248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1"/>
  </r>
  <r>
    <n v="2376"/>
    <x v="249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0.10877666666666666"/>
    <n v="81.582499999999996"/>
    <x v="1"/>
    <x v="1"/>
  </r>
  <r>
    <n v="2377"/>
    <x v="250"/>
    <s v="Fluttify is an Online Video Sharing Platform allowing friends to share their favorite Trending Content with each other."/>
    <n v="2500"/>
    <n v="0"/>
    <x v="0"/>
    <x v="2"/>
    <s v="CAD"/>
    <n v="1480110783"/>
    <n v="1477515183"/>
    <b v="0"/>
    <n v="0"/>
    <b v="0"/>
    <s v="technology/web"/>
    <n v="0"/>
    <n v="0"/>
    <x v="1"/>
    <x v="1"/>
  </r>
  <r>
    <n v="2378"/>
    <x v="251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1"/>
  </r>
  <r>
    <n v="2379"/>
    <x v="252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1"/>
  </r>
  <r>
    <n v="2380"/>
    <x v="253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3.6666666666666666E-3"/>
    <n v="18.333333333333332"/>
    <x v="1"/>
    <x v="1"/>
  </r>
  <r>
    <n v="2381"/>
    <x v="254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1.8193398957730169E-2"/>
    <n v="224.42857142857142"/>
    <x v="1"/>
    <x v="1"/>
  </r>
  <r>
    <n v="2382"/>
    <x v="255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2.5000000000000001E-2"/>
    <n v="37.5"/>
    <x v="1"/>
    <x v="1"/>
  </r>
  <r>
    <n v="2383"/>
    <x v="256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.3499999999999997E-2"/>
    <n v="145"/>
    <x v="1"/>
    <x v="1"/>
  </r>
  <r>
    <n v="2384"/>
    <x v="257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8.0000000000000002E-3"/>
    <n v="1"/>
    <x v="1"/>
    <x v="1"/>
  </r>
  <r>
    <n v="2385"/>
    <x v="258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.2123076923076924E-2"/>
    <n v="112.57142857142857"/>
    <x v="1"/>
    <x v="1"/>
  </r>
  <r>
    <n v="2386"/>
    <x v="259"/>
    <s v="Realjobmatch is not just a job search site but a matching site , matching the right jobseekers with the best jobs."/>
    <n v="30000"/>
    <n v="0"/>
    <x v="0"/>
    <x v="2"/>
    <s v="CAD"/>
    <n v="1420920424"/>
    <n v="1415736424"/>
    <b v="0"/>
    <n v="0"/>
    <b v="0"/>
    <s v="technology/web"/>
    <n v="0"/>
    <n v="0"/>
    <x v="1"/>
    <x v="1"/>
  </r>
  <r>
    <n v="2387"/>
    <x v="260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6.8399999999999997E-3"/>
    <n v="342"/>
    <x v="1"/>
    <x v="1"/>
  </r>
  <r>
    <n v="2388"/>
    <x v="261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.2513513513513513E-2"/>
    <n v="57.875"/>
    <x v="1"/>
    <x v="1"/>
  </r>
  <r>
    <n v="2389"/>
    <x v="262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1.8749999999999999E-3"/>
    <n v="30"/>
    <x v="1"/>
    <x v="1"/>
  </r>
  <r>
    <n v="2390"/>
    <x v="263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n v="0"/>
    <x v="1"/>
    <x v="1"/>
  </r>
  <r>
    <n v="2391"/>
    <x v="264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1.25E-3"/>
    <n v="25"/>
    <x v="1"/>
    <x v="1"/>
  </r>
  <r>
    <n v="2392"/>
    <x v="265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1"/>
  </r>
  <r>
    <n v="2393"/>
    <x v="266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5.0000000000000001E-4"/>
    <n v="50"/>
    <x v="1"/>
    <x v="1"/>
  </r>
  <r>
    <n v="2394"/>
    <x v="267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5.9999999999999995E-4"/>
    <n v="1.5"/>
    <x v="1"/>
    <x v="1"/>
  </r>
  <r>
    <n v="2395"/>
    <x v="268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1"/>
  </r>
  <r>
    <n v="2396"/>
    <x v="269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2E-3"/>
    <n v="10"/>
    <x v="1"/>
    <x v="1"/>
  </r>
  <r>
    <n v="2397"/>
    <x v="270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1"/>
  </r>
  <r>
    <n v="2398"/>
    <x v="271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1"/>
  </r>
  <r>
    <n v="2399"/>
    <x v="272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n v="0"/>
    <x v="1"/>
    <x v="1"/>
  </r>
  <r>
    <n v="2400"/>
    <x v="273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n v="0"/>
    <x v="1"/>
    <x v="1"/>
  </r>
  <r>
    <n v="2561"/>
    <x v="274"/>
    <s v="Ever had chicken fingers smothered in bearnaise sauce, resting on a bed of your favorite rice? We need these meals on wheels."/>
    <n v="100000"/>
    <n v="0"/>
    <x v="0"/>
    <x v="2"/>
    <s v="CAD"/>
    <n v="1444740089"/>
    <n v="1442148089"/>
    <b v="0"/>
    <n v="0"/>
    <b v="0"/>
    <s v="food/food trucks"/>
    <n v="0"/>
    <n v="0"/>
    <x v="5"/>
    <x v="7"/>
  </r>
  <r>
    <n v="2562"/>
    <x v="275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7.4999999999999997E-3"/>
    <n v="25"/>
    <x v="5"/>
    <x v="7"/>
  </r>
  <r>
    <n v="2563"/>
    <x v="276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5"/>
    <x v="7"/>
  </r>
  <r>
    <n v="2564"/>
    <x v="277"/>
    <s v="We want to bring the wonderful flavors of the Jersey Shore, my home, to my new home in Winnipeg, the center of Canada."/>
    <n v="40000"/>
    <n v="0"/>
    <x v="0"/>
    <x v="2"/>
    <s v="CAD"/>
    <n v="1406854699"/>
    <n v="1404262699"/>
    <b v="0"/>
    <n v="0"/>
    <b v="0"/>
    <s v="food/food trucks"/>
    <n v="0"/>
    <n v="0"/>
    <x v="5"/>
    <x v="7"/>
  </r>
  <r>
    <n v="2565"/>
    <x v="278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0.01"/>
    <n v="100"/>
    <x v="5"/>
    <x v="7"/>
  </r>
  <r>
    <n v="2566"/>
    <x v="279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5"/>
    <x v="7"/>
  </r>
  <r>
    <n v="2567"/>
    <x v="280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2.6666666666666666E-3"/>
    <n v="60"/>
    <x v="5"/>
    <x v="7"/>
  </r>
  <r>
    <n v="2568"/>
    <x v="281"/>
    <s v="Barney's is seriously delicious New York food. Cooking everything from scratch on our American food truck. London here we come..."/>
    <n v="10000"/>
    <n v="50"/>
    <x v="0"/>
    <x v="3"/>
    <s v="GBP"/>
    <n v="1472745594"/>
    <n v="1470153594"/>
    <b v="0"/>
    <n v="1"/>
    <b v="0"/>
    <s v="food/food trucks"/>
    <n v="5.0000000000000001E-3"/>
    <n v="50"/>
    <x v="5"/>
    <x v="7"/>
  </r>
  <r>
    <n v="2569"/>
    <x v="282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.2307692307692306E-2"/>
    <n v="72.5"/>
    <x v="5"/>
    <x v="7"/>
  </r>
  <r>
    <n v="2570"/>
    <x v="283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8.4285714285714294E-3"/>
    <n v="29.5"/>
    <x v="5"/>
    <x v="7"/>
  </r>
  <r>
    <n v="2571"/>
    <x v="284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2.5000000000000001E-3"/>
    <n v="62.5"/>
    <x v="5"/>
    <x v="7"/>
  </r>
  <r>
    <n v="2572"/>
    <x v="285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5"/>
    <x v="7"/>
  </r>
  <r>
    <n v="2573"/>
    <x v="286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5"/>
    <x v="7"/>
  </r>
  <r>
    <n v="2574"/>
    <x v="287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5"/>
    <x v="7"/>
  </r>
  <r>
    <n v="2575"/>
    <x v="288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5"/>
    <x v="7"/>
  </r>
  <r>
    <n v="2576"/>
    <x v="289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5"/>
    <x v="7"/>
  </r>
  <r>
    <n v="2577"/>
    <x v="290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5"/>
    <x v="7"/>
  </r>
  <r>
    <n v="2578"/>
    <x v="291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5"/>
    <x v="7"/>
  </r>
  <r>
    <n v="2579"/>
    <x v="292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1.3849999999999999E-3"/>
    <n v="23.083333333333332"/>
    <x v="5"/>
    <x v="7"/>
  </r>
  <r>
    <n v="2580"/>
    <x v="293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6.0000000000000001E-3"/>
    <n v="25.5"/>
    <x v="5"/>
    <x v="7"/>
  </r>
  <r>
    <n v="2643"/>
    <x v="294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0.33559730999999998"/>
    <n v="223.58248500999335"/>
    <x v="1"/>
    <x v="8"/>
  </r>
  <r>
    <n v="2644"/>
    <x v="295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.053E-2"/>
    <n v="39.480769230769234"/>
    <x v="1"/>
    <x v="8"/>
  </r>
  <r>
    <n v="2645"/>
    <x v="296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0.105"/>
    <n v="91.304347826086953"/>
    <x v="1"/>
    <x v="8"/>
  </r>
  <r>
    <n v="2646"/>
    <x v="297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.4172839999999999E-2"/>
    <n v="78.666205607476627"/>
    <x v="1"/>
    <x v="8"/>
  </r>
  <r>
    <n v="2647"/>
    <x v="298"/>
    <s v="The telescope will serve as a path for the youth of Toronto to the skies, it will be 18&quot; easily portable meant for schools in the GTA."/>
    <n v="2500"/>
    <n v="36"/>
    <x v="0"/>
    <x v="2"/>
    <s v="CAD"/>
    <n v="1439533019"/>
    <n v="1436941019"/>
    <b v="0"/>
    <n v="3"/>
    <b v="0"/>
    <s v="technology/space exploration"/>
    <n v="1.44E-2"/>
    <n v="12"/>
    <x v="1"/>
    <x v="8"/>
  </r>
  <r>
    <n v="2648"/>
    <x v="299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8.8333333333333337E-3"/>
    <n v="17.666666666666668"/>
    <x v="1"/>
    <x v="8"/>
  </r>
  <r>
    <n v="2649"/>
    <x v="300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9.9200000000000004E-4"/>
    <n v="41.333333333333336"/>
    <x v="1"/>
    <x v="8"/>
  </r>
  <r>
    <n v="2650"/>
    <x v="301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5.966666666666667E-3"/>
    <n v="71.599999999999994"/>
    <x v="1"/>
    <x v="8"/>
  </r>
  <r>
    <n v="2651"/>
    <x v="302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1.8689285714285714E-2"/>
    <n v="307.8235294117647"/>
    <x v="1"/>
    <x v="8"/>
  </r>
  <r>
    <n v="2652"/>
    <x v="303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8.8500000000000002E-3"/>
    <n v="80.454545454545453"/>
    <x v="1"/>
    <x v="8"/>
  </r>
  <r>
    <n v="2653"/>
    <x v="304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0.1152156862745098"/>
    <n v="83.942857142857136"/>
    <x v="1"/>
    <x v="8"/>
  </r>
  <r>
    <n v="2654"/>
    <x v="305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5.1000000000000004E-4"/>
    <n v="8.5"/>
    <x v="1"/>
    <x v="8"/>
  </r>
  <r>
    <n v="2655"/>
    <x v="306"/>
    <s v="Thank you for your support!"/>
    <n v="15000"/>
    <n v="3155"/>
    <x v="0"/>
    <x v="1"/>
    <s v="USD"/>
    <n v="1455048000"/>
    <n v="1452631647"/>
    <b v="0"/>
    <n v="43"/>
    <b v="0"/>
    <s v="technology/space exploration"/>
    <n v="0.21033333333333334"/>
    <n v="73.372093023255815"/>
    <x v="1"/>
    <x v="8"/>
  </r>
  <r>
    <n v="2656"/>
    <x v="307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0.11436666666666667"/>
    <n v="112.86184210526316"/>
    <x v="1"/>
    <x v="8"/>
  </r>
  <r>
    <n v="2657"/>
    <x v="308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0.18737933333333334"/>
    <n v="95.277627118644077"/>
    <x v="1"/>
    <x v="8"/>
  </r>
  <r>
    <n v="2658"/>
    <x v="309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9.2857142857142856E-4"/>
    <n v="22.75"/>
    <x v="1"/>
    <x v="8"/>
  </r>
  <r>
    <n v="2659"/>
    <x v="310"/>
    <s v="test"/>
    <n v="49000"/>
    <n v="1333"/>
    <x v="0"/>
    <x v="1"/>
    <s v="USD"/>
    <n v="1429321210"/>
    <n v="1426729210"/>
    <b v="0"/>
    <n v="10"/>
    <b v="0"/>
    <s v="technology/space exploration"/>
    <n v="2.720408163265306E-2"/>
    <n v="133.30000000000001"/>
    <x v="1"/>
    <x v="8"/>
  </r>
  <r>
    <n v="2660"/>
    <x v="311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9.5E-4"/>
    <n v="3.8"/>
    <x v="1"/>
    <x v="8"/>
  </r>
  <r>
    <n v="2951"/>
    <x v="312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.1919999999999999E-2"/>
    <n v="18.896551724137932"/>
    <x v="6"/>
    <x v="9"/>
  </r>
  <r>
    <n v="2952"/>
    <x v="313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.0250000000000002E-2"/>
    <n v="200.625"/>
    <x v="6"/>
    <x v="9"/>
  </r>
  <r>
    <n v="2953"/>
    <x v="314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1.5125E-3"/>
    <n v="201.66666666666666"/>
    <x v="6"/>
    <x v="9"/>
  </r>
  <r>
    <n v="2954"/>
    <x v="315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6"/>
    <x v="9"/>
  </r>
  <r>
    <n v="2955"/>
    <x v="316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0.59583333333333333"/>
    <n v="65"/>
    <x v="6"/>
    <x v="9"/>
  </r>
  <r>
    <n v="2956"/>
    <x v="317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0.16734177215189874"/>
    <n v="66.099999999999994"/>
    <x v="6"/>
    <x v="9"/>
  </r>
  <r>
    <n v="2957"/>
    <x v="318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1.8666666666666668E-2"/>
    <n v="93.333333333333329"/>
    <x v="6"/>
    <x v="9"/>
  </r>
  <r>
    <n v="2958"/>
    <x v="319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6"/>
    <x v="9"/>
  </r>
  <r>
    <n v="2959"/>
    <x v="320"/>
    <s v="A magical, unique, theatre bus which aims to inspire the creative communities around Bath and create unique performance opportunities."/>
    <n v="10000"/>
    <n v="0"/>
    <x v="0"/>
    <x v="3"/>
    <s v="GBP"/>
    <n v="1465258325"/>
    <n v="1462666325"/>
    <b v="0"/>
    <n v="0"/>
    <b v="0"/>
    <s v="theater/spaces"/>
    <n v="0"/>
    <n v="0"/>
    <x v="6"/>
    <x v="9"/>
  </r>
  <r>
    <n v="2960"/>
    <x v="321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6"/>
    <x v="9"/>
  </r>
  <r>
    <n v="3121"/>
    <x v="322"/>
    <s v="I going to build a theatre for a local ant farm so that Ants can put on their theatre productions."/>
    <n v="1500"/>
    <n v="10"/>
    <x v="0"/>
    <x v="2"/>
    <s v="CAD"/>
    <n v="1411748335"/>
    <n v="1406564335"/>
    <b v="0"/>
    <n v="1"/>
    <b v="0"/>
    <s v="theater/spaces"/>
    <n v="6.6666666666666671E-3"/>
    <n v="10"/>
    <x v="6"/>
    <x v="9"/>
  </r>
  <r>
    <n v="3122"/>
    <x v="323"/>
    <s v="cancelled until further notice"/>
    <n v="199"/>
    <n v="116"/>
    <x v="0"/>
    <x v="1"/>
    <s v="USD"/>
    <n v="1478733732"/>
    <n v="1478298132"/>
    <b v="0"/>
    <n v="2"/>
    <b v="0"/>
    <s v="theater/spaces"/>
    <n v="0.58291457286432158"/>
    <n v="58"/>
    <x v="6"/>
    <x v="9"/>
  </r>
  <r>
    <n v="3123"/>
    <x v="324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0.68153600000000003"/>
    <n v="244.80459770114942"/>
    <x v="6"/>
    <x v="9"/>
  </r>
  <r>
    <n v="3124"/>
    <x v="325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3.2499999999999997E-5"/>
    <n v="6.5"/>
    <x v="6"/>
    <x v="9"/>
  </r>
  <r>
    <n v="3125"/>
    <x v="326"/>
    <s v="N/A"/>
    <n v="1500000"/>
    <n v="0"/>
    <x v="0"/>
    <x v="1"/>
    <s v="USD"/>
    <n v="1452142672"/>
    <n v="1449550672"/>
    <b v="0"/>
    <n v="0"/>
    <b v="0"/>
    <s v="theater/spaces"/>
    <n v="0"/>
    <n v="0"/>
    <x v="6"/>
    <x v="9"/>
  </r>
  <r>
    <n v="3126"/>
    <x v="327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.1599999999999998E-2"/>
    <n v="61.176470588235297"/>
    <x v="6"/>
    <x v="9"/>
  </r>
  <r>
    <n v="3127"/>
    <x v="328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6"/>
    <x v="9"/>
  </r>
  <r>
    <n v="3868"/>
    <x v="329"/>
    <s v="New collection of music by Scott Evan Davis!"/>
    <n v="5000"/>
    <n v="10"/>
    <x v="0"/>
    <x v="3"/>
    <s v="GBP"/>
    <n v="1410191405"/>
    <n v="1408031405"/>
    <b v="0"/>
    <n v="1"/>
    <b v="0"/>
    <s v="theater/musical"/>
    <n v="2E-3"/>
    <n v="10"/>
    <x v="6"/>
    <x v="10"/>
  </r>
  <r>
    <n v="3869"/>
    <x v="330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.44748684310884E-2"/>
    <n v="30.133333333333333"/>
    <x v="6"/>
    <x v="10"/>
  </r>
  <r>
    <n v="3870"/>
    <x v="331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0.15"/>
    <n v="150"/>
    <x v="6"/>
    <x v="10"/>
  </r>
  <r>
    <n v="3871"/>
    <x v="332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2.6666666666666668E-2"/>
    <n v="13.333333333333334"/>
    <x v="6"/>
    <x v="10"/>
  </r>
  <r>
    <n v="3872"/>
    <x v="333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6"/>
    <x v="10"/>
  </r>
  <r>
    <n v="3873"/>
    <x v="334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6"/>
    <x v="10"/>
  </r>
  <r>
    <n v="3874"/>
    <x v="335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n v="0"/>
    <x v="6"/>
    <x v="10"/>
  </r>
  <r>
    <n v="3875"/>
    <x v="336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n v="0"/>
    <x v="6"/>
    <x v="10"/>
  </r>
  <r>
    <n v="3876"/>
    <x v="337"/>
    <s v="Hopefully a successful Campaign will bring this original musical back to the stage for performances on 26th, 27th and 28th May 2016."/>
    <n v="3900"/>
    <n v="2059"/>
    <x v="0"/>
    <x v="3"/>
    <s v="GBP"/>
    <n v="1454425128"/>
    <n v="1451833128"/>
    <b v="0"/>
    <n v="46"/>
    <b v="0"/>
    <s v="theater/musical"/>
    <n v="0.52794871794871789"/>
    <n v="44.760869565217391"/>
    <x v="6"/>
    <x v="10"/>
  </r>
  <r>
    <n v="3877"/>
    <x v="338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4.9639999999999997E-2"/>
    <n v="88.642857142857139"/>
    <x v="6"/>
    <x v="10"/>
  </r>
  <r>
    <n v="3878"/>
    <x v="339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5.5555555555555556E-4"/>
    <n v="10"/>
    <x v="6"/>
    <x v="10"/>
  </r>
  <r>
    <n v="3879"/>
    <x v="340"/>
    <s v="Theatre â€˜Portableâ€™ Royal is a portable, fully working, 40 seater theatre which will tour the UK and beyond!"/>
    <n v="15000"/>
    <n v="0"/>
    <x v="0"/>
    <x v="3"/>
    <s v="GBP"/>
    <n v="1422218396"/>
    <n v="1419626396"/>
    <b v="0"/>
    <n v="0"/>
    <b v="0"/>
    <s v="theater/musical"/>
    <n v="0"/>
    <n v="0"/>
    <x v="6"/>
    <x v="10"/>
  </r>
  <r>
    <n v="3880"/>
    <x v="341"/>
    <s v="With Russell Grant as Mrs Meers, this classic musical taps into London's Theatro Technis 1-25 October 2014 for its UK fringe premiere!"/>
    <n v="7500"/>
    <n v="980"/>
    <x v="0"/>
    <x v="3"/>
    <s v="GBP"/>
    <n v="1406761200"/>
    <n v="1403724820"/>
    <b v="0"/>
    <n v="17"/>
    <b v="0"/>
    <s v="theater/musical"/>
    <n v="0.13066666666666665"/>
    <n v="57.647058823529413"/>
    <x v="6"/>
    <x v="10"/>
  </r>
  <r>
    <n v="3881"/>
    <x v="342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0.05"/>
    <n v="25"/>
    <x v="6"/>
    <x v="10"/>
  </r>
  <r>
    <n v="3882"/>
    <x v="343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n v="0"/>
    <x v="6"/>
    <x v="10"/>
  </r>
  <r>
    <n v="3883"/>
    <x v="344"/>
    <s v="CAGED - A New Musical is the story of One Passion, One Voice, One Dream. - One man's quest to become the woman he always wanted to be."/>
    <n v="15000"/>
    <n v="0"/>
    <x v="0"/>
    <x v="3"/>
    <s v="GBP"/>
    <n v="1409668069"/>
    <n v="1407076069"/>
    <b v="0"/>
    <n v="0"/>
    <b v="0"/>
    <s v="theater/musical"/>
    <n v="0"/>
    <n v="0"/>
    <x v="6"/>
    <x v="10"/>
  </r>
  <r>
    <n v="3884"/>
    <x v="345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6"/>
    <x v="10"/>
  </r>
  <r>
    <n v="3885"/>
    <x v="346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6"/>
    <x v="10"/>
  </r>
  <r>
    <n v="3886"/>
    <x v="347"/>
    <n v="1"/>
    <n v="10000"/>
    <n v="0"/>
    <x v="0"/>
    <x v="5"/>
    <s v="AUD"/>
    <n v="1418275702"/>
    <n v="1415683702"/>
    <b v="0"/>
    <n v="0"/>
    <b v="0"/>
    <s v="theater/musical"/>
    <n v="0"/>
    <n v="0"/>
    <x v="6"/>
    <x v="10"/>
  </r>
  <r>
    <n v="3887"/>
    <x v="348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1.7500000000000002E-2"/>
    <n v="17.5"/>
    <x v="6"/>
    <x v="10"/>
  </r>
  <r>
    <n v="160"/>
    <x v="349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1"/>
  </r>
  <r>
    <n v="161"/>
    <x v="350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1E-4"/>
    <n v="5"/>
    <x v="0"/>
    <x v="11"/>
  </r>
  <r>
    <n v="162"/>
    <x v="351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0.15535714285714286"/>
    <n v="43.5"/>
    <x v="0"/>
    <x v="11"/>
  </r>
  <r>
    <n v="163"/>
    <x v="352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1"/>
  </r>
  <r>
    <n v="164"/>
    <x v="353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5.3333333333333332E-3"/>
    <n v="91.428571428571431"/>
    <x v="0"/>
    <x v="11"/>
  </r>
  <r>
    <n v="165"/>
    <x v="354"/>
    <s v="A teacher. A boy. The beach and a heatwave that drove them all insane."/>
    <n v="17000"/>
    <n v="0"/>
    <x v="1"/>
    <x v="3"/>
    <s v="GBP"/>
    <n v="1452613724"/>
    <n v="1450021724"/>
    <b v="0"/>
    <n v="0"/>
    <b v="0"/>
    <s v="film &amp; video/drama"/>
    <n v="0"/>
    <n v="0"/>
    <x v="0"/>
    <x v="11"/>
  </r>
  <r>
    <n v="166"/>
    <x v="355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0.6"/>
    <n v="3000"/>
    <x v="0"/>
    <x v="11"/>
  </r>
  <r>
    <n v="167"/>
    <x v="356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1E-4"/>
    <n v="5.5"/>
    <x v="0"/>
    <x v="11"/>
  </r>
  <r>
    <n v="168"/>
    <x v="357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.0625000000000001E-2"/>
    <n v="108.33333333333333"/>
    <x v="0"/>
    <x v="11"/>
  </r>
  <r>
    <n v="169"/>
    <x v="358"/>
    <s v="Family is a short film about a father and son and two brothers who were separated by the Korean war and finally reunite after 60 years."/>
    <n v="2500"/>
    <n v="560"/>
    <x v="1"/>
    <x v="3"/>
    <s v="GBP"/>
    <n v="1413634059"/>
    <n v="1411042059"/>
    <b v="0"/>
    <n v="10"/>
    <b v="0"/>
    <s v="film &amp; video/drama"/>
    <n v="0.224"/>
    <n v="56"/>
    <x v="0"/>
    <x v="11"/>
  </r>
  <r>
    <n v="170"/>
    <x v="359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.2500000000000001E-2"/>
    <n v="32.5"/>
    <x v="0"/>
    <x v="11"/>
  </r>
  <r>
    <n v="171"/>
    <x v="360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2.0000000000000002E-5"/>
    <n v="1"/>
    <x v="0"/>
    <x v="11"/>
  </r>
  <r>
    <n v="172"/>
    <x v="361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1"/>
  </r>
  <r>
    <n v="173"/>
    <x v="362"/>
    <s v="This is a film inspired by Quentin Tarantino, I want to make a film thats entertaining yet gritty. 7 Sins is in pre-production."/>
    <n v="1110"/>
    <n v="0"/>
    <x v="1"/>
    <x v="3"/>
    <s v="GBP"/>
    <n v="1425131108"/>
    <n v="1422539108"/>
    <b v="0"/>
    <n v="0"/>
    <b v="0"/>
    <s v="film &amp; video/drama"/>
    <n v="0"/>
    <n v="0"/>
    <x v="0"/>
    <x v="11"/>
  </r>
  <r>
    <n v="174"/>
    <x v="363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n v="0"/>
    <n v="0"/>
    <x v="0"/>
    <x v="11"/>
  </r>
  <r>
    <n v="175"/>
    <x v="364"/>
    <s v="To heal her scars Olivia must take a journey back to her roots, where an unresolved conflict stands between her and musical success."/>
    <n v="20000"/>
    <n v="1297"/>
    <x v="1"/>
    <x v="3"/>
    <s v="GBP"/>
    <n v="1409337611"/>
    <n v="1407177611"/>
    <b v="0"/>
    <n v="26"/>
    <b v="0"/>
    <s v="film &amp; video/drama"/>
    <n v="6.4850000000000005E-2"/>
    <n v="49.884615384615387"/>
    <x v="0"/>
    <x v="11"/>
  </r>
  <r>
    <n v="176"/>
    <x v="365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1"/>
  </r>
  <r>
    <n v="177"/>
    <x v="366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0.4"/>
    <n v="25.714285714285715"/>
    <x v="0"/>
    <x v="11"/>
  </r>
  <r>
    <n v="178"/>
    <x v="367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s v="film &amp; video/drama"/>
    <n v="0"/>
    <n v="0"/>
    <x v="0"/>
    <x v="11"/>
  </r>
  <r>
    <n v="179"/>
    <x v="368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0.2"/>
    <n v="100"/>
    <x v="0"/>
    <x v="11"/>
  </r>
  <r>
    <n v="180"/>
    <x v="369"/>
    <s v="The Rest of Us follows a survivor of an outbreak that nearly destroyed the earth as he travels to find some form of humanity."/>
    <n v="1200"/>
    <n v="401"/>
    <x v="1"/>
    <x v="3"/>
    <s v="GBP"/>
    <n v="1428951600"/>
    <n v="1425512843"/>
    <b v="0"/>
    <n v="13"/>
    <b v="0"/>
    <s v="film &amp; video/drama"/>
    <n v="0.33416666666666667"/>
    <n v="30.846153846153847"/>
    <x v="0"/>
    <x v="11"/>
  </r>
  <r>
    <n v="181"/>
    <x v="370"/>
    <s v="Christina has been suffering with flash backs and some very disturbing nightmares and realises that it is more than just nightmares."/>
    <n v="3423"/>
    <n v="722"/>
    <x v="1"/>
    <x v="3"/>
    <s v="GBP"/>
    <n v="1434995295"/>
    <n v="1432403295"/>
    <b v="0"/>
    <n v="4"/>
    <b v="0"/>
    <s v="film &amp; video/drama"/>
    <n v="0.21092608822670172"/>
    <n v="180.5"/>
    <x v="0"/>
    <x v="11"/>
  </r>
  <r>
    <n v="182"/>
    <x v="371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1"/>
  </r>
  <r>
    <n v="183"/>
    <x v="372"/>
    <s v="Don't kill me until I meet my Dad"/>
    <n v="12500"/>
    <n v="4482"/>
    <x v="1"/>
    <x v="3"/>
    <s v="GBP"/>
    <n v="1417033610"/>
    <n v="1414438010"/>
    <b v="0"/>
    <n v="12"/>
    <b v="0"/>
    <s v="film &amp; video/drama"/>
    <n v="0.35855999999999999"/>
    <n v="373.5"/>
    <x v="0"/>
    <x v="11"/>
  </r>
  <r>
    <n v="184"/>
    <x v="373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s v="film &amp; video/drama"/>
    <n v="3.4000000000000002E-2"/>
    <n v="25.5"/>
    <x v="0"/>
    <x v="11"/>
  </r>
  <r>
    <n v="185"/>
    <x v="374"/>
    <s v="Love has no boundaries!"/>
    <n v="40000"/>
    <n v="2200"/>
    <x v="1"/>
    <x v="16"/>
    <s v="NOK"/>
    <n v="1471557139"/>
    <n v="1468965139"/>
    <b v="0"/>
    <n v="10"/>
    <b v="0"/>
    <s v="film &amp; video/drama"/>
    <n v="5.5E-2"/>
    <n v="220"/>
    <x v="0"/>
    <x v="11"/>
  </r>
  <r>
    <n v="186"/>
    <x v="375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1"/>
  </r>
  <r>
    <n v="187"/>
    <x v="376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0.16"/>
    <n v="160"/>
    <x v="0"/>
    <x v="11"/>
  </r>
  <r>
    <n v="188"/>
    <x v="377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1"/>
  </r>
  <r>
    <n v="189"/>
    <x v="378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6.8999999999999997E-4"/>
    <n v="69"/>
    <x v="0"/>
    <x v="11"/>
  </r>
  <r>
    <n v="190"/>
    <x v="379"/>
    <s v="Because hope can be a 4 letter word"/>
    <n v="12000"/>
    <n v="50"/>
    <x v="1"/>
    <x v="1"/>
    <s v="USD"/>
    <n v="1466091446"/>
    <n v="1465227446"/>
    <b v="0"/>
    <n v="1"/>
    <b v="0"/>
    <s v="film &amp; video/drama"/>
    <n v="4.1666666666666666E-3"/>
    <n v="50"/>
    <x v="0"/>
    <x v="11"/>
  </r>
  <r>
    <n v="191"/>
    <x v="380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0.05"/>
    <n v="83.333333333333329"/>
    <x v="0"/>
    <x v="11"/>
  </r>
  <r>
    <n v="192"/>
    <x v="381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1.7E-5"/>
    <n v="5.666666666666667"/>
    <x v="0"/>
    <x v="11"/>
  </r>
  <r>
    <n v="193"/>
    <x v="382"/>
    <s v="I am in need of a new PC for my Media Production course so i can pursue my dream of creating CGI based sci-fi productions for everyone"/>
    <n v="1000"/>
    <n v="0"/>
    <x v="1"/>
    <x v="3"/>
    <s v="GBP"/>
    <n v="1417217166"/>
    <n v="1412029566"/>
    <b v="0"/>
    <n v="0"/>
    <b v="0"/>
    <s v="film &amp; video/drama"/>
    <n v="0"/>
    <n v="0"/>
    <x v="0"/>
    <x v="11"/>
  </r>
  <r>
    <n v="194"/>
    <x v="383"/>
    <s v="Northern Irish Original Short Film based on the desperation of love and survival and taking a risk that may change everything."/>
    <n v="2500"/>
    <n v="3"/>
    <x v="1"/>
    <x v="3"/>
    <s v="GBP"/>
    <n v="1457308531"/>
    <n v="1452124531"/>
    <b v="0"/>
    <n v="3"/>
    <b v="0"/>
    <s v="film &amp; video/drama"/>
    <n v="1.1999999999999999E-3"/>
    <n v="1"/>
    <x v="0"/>
    <x v="11"/>
  </r>
  <r>
    <n v="195"/>
    <x v="384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1"/>
  </r>
  <r>
    <n v="196"/>
    <x v="385"/>
    <s v="A moving short film about a retired female boxer who develops a relationship with a young journalist who idolises her"/>
    <n v="3500"/>
    <n v="1465"/>
    <x v="1"/>
    <x v="3"/>
    <s v="GBP"/>
    <n v="1444510800"/>
    <n v="1442062898"/>
    <b v="0"/>
    <n v="19"/>
    <b v="0"/>
    <s v="film &amp; video/drama"/>
    <n v="0.41857142857142859"/>
    <n v="77.10526315789474"/>
    <x v="0"/>
    <x v="11"/>
  </r>
  <r>
    <n v="197"/>
    <x v="386"/>
    <s v="â€œAfter a terrifying ordeal, a young woman is left in a depressive state and abandoned to cope with a distressing account of revengeâ€"/>
    <n v="2500"/>
    <n v="262"/>
    <x v="1"/>
    <x v="3"/>
    <s v="GBP"/>
    <n v="1487365200"/>
    <n v="1483734100"/>
    <b v="0"/>
    <n v="8"/>
    <b v="0"/>
    <s v="film &amp; video/drama"/>
    <n v="0.1048"/>
    <n v="32.75"/>
    <x v="0"/>
    <x v="11"/>
  </r>
  <r>
    <n v="198"/>
    <x v="387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.116E-2"/>
    <n v="46.5"/>
    <x v="0"/>
    <x v="11"/>
  </r>
  <r>
    <n v="199"/>
    <x v="388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1"/>
  </r>
  <r>
    <n v="200"/>
    <x v="389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0.26192500000000002"/>
    <n v="87.308333333333337"/>
    <x v="0"/>
    <x v="11"/>
  </r>
  <r>
    <n v="201"/>
    <x v="390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0.58461538461538465"/>
    <n v="54.285714285714285"/>
    <x v="0"/>
    <x v="11"/>
  </r>
  <r>
    <n v="202"/>
    <x v="391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1"/>
  </r>
  <r>
    <n v="203"/>
    <x v="392"/>
    <s v="We are aiming to make a Web Series based on Youth Culture and the misrepresentation of socially stereotyped people."/>
    <n v="2500"/>
    <n v="746"/>
    <x v="1"/>
    <x v="3"/>
    <s v="GBP"/>
    <n v="1422562864"/>
    <n v="1417378864"/>
    <b v="0"/>
    <n v="8"/>
    <b v="0"/>
    <s v="film &amp; video/drama"/>
    <n v="0.2984"/>
    <n v="93.25"/>
    <x v="0"/>
    <x v="11"/>
  </r>
  <r>
    <n v="204"/>
    <x v="393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0.50721666666666665"/>
    <n v="117.68368136117556"/>
    <x v="0"/>
    <x v="11"/>
  </r>
  <r>
    <n v="205"/>
    <x v="394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0.16250000000000001"/>
    <n v="76.470588235294116"/>
    <x v="0"/>
    <x v="11"/>
  </r>
  <r>
    <n v="206"/>
    <x v="395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1"/>
  </r>
  <r>
    <n v="207"/>
    <x v="396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s v="film &amp; video/drama"/>
    <n v="0.15214285714285714"/>
    <n v="163.84615384615384"/>
    <x v="0"/>
    <x v="11"/>
  </r>
  <r>
    <n v="208"/>
    <x v="397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n v="0"/>
    <x v="0"/>
    <x v="11"/>
  </r>
  <r>
    <n v="209"/>
    <x v="398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1"/>
  </r>
  <r>
    <n v="210"/>
    <x v="399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0.2525"/>
    <n v="91.818181818181813"/>
    <x v="0"/>
    <x v="11"/>
  </r>
  <r>
    <n v="211"/>
    <x v="400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0.44600000000000001"/>
    <n v="185.83333333333334"/>
    <x v="0"/>
    <x v="11"/>
  </r>
  <r>
    <n v="212"/>
    <x v="401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1.5873015873015873E-4"/>
    <n v="1"/>
    <x v="0"/>
    <x v="11"/>
  </r>
  <r>
    <n v="213"/>
    <x v="402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4.0000000000000002E-4"/>
    <n v="20"/>
    <x v="0"/>
    <x v="11"/>
  </r>
  <r>
    <n v="214"/>
    <x v="403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8.0000000000000007E-5"/>
    <n v="1"/>
    <x v="0"/>
    <x v="11"/>
  </r>
  <r>
    <n v="215"/>
    <x v="404"/>
    <s v="A short drama based on a true events. Story of a British Soldier who comes back home suffering from Post Traumatic Stress Disorder."/>
    <n v="4400"/>
    <n v="10"/>
    <x v="1"/>
    <x v="3"/>
    <s v="GBP"/>
    <n v="1455753540"/>
    <n v="1452058282"/>
    <b v="0"/>
    <n v="1"/>
    <b v="0"/>
    <s v="film &amp; video/drama"/>
    <n v="2.2727272727272726E-3"/>
    <n v="10"/>
    <x v="0"/>
    <x v="11"/>
  </r>
  <r>
    <n v="216"/>
    <x v="405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0.55698440000000005"/>
    <n v="331.53833333333336"/>
    <x v="0"/>
    <x v="11"/>
  </r>
  <r>
    <n v="217"/>
    <x v="406"/>
    <s v="A roadmovie by paw"/>
    <n v="100000"/>
    <n v="11943"/>
    <x v="1"/>
    <x v="10"/>
    <s v="SEK"/>
    <n v="1419780149"/>
    <n v="1417101749"/>
    <b v="0"/>
    <n v="38"/>
    <b v="0"/>
    <s v="film &amp; video/drama"/>
    <n v="0.11942999999999999"/>
    <n v="314.28947368421052"/>
    <x v="0"/>
    <x v="11"/>
  </r>
  <r>
    <n v="218"/>
    <x v="407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0.02"/>
    <n v="100"/>
    <x v="0"/>
    <x v="11"/>
  </r>
  <r>
    <n v="219"/>
    <x v="408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0.17630000000000001"/>
    <n v="115.98684210526316"/>
    <x v="0"/>
    <x v="11"/>
  </r>
  <r>
    <n v="220"/>
    <x v="409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7.1999999999999998E-3"/>
    <n v="120"/>
    <x v="0"/>
    <x v="11"/>
  </r>
  <r>
    <n v="221"/>
    <x v="410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1"/>
  </r>
  <r>
    <n v="222"/>
    <x v="411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0.13"/>
    <n v="65"/>
    <x v="0"/>
    <x v="11"/>
  </r>
  <r>
    <n v="223"/>
    <x v="412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1"/>
  </r>
  <r>
    <n v="224"/>
    <x v="413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n v="0"/>
    <x v="0"/>
    <x v="11"/>
  </r>
  <r>
    <n v="225"/>
    <x v="414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1"/>
  </r>
  <r>
    <n v="226"/>
    <x v="415"/>
    <s v="A TRUE STORY OF DOMESTIC VILOLENCE THAT SEEKS TO OFFER THE VIEWER OUTLEST OF SUPPORT."/>
    <n v="29000"/>
    <n v="250"/>
    <x v="1"/>
    <x v="3"/>
    <s v="GBP"/>
    <n v="1433064540"/>
    <n v="1428854344"/>
    <b v="0"/>
    <n v="2"/>
    <b v="0"/>
    <s v="film &amp; video/drama"/>
    <n v="8.6206896551724137E-3"/>
    <n v="125"/>
    <x v="0"/>
    <x v="11"/>
  </r>
  <r>
    <n v="227"/>
    <x v="416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1"/>
  </r>
  <r>
    <n v="228"/>
    <x v="417"/>
    <s v="I am making a film from one one of my books called facets of a Geek life."/>
    <n v="8000"/>
    <n v="0"/>
    <x v="1"/>
    <x v="3"/>
    <s v="GBP"/>
    <n v="1433176105"/>
    <n v="1427992105"/>
    <b v="0"/>
    <n v="0"/>
    <b v="0"/>
    <s v="film &amp; video/drama"/>
    <n v="0"/>
    <n v="0"/>
    <x v="0"/>
    <x v="11"/>
  </r>
  <r>
    <n v="229"/>
    <x v="418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n v="0"/>
    <x v="0"/>
    <x v="11"/>
  </r>
  <r>
    <n v="230"/>
    <x v="419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4.0000000000000001E-3"/>
    <n v="30"/>
    <x v="0"/>
    <x v="11"/>
  </r>
  <r>
    <n v="231"/>
    <x v="420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1"/>
  </r>
  <r>
    <n v="232"/>
    <x v="421"/>
    <s v="A high-impact, high-quality resource to address, for young people and youth-related professionals, the issue of sexual consent."/>
    <n v="4000"/>
    <n v="110"/>
    <x v="1"/>
    <x v="3"/>
    <s v="GBP"/>
    <n v="1425066546"/>
    <n v="1422474546"/>
    <b v="0"/>
    <n v="7"/>
    <b v="0"/>
    <s v="film &amp; video/drama"/>
    <n v="2.75E-2"/>
    <n v="15.714285714285714"/>
    <x v="0"/>
    <x v="11"/>
  </r>
  <r>
    <n v="233"/>
    <x v="422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1"/>
  </r>
  <r>
    <n v="234"/>
    <x v="423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0.40100000000000002"/>
    <n v="80.2"/>
    <x v="0"/>
    <x v="11"/>
  </r>
  <r>
    <n v="235"/>
    <x v="424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1"/>
  </r>
  <r>
    <n v="236"/>
    <x v="425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1"/>
  </r>
  <r>
    <n v="237"/>
    <x v="426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3.3333333333333335E-3"/>
    <n v="50"/>
    <x v="0"/>
    <x v="11"/>
  </r>
  <r>
    <n v="238"/>
    <x v="427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1"/>
  </r>
  <r>
    <n v="239"/>
    <x v="428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0.25"/>
    <n v="50"/>
    <x v="0"/>
    <x v="11"/>
  </r>
  <r>
    <n v="420"/>
    <x v="429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4.3939393939393936E-3"/>
    <n v="4.833333333333333"/>
    <x v="0"/>
    <x v="12"/>
  </r>
  <r>
    <n v="421"/>
    <x v="430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.0066666666666667E-2"/>
    <n v="50.166666666666664"/>
    <x v="0"/>
    <x v="12"/>
  </r>
  <r>
    <n v="422"/>
    <x v="431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.0749999999999999E-2"/>
    <n v="35.833333333333336"/>
    <x v="0"/>
    <x v="12"/>
  </r>
  <r>
    <n v="423"/>
    <x v="432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7.6499999999999997E-3"/>
    <n v="11.76923076923077"/>
    <x v="0"/>
    <x v="12"/>
  </r>
  <r>
    <n v="424"/>
    <x v="433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6.7966666666666675E-2"/>
    <n v="40.78"/>
    <x v="0"/>
    <x v="12"/>
  </r>
  <r>
    <n v="425"/>
    <x v="434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1.2E-4"/>
    <n v="3"/>
    <x v="0"/>
    <x v="12"/>
  </r>
  <r>
    <n v="426"/>
    <x v="435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.3299999999999999E-2"/>
    <n v="16.625"/>
    <x v="0"/>
    <x v="12"/>
  </r>
  <r>
    <n v="427"/>
    <x v="436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12"/>
  </r>
  <r>
    <n v="428"/>
    <x v="437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5.6333333333333332E-2"/>
    <n v="52"/>
    <x v="0"/>
    <x v="12"/>
  </r>
  <r>
    <n v="429"/>
    <x v="438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12"/>
  </r>
  <r>
    <n v="430"/>
    <x v="439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.4E-2"/>
    <n v="4.8"/>
    <x v="0"/>
    <x v="12"/>
  </r>
  <r>
    <n v="431"/>
    <x v="440"/>
    <s v="A short stop motion animated film of a man on his way home when strange goings on start to happen on his journey."/>
    <n v="3000"/>
    <n v="415"/>
    <x v="1"/>
    <x v="3"/>
    <s v="GBP"/>
    <n v="1467752083"/>
    <n v="1465160083"/>
    <b v="0"/>
    <n v="8"/>
    <b v="0"/>
    <s v="film &amp; video/animation"/>
    <n v="0.13833333333333334"/>
    <n v="51.875"/>
    <x v="0"/>
    <x v="12"/>
  </r>
  <r>
    <n v="432"/>
    <x v="441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9.5000000000000001E-2"/>
    <n v="71.25"/>
    <x v="0"/>
    <x v="12"/>
  </r>
  <r>
    <n v="433"/>
    <x v="442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12"/>
  </r>
  <r>
    <n v="434"/>
    <x v="443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0.05"/>
    <n v="62.5"/>
    <x v="0"/>
    <x v="12"/>
  </r>
  <r>
    <n v="435"/>
    <x v="444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2.7272727272727273E-5"/>
    <n v="1"/>
    <x v="0"/>
    <x v="12"/>
  </r>
  <r>
    <n v="436"/>
    <x v="445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12"/>
  </r>
  <r>
    <n v="437"/>
    <x v="446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s v="film &amp; video/animation"/>
    <n v="0"/>
    <n v="0"/>
    <x v="0"/>
    <x v="12"/>
  </r>
  <r>
    <n v="438"/>
    <x v="447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.3799999999999994E-2"/>
    <n v="170.54545454545453"/>
    <x v="0"/>
    <x v="12"/>
  </r>
  <r>
    <n v="439"/>
    <x v="448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12"/>
  </r>
  <r>
    <n v="440"/>
    <x v="449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1E-3"/>
    <n v="5"/>
    <x v="0"/>
    <x v="12"/>
  </r>
  <r>
    <n v="441"/>
    <x v="450"/>
    <s v="A group of specialist clones called Wolf Squad are the only clones left after order 66 and are searching the galaxy for survivors!"/>
    <n v="400"/>
    <n v="0"/>
    <x v="1"/>
    <x v="3"/>
    <s v="GBP"/>
    <n v="1383418996"/>
    <n v="1380826996"/>
    <b v="0"/>
    <n v="0"/>
    <b v="0"/>
    <s v="film &amp; video/animation"/>
    <n v="0"/>
    <n v="0"/>
    <x v="0"/>
    <x v="12"/>
  </r>
  <r>
    <n v="442"/>
    <x v="451"/>
    <s v="Doomsday is here"/>
    <n v="17000"/>
    <n v="6691"/>
    <x v="1"/>
    <x v="1"/>
    <s v="USD"/>
    <n v="1424380783"/>
    <n v="1421788783"/>
    <b v="0"/>
    <n v="17"/>
    <b v="0"/>
    <s v="film &amp; video/animation"/>
    <n v="0.39358823529411763"/>
    <n v="393.58823529411762"/>
    <x v="0"/>
    <x v="12"/>
  </r>
  <r>
    <n v="443"/>
    <x v="452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s v="film &amp; video/animation"/>
    <n v="1E-3"/>
    <n v="5"/>
    <x v="0"/>
    <x v="12"/>
  </r>
  <r>
    <n v="444"/>
    <x v="453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0.05"/>
    <n v="50"/>
    <x v="0"/>
    <x v="12"/>
  </r>
  <r>
    <n v="445"/>
    <x v="454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3.3333333333333335E-5"/>
    <n v="1"/>
    <x v="0"/>
    <x v="12"/>
  </r>
  <r>
    <n v="446"/>
    <x v="455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.2952380952380949E-2"/>
    <n v="47.875"/>
    <x v="0"/>
    <x v="12"/>
  </r>
  <r>
    <n v="447"/>
    <x v="456"/>
    <s v="10 tracks have been professionally recorded by CGI supergroup, The Fat Rich Bastards. Funding required for 10 animated music videos."/>
    <n v="30000"/>
    <n v="5"/>
    <x v="1"/>
    <x v="3"/>
    <s v="GBP"/>
    <n v="1364041163"/>
    <n v="1361884763"/>
    <b v="0"/>
    <n v="1"/>
    <b v="0"/>
    <s v="film &amp; video/animation"/>
    <n v="1.6666666666666666E-4"/>
    <n v="5"/>
    <x v="0"/>
    <x v="12"/>
  </r>
  <r>
    <n v="448"/>
    <x v="457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.2804E-2"/>
    <n v="20.502500000000001"/>
    <x v="0"/>
    <x v="12"/>
  </r>
  <r>
    <n v="449"/>
    <x v="458"/>
    <s v="Shell &amp; Paddy is a 2D animation cartoon with 4 minutes of slapstick surreal humour staring two animal characters in weird, wacky world."/>
    <n v="2000"/>
    <n v="45"/>
    <x v="1"/>
    <x v="3"/>
    <s v="GBP"/>
    <n v="1382017085"/>
    <n v="1379425085"/>
    <b v="0"/>
    <n v="5"/>
    <b v="0"/>
    <s v="film &amp; video/animation"/>
    <n v="2.2499999999999999E-2"/>
    <n v="9"/>
    <x v="0"/>
    <x v="12"/>
  </r>
  <r>
    <n v="450"/>
    <x v="459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7.92E-3"/>
    <n v="56.571428571428569"/>
    <x v="0"/>
    <x v="12"/>
  </r>
  <r>
    <n v="451"/>
    <x v="460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12"/>
  </r>
  <r>
    <n v="452"/>
    <x v="461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0.64"/>
    <n v="40"/>
    <x v="0"/>
    <x v="12"/>
  </r>
  <r>
    <n v="453"/>
    <x v="462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2.740447957839262E-4"/>
    <n v="13"/>
    <x v="0"/>
    <x v="12"/>
  </r>
  <r>
    <n v="454"/>
    <x v="463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8.2000000000000007E-3"/>
    <n v="16.399999999999999"/>
    <x v="0"/>
    <x v="12"/>
  </r>
  <r>
    <n v="455"/>
    <x v="464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6.9230769230769226E-4"/>
    <n v="22.5"/>
    <x v="0"/>
    <x v="12"/>
  </r>
  <r>
    <n v="456"/>
    <x v="465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6.8631863186318634E-3"/>
    <n v="20.333333333333332"/>
    <x v="0"/>
    <x v="12"/>
  </r>
  <r>
    <n v="457"/>
    <x v="466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s v="film &amp; video/animation"/>
    <n v="0"/>
    <n v="0"/>
    <x v="0"/>
    <x v="12"/>
  </r>
  <r>
    <n v="458"/>
    <x v="467"/>
    <s v="An animated parody of the game, Counter-Strike. The sequel to the very popular Counter-Strike: DE_dust2. Hacker is back!"/>
    <n v="10000"/>
    <n v="821"/>
    <x v="1"/>
    <x v="3"/>
    <s v="GBP"/>
    <n v="1368550060"/>
    <n v="1365958060"/>
    <b v="0"/>
    <n v="49"/>
    <b v="0"/>
    <s v="film &amp; video/animation"/>
    <n v="8.2100000000000006E-2"/>
    <n v="16.755102040816325"/>
    <x v="0"/>
    <x v="12"/>
  </r>
  <r>
    <n v="459"/>
    <x v="468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6.4102564102564103E-4"/>
    <n v="25"/>
    <x v="0"/>
    <x v="12"/>
  </r>
  <r>
    <n v="460"/>
    <x v="469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2.9411764705882353E-3"/>
    <n v="12.5"/>
    <x v="0"/>
    <x v="12"/>
  </r>
  <r>
    <n v="461"/>
    <x v="470"/>
    <s v="A machinima based film, displaying the effects of todays financial crisis the world faces, and the explossive consequences it carries."/>
    <n v="550"/>
    <n v="0"/>
    <x v="1"/>
    <x v="3"/>
    <s v="GBP"/>
    <n v="1370204367"/>
    <n v="1368476367"/>
    <b v="0"/>
    <n v="0"/>
    <b v="0"/>
    <s v="film &amp; video/animation"/>
    <n v="0"/>
    <n v="0"/>
    <x v="0"/>
    <x v="12"/>
  </r>
  <r>
    <n v="462"/>
    <x v="471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12"/>
  </r>
  <r>
    <n v="463"/>
    <x v="472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.2727272727272728E-2"/>
    <n v="113.63636363636364"/>
    <x v="0"/>
    <x v="12"/>
  </r>
  <r>
    <n v="464"/>
    <x v="473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1E-4"/>
    <n v="1"/>
    <x v="0"/>
    <x v="12"/>
  </r>
  <r>
    <n v="465"/>
    <x v="474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0.26953125"/>
    <n v="17.25"/>
    <x v="0"/>
    <x v="12"/>
  </r>
  <r>
    <n v="466"/>
    <x v="475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7.6E-3"/>
    <n v="15.2"/>
    <x v="0"/>
    <x v="12"/>
  </r>
  <r>
    <n v="467"/>
    <x v="476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0.21575"/>
    <n v="110.64102564102564"/>
    <x v="0"/>
    <x v="12"/>
  </r>
  <r>
    <n v="468"/>
    <x v="477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12"/>
  </r>
  <r>
    <n v="469"/>
    <x v="478"/>
    <s v="Create a personalised animation film using your child's name and photo."/>
    <n v="6000"/>
    <n v="0"/>
    <x v="1"/>
    <x v="3"/>
    <s v="GBP"/>
    <n v="1409960724"/>
    <n v="1404776724"/>
    <b v="0"/>
    <n v="0"/>
    <b v="0"/>
    <s v="film &amp; video/animation"/>
    <n v="0"/>
    <n v="0"/>
    <x v="0"/>
    <x v="12"/>
  </r>
  <r>
    <n v="470"/>
    <x v="479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.0200000000000001E-2"/>
    <n v="25.5"/>
    <x v="0"/>
    <x v="12"/>
  </r>
  <r>
    <n v="471"/>
    <x v="480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0.11892727272727273"/>
    <n v="38.476470588235294"/>
    <x v="0"/>
    <x v="12"/>
  </r>
  <r>
    <n v="472"/>
    <x v="481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0.17624999999999999"/>
    <n v="28.2"/>
    <x v="0"/>
    <x v="12"/>
  </r>
  <r>
    <n v="473"/>
    <x v="482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2.87E-2"/>
    <n v="61.5"/>
    <x v="0"/>
    <x v="12"/>
  </r>
  <r>
    <n v="474"/>
    <x v="483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3.0303030303030303E-4"/>
    <n v="1"/>
    <x v="0"/>
    <x v="12"/>
  </r>
  <r>
    <n v="475"/>
    <x v="484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12"/>
  </r>
  <r>
    <n v="476"/>
    <x v="485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.2302681818181819E-2"/>
    <n v="39.569274193548388"/>
    <x v="0"/>
    <x v="12"/>
  </r>
  <r>
    <n v="477"/>
    <x v="486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12"/>
  </r>
  <r>
    <n v="478"/>
    <x v="487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12"/>
  </r>
  <r>
    <n v="479"/>
    <x v="488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0.3256"/>
    <n v="88.8"/>
    <x v="0"/>
    <x v="12"/>
  </r>
  <r>
    <n v="480"/>
    <x v="489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0.19409999999999999"/>
    <n v="55.457142857142856"/>
    <x v="0"/>
    <x v="12"/>
  </r>
  <r>
    <n v="481"/>
    <x v="490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.0999999999999999E-2"/>
    <n v="87.142857142857139"/>
    <x v="0"/>
    <x v="12"/>
  </r>
  <r>
    <n v="482"/>
    <x v="491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1E-3"/>
    <n v="10"/>
    <x v="0"/>
    <x v="12"/>
  </r>
  <r>
    <n v="483"/>
    <x v="492"/>
    <s v="Help to fund a children's animation Series. Teaching good morals and conduct. Also includes simplified teachings about Islam and Allah."/>
    <n v="15000"/>
    <n v="7530"/>
    <x v="1"/>
    <x v="3"/>
    <s v="GBP"/>
    <n v="1359434672"/>
    <n v="1354250672"/>
    <b v="0"/>
    <n v="147"/>
    <b v="0"/>
    <s v="film &amp; video/animation"/>
    <n v="0.502"/>
    <n v="51.224489795918366"/>
    <x v="0"/>
    <x v="12"/>
  </r>
  <r>
    <n v="484"/>
    <x v="493"/>
    <s v="The Diddlys are steam powered superheroes,transforming into spaceships,submarines or whatever it takes to complete their secret mission"/>
    <n v="80000"/>
    <n v="149"/>
    <x v="1"/>
    <x v="3"/>
    <s v="GBP"/>
    <n v="1446766372"/>
    <n v="1443220372"/>
    <b v="0"/>
    <n v="11"/>
    <b v="0"/>
    <s v="film &amp; video/animation"/>
    <n v="1.8625E-3"/>
    <n v="13.545454545454545"/>
    <x v="0"/>
    <x v="12"/>
  </r>
  <r>
    <n v="485"/>
    <x v="494"/>
    <s v="Last few days to make this toon a reality! 5 funny toons for YOU! See the pilot episode here!"/>
    <n v="37956"/>
    <n v="8315.01"/>
    <x v="1"/>
    <x v="3"/>
    <s v="GBP"/>
    <n v="1368792499"/>
    <n v="1366200499"/>
    <b v="0"/>
    <n v="125"/>
    <b v="0"/>
    <s v="film &amp; video/animation"/>
    <n v="0.21906971229845085"/>
    <n v="66.520080000000007"/>
    <x v="0"/>
    <x v="12"/>
  </r>
  <r>
    <n v="486"/>
    <x v="495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9.0909090909090904E-5"/>
    <n v="50"/>
    <x v="0"/>
    <x v="12"/>
  </r>
  <r>
    <n v="487"/>
    <x v="496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s v="film &amp; video/animation"/>
    <n v="0"/>
    <n v="0"/>
    <x v="0"/>
    <x v="12"/>
  </r>
  <r>
    <n v="488"/>
    <x v="497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12"/>
  </r>
  <r>
    <n v="489"/>
    <x v="498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2.8667813379201833E-3"/>
    <n v="71.666666666666671"/>
    <x v="0"/>
    <x v="12"/>
  </r>
  <r>
    <n v="490"/>
    <x v="499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12"/>
  </r>
  <r>
    <n v="491"/>
    <x v="500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12"/>
  </r>
  <r>
    <n v="492"/>
    <x v="501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n v="0"/>
    <x v="0"/>
    <x v="12"/>
  </r>
  <r>
    <n v="493"/>
    <x v="502"/>
    <s v="The Chupacabra is not a myth and one man is on a mission to prove its existence no matter what, his name is Joc Barrera."/>
    <n v="30000"/>
    <n v="0"/>
    <x v="1"/>
    <x v="3"/>
    <s v="GBP"/>
    <n v="1432142738"/>
    <n v="1429550738"/>
    <b v="0"/>
    <n v="0"/>
    <b v="0"/>
    <s v="film &amp; video/animation"/>
    <n v="0"/>
    <n v="0"/>
    <x v="0"/>
    <x v="12"/>
  </r>
  <r>
    <n v="494"/>
    <x v="503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1.5499999999999999E-3"/>
    <n v="10.333333333333334"/>
    <x v="0"/>
    <x v="12"/>
  </r>
  <r>
    <n v="495"/>
    <x v="504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12"/>
  </r>
  <r>
    <n v="496"/>
    <x v="505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1.6666666666666667E-5"/>
    <n v="1"/>
    <x v="0"/>
    <x v="12"/>
  </r>
  <r>
    <n v="497"/>
    <x v="506"/>
    <s v="live-action/animated series pilot."/>
    <n v="4480"/>
    <n v="30"/>
    <x v="1"/>
    <x v="1"/>
    <s v="USD"/>
    <n v="1419483600"/>
    <n v="1414889665"/>
    <b v="0"/>
    <n v="3"/>
    <b v="0"/>
    <s v="film &amp; video/animation"/>
    <n v="6.6964285714285711E-3"/>
    <n v="10"/>
    <x v="0"/>
    <x v="12"/>
  </r>
  <r>
    <n v="498"/>
    <x v="507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4.5985132395404561E-2"/>
    <n v="136.09090909090909"/>
    <x v="0"/>
    <x v="12"/>
  </r>
  <r>
    <n v="499"/>
    <x v="508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9.5500000000000002E-2"/>
    <n v="73.461538461538467"/>
    <x v="0"/>
    <x v="12"/>
  </r>
  <r>
    <n v="500"/>
    <x v="509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.307692307692308E-2"/>
    <n v="53.75"/>
    <x v="0"/>
    <x v="12"/>
  </r>
  <r>
    <n v="501"/>
    <x v="510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12"/>
  </r>
  <r>
    <n v="502"/>
    <x v="511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.15E-2"/>
    <n v="57.5"/>
    <x v="0"/>
    <x v="12"/>
  </r>
  <r>
    <n v="503"/>
    <x v="512"/>
    <s v="Jimmy wants to live life and see his grandchildren grow up, but alcoholism threatens to curtail everything he dreams of."/>
    <n v="6500"/>
    <n v="114"/>
    <x v="1"/>
    <x v="3"/>
    <s v="GBP"/>
    <n v="1421498303"/>
    <n v="1418906303"/>
    <b v="0"/>
    <n v="9"/>
    <b v="0"/>
    <s v="film &amp; video/animation"/>
    <n v="1.7538461538461537E-2"/>
    <n v="12.666666666666666"/>
    <x v="0"/>
    <x v="12"/>
  </r>
  <r>
    <n v="504"/>
    <x v="513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.3673469387755101E-2"/>
    <n v="67"/>
    <x v="0"/>
    <x v="12"/>
  </r>
  <r>
    <n v="505"/>
    <x v="514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4.3333333333333331E-3"/>
    <n v="3.7142857142857144"/>
    <x v="0"/>
    <x v="12"/>
  </r>
  <r>
    <n v="506"/>
    <x v="515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1.25E-3"/>
    <n v="250"/>
    <x v="0"/>
    <x v="12"/>
  </r>
  <r>
    <n v="507"/>
    <x v="516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.2000000000000001E-2"/>
    <n v="64"/>
    <x v="0"/>
    <x v="12"/>
  </r>
  <r>
    <n v="508"/>
    <x v="517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8.0000000000000002E-3"/>
    <n v="133.33333333333334"/>
    <x v="0"/>
    <x v="12"/>
  </r>
  <r>
    <n v="509"/>
    <x v="518"/>
    <s v="A hilarious comedy podcast being turned into an animated series  about an indian servant and his boss."/>
    <n v="5000"/>
    <n v="10"/>
    <x v="1"/>
    <x v="3"/>
    <s v="GBP"/>
    <n v="1435504170"/>
    <n v="1432912170"/>
    <b v="0"/>
    <n v="1"/>
    <b v="0"/>
    <s v="film &amp; video/animation"/>
    <n v="2E-3"/>
    <n v="10"/>
    <x v="0"/>
    <x v="12"/>
  </r>
  <r>
    <n v="510"/>
    <x v="519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12"/>
  </r>
  <r>
    <n v="511"/>
    <x v="520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0.03"/>
    <n v="30"/>
    <x v="0"/>
    <x v="12"/>
  </r>
  <r>
    <n v="512"/>
    <x v="521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1.3749999999999999E-3"/>
    <n v="5.5"/>
    <x v="0"/>
    <x v="12"/>
  </r>
  <r>
    <n v="513"/>
    <x v="522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0.13924"/>
    <n v="102.38235294117646"/>
    <x v="0"/>
    <x v="12"/>
  </r>
  <r>
    <n v="514"/>
    <x v="523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s v="film &amp; video/animation"/>
    <n v="3.3333333333333333E-2"/>
    <n v="16.666666666666668"/>
    <x v="0"/>
    <x v="12"/>
  </r>
  <r>
    <n v="515"/>
    <x v="524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0.25413402061855672"/>
    <n v="725.02941176470586"/>
    <x v="0"/>
    <x v="12"/>
  </r>
  <r>
    <n v="516"/>
    <x v="525"/>
    <s v="A big brother style comedy animation series starring famous seafarers"/>
    <n v="5000"/>
    <n v="0"/>
    <x v="1"/>
    <x v="3"/>
    <s v="GBP"/>
    <n v="1432752080"/>
    <n v="1427568080"/>
    <b v="0"/>
    <n v="0"/>
    <b v="0"/>
    <s v="film &amp; video/animation"/>
    <n v="0"/>
    <n v="0"/>
    <x v="0"/>
    <x v="12"/>
  </r>
  <r>
    <n v="517"/>
    <x v="526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.3666666666666667E-2"/>
    <n v="68.333333333333329"/>
    <x v="0"/>
    <x v="12"/>
  </r>
  <r>
    <n v="518"/>
    <x v="527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12"/>
  </r>
  <r>
    <n v="519"/>
    <x v="528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0.22881426547787684"/>
    <n v="39.228571428571428"/>
    <x v="0"/>
    <x v="12"/>
  </r>
  <r>
    <n v="540"/>
    <x v="529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6.666666666666667E-5"/>
    <n v="1"/>
    <x v="1"/>
    <x v="1"/>
  </r>
  <r>
    <n v="541"/>
    <x v="530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5.5555555555555558E-3"/>
    <n v="25"/>
    <x v="1"/>
    <x v="1"/>
  </r>
  <r>
    <n v="542"/>
    <x v="531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3.9999999999999998E-6"/>
    <n v="1"/>
    <x v="1"/>
    <x v="1"/>
  </r>
  <r>
    <n v="543"/>
    <x v="532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3.1818181818181819E-3"/>
    <n v="35"/>
    <x v="1"/>
    <x v="1"/>
  </r>
  <r>
    <n v="544"/>
    <x v="533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.2E-2"/>
    <n v="3"/>
    <x v="1"/>
    <x v="1"/>
  </r>
  <r>
    <n v="545"/>
    <x v="534"/>
    <s v="1st collaborative webdesign tool to create professional websites with WordPress, Bootstrap and other open source technologies."/>
    <n v="50000"/>
    <n v="13692"/>
    <x v="1"/>
    <x v="7"/>
    <s v="EUR"/>
    <n v="1447600389"/>
    <n v="1444140789"/>
    <b v="0"/>
    <n v="34"/>
    <b v="0"/>
    <s v="technology/web"/>
    <n v="0.27383999999999997"/>
    <n v="402.70588235294116"/>
    <x v="1"/>
    <x v="1"/>
  </r>
  <r>
    <n v="546"/>
    <x v="535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8.6666666666666663E-4"/>
    <n v="26"/>
    <x v="1"/>
    <x v="1"/>
  </r>
  <r>
    <n v="547"/>
    <x v="536"/>
    <s v="We are looking to build a secure email / document sharing system for companies needing to send sensitive information to clients."/>
    <n v="7500"/>
    <n v="0"/>
    <x v="1"/>
    <x v="3"/>
    <s v="GBP"/>
    <n v="1455122564"/>
    <n v="1452530564"/>
    <b v="0"/>
    <n v="0"/>
    <b v="0"/>
    <s v="technology/web"/>
    <n v="0"/>
    <n v="0"/>
    <x v="1"/>
    <x v="1"/>
  </r>
  <r>
    <n v="548"/>
    <x v="537"/>
    <s v="Teach your native language online or study a foreign language with native speaking teachers. Social Web service and apps."/>
    <n v="10000"/>
    <n v="9"/>
    <x v="1"/>
    <x v="3"/>
    <s v="GBP"/>
    <n v="1446154848"/>
    <n v="1443562848"/>
    <b v="0"/>
    <n v="1"/>
    <b v="0"/>
    <s v="technology/web"/>
    <n v="8.9999999999999998E-4"/>
    <n v="9"/>
    <x v="1"/>
    <x v="1"/>
  </r>
  <r>
    <n v="549"/>
    <x v="538"/>
    <s v="The project idea came from game keys, gamers give out game keys on insecure forums and websites, we want to change that and make it fun"/>
    <n v="2500"/>
    <n v="68"/>
    <x v="1"/>
    <x v="3"/>
    <s v="GBP"/>
    <n v="1436368622"/>
    <n v="1433776622"/>
    <b v="0"/>
    <n v="8"/>
    <b v="0"/>
    <s v="technology/web"/>
    <n v="2.7199999999999998E-2"/>
    <n v="8.5"/>
    <x v="1"/>
    <x v="1"/>
  </r>
  <r>
    <n v="550"/>
    <x v="539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s v="technology/web"/>
    <n v="7.0000000000000001E-3"/>
    <n v="8.75"/>
    <x v="1"/>
    <x v="1"/>
  </r>
  <r>
    <n v="551"/>
    <x v="540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.0413333333333331E-2"/>
    <n v="135.03571428571428"/>
    <x v="1"/>
    <x v="1"/>
  </r>
  <r>
    <n v="552"/>
    <x v="541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s v="technology/web"/>
    <n v="0"/>
    <n v="0"/>
    <x v="1"/>
    <x v="1"/>
  </r>
  <r>
    <n v="553"/>
    <x v="542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4.9199999999999999E-3"/>
    <n v="20.5"/>
    <x v="1"/>
    <x v="1"/>
  </r>
  <r>
    <n v="554"/>
    <x v="543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0.36589147286821705"/>
    <n v="64.36363636363636"/>
    <x v="1"/>
    <x v="1"/>
  </r>
  <r>
    <n v="555"/>
    <x v="544"/>
    <s v="Show-Skill.net helps to promote young football talents for free. It's the best place to show what you've got! Just post your videos :)"/>
    <n v="7500"/>
    <n v="0"/>
    <x v="1"/>
    <x v="3"/>
    <s v="GBP"/>
    <n v="1465720143"/>
    <n v="1463128143"/>
    <b v="0"/>
    <n v="0"/>
    <b v="0"/>
    <s v="technology/web"/>
    <n v="0"/>
    <n v="0"/>
    <x v="1"/>
    <x v="1"/>
  </r>
  <r>
    <n v="556"/>
    <x v="545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2.5000000000000001E-2"/>
    <n v="200"/>
    <x v="1"/>
    <x v="1"/>
  </r>
  <r>
    <n v="557"/>
    <x v="546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9.1066666666666674E-3"/>
    <n v="68.3"/>
    <x v="1"/>
    <x v="1"/>
  </r>
  <r>
    <n v="558"/>
    <x v="547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1"/>
  </r>
  <r>
    <n v="559"/>
    <x v="548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2.0833333333333335E-4"/>
    <n v="50"/>
    <x v="1"/>
    <x v="1"/>
  </r>
  <r>
    <n v="560"/>
    <x v="549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s v="technology/web"/>
    <n v="1.2E-4"/>
    <n v="4"/>
    <x v="1"/>
    <x v="1"/>
  </r>
  <r>
    <n v="561"/>
    <x v="550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3.6666666666666666E-3"/>
    <n v="27.5"/>
    <x v="1"/>
    <x v="1"/>
  </r>
  <r>
    <n v="562"/>
    <x v="551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n v="0"/>
    <n v="0"/>
    <x v="1"/>
    <x v="1"/>
  </r>
  <r>
    <n v="563"/>
    <x v="552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9.0666666666666662E-4"/>
    <n v="34"/>
    <x v="1"/>
    <x v="1"/>
  </r>
  <r>
    <n v="564"/>
    <x v="553"/>
    <s v="Plateforme de troc gratuit et d'Ã©changes en tous genres par nature. Mieux s'entraider, Ã©changer, de donner, louer ou vendre Ã  distance."/>
    <n v="18000"/>
    <n v="1"/>
    <x v="1"/>
    <x v="7"/>
    <s v="EUR"/>
    <n v="1457822275"/>
    <n v="1455230275"/>
    <b v="0"/>
    <n v="1"/>
    <b v="0"/>
    <s v="technology/web"/>
    <n v="5.5555555555555558E-5"/>
    <n v="1"/>
    <x v="1"/>
    <x v="1"/>
  </r>
  <r>
    <n v="565"/>
    <x v="554"/>
    <s v="Our objective is to provide a platform which helps teachers to provide courses to leaners in wide range of locations including Africa."/>
    <n v="25000"/>
    <n v="0"/>
    <x v="1"/>
    <x v="3"/>
    <s v="GBP"/>
    <n v="1436554249"/>
    <n v="1433962249"/>
    <b v="0"/>
    <n v="0"/>
    <b v="0"/>
    <s v="technology/web"/>
    <n v="0"/>
    <n v="0"/>
    <x v="1"/>
    <x v="1"/>
  </r>
  <r>
    <n v="566"/>
    <x v="555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2.0000000000000001E-4"/>
    <n v="1"/>
    <x v="1"/>
    <x v="1"/>
  </r>
  <r>
    <n v="567"/>
    <x v="556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1"/>
  </r>
  <r>
    <n v="568"/>
    <x v="557"/>
    <s v="A million snow lovers from all over the planet, connected to each other with a common goal. &quot;To have the best snow experiences _x000a_ever.&quot;"/>
    <n v="24500"/>
    <n v="245"/>
    <x v="1"/>
    <x v="9"/>
    <s v="NZD"/>
    <n v="1452942000"/>
    <n v="1449785223"/>
    <b v="0"/>
    <n v="5"/>
    <b v="0"/>
    <s v="technology/web"/>
    <n v="0.01"/>
    <n v="49"/>
    <x v="1"/>
    <x v="1"/>
  </r>
  <r>
    <n v="569"/>
    <x v="558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s v="technology/web"/>
    <n v="8.0000000000000002E-3"/>
    <n v="20"/>
    <x v="1"/>
    <x v="1"/>
  </r>
  <r>
    <n v="570"/>
    <x v="559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1.6705882352941177E-3"/>
    <n v="142"/>
    <x v="1"/>
    <x v="1"/>
  </r>
  <r>
    <n v="571"/>
    <x v="560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4.2399999999999998E-3"/>
    <n v="53"/>
    <x v="1"/>
    <x v="1"/>
  </r>
  <r>
    <n v="572"/>
    <x v="561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1"/>
  </r>
  <r>
    <n v="573"/>
    <x v="562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3.892538925389254E-3"/>
    <n v="38.444444444444443"/>
    <x v="1"/>
    <x v="1"/>
  </r>
  <r>
    <n v="574"/>
    <x v="563"/>
    <s v="Grow your YouTube channel and increase your audience by allowing multi uploads, shares and interaction from a single simple interface."/>
    <n v="11180"/>
    <n v="80"/>
    <x v="1"/>
    <x v="3"/>
    <s v="GBP"/>
    <n v="1476873507"/>
    <n v="1474281507"/>
    <b v="0"/>
    <n v="4"/>
    <b v="0"/>
    <s v="technology/web"/>
    <n v="7.1556350626118068E-3"/>
    <n v="20"/>
    <x v="1"/>
    <x v="1"/>
  </r>
  <r>
    <n v="575"/>
    <x v="564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4.3166666666666666E-3"/>
    <n v="64.75"/>
    <x v="1"/>
    <x v="1"/>
  </r>
  <r>
    <n v="576"/>
    <x v="565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1.2500000000000001E-5"/>
    <n v="1"/>
    <x v="1"/>
    <x v="1"/>
  </r>
  <r>
    <n v="577"/>
    <x v="566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2E-3"/>
    <n v="10"/>
    <x v="1"/>
    <x v="1"/>
  </r>
  <r>
    <n v="578"/>
    <x v="567"/>
    <s v="weBuy trade built on technology and Crowd Sourced Power"/>
    <n v="125000"/>
    <n v="14"/>
    <x v="1"/>
    <x v="3"/>
    <s v="GBP"/>
    <n v="1441633993"/>
    <n v="1439560393"/>
    <b v="0"/>
    <n v="7"/>
    <b v="0"/>
    <s v="technology/web"/>
    <n v="1.12E-4"/>
    <n v="2"/>
    <x v="1"/>
    <x v="1"/>
  </r>
  <r>
    <n v="579"/>
    <x v="568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.4583333333333334E-2"/>
    <n v="35"/>
    <x v="1"/>
    <x v="1"/>
  </r>
  <r>
    <n v="580"/>
    <x v="569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3.3333333333333332E-4"/>
    <n v="1"/>
    <x v="1"/>
    <x v="1"/>
  </r>
  <r>
    <n v="581"/>
    <x v="570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1"/>
  </r>
  <r>
    <n v="582"/>
    <x v="571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1"/>
  </r>
  <r>
    <n v="583"/>
    <x v="572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1.1111111111111112E-4"/>
    <n v="1"/>
    <x v="1"/>
    <x v="1"/>
  </r>
  <r>
    <n v="584"/>
    <x v="573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0.01"/>
    <n v="5"/>
    <x v="1"/>
    <x v="1"/>
  </r>
  <r>
    <n v="585"/>
    <x v="574"/>
    <s v="SAVE UP TO 40% WHEN YOU SPEND!_x000a__x000a_PRE-ORDER YOUR LINK CARD TODAY"/>
    <n v="9000"/>
    <n v="0"/>
    <x v="1"/>
    <x v="3"/>
    <s v="GBP"/>
    <n v="1448928000"/>
    <n v="1444123377"/>
    <b v="0"/>
    <n v="0"/>
    <b v="0"/>
    <s v="technology/web"/>
    <n v="0"/>
    <n v="0"/>
    <x v="1"/>
    <x v="1"/>
  </r>
  <r>
    <n v="586"/>
    <x v="575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5.5999999999999999E-3"/>
    <n v="14"/>
    <x v="1"/>
    <x v="1"/>
  </r>
  <r>
    <n v="587"/>
    <x v="576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s v="technology/web"/>
    <n v="9.0833333333333335E-2"/>
    <n v="389.28571428571428"/>
    <x v="1"/>
    <x v="1"/>
  </r>
  <r>
    <n v="588"/>
    <x v="577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3.3444444444444443E-2"/>
    <n v="150.5"/>
    <x v="1"/>
    <x v="1"/>
  </r>
  <r>
    <n v="589"/>
    <x v="578"/>
    <s v="Services closer than you think..."/>
    <n v="7500"/>
    <n v="1"/>
    <x v="1"/>
    <x v="1"/>
    <s v="USD"/>
    <n v="1436366699"/>
    <n v="1435070699"/>
    <b v="0"/>
    <n v="1"/>
    <b v="0"/>
    <s v="technology/web"/>
    <n v="1.3333333333333334E-4"/>
    <n v="1"/>
    <x v="1"/>
    <x v="1"/>
  </r>
  <r>
    <n v="590"/>
    <x v="579"/>
    <s v="Learn the skills needed to be a successful web engineer. Create your own complex web applications, deploy servers, use data and more."/>
    <n v="5000"/>
    <n v="223"/>
    <x v="1"/>
    <x v="3"/>
    <s v="GBP"/>
    <n v="1454936460"/>
    <n v="1452259131"/>
    <b v="0"/>
    <n v="9"/>
    <b v="0"/>
    <s v="technology/web"/>
    <n v="4.4600000000000001E-2"/>
    <n v="24.777777777777779"/>
    <x v="1"/>
    <x v="1"/>
  </r>
  <r>
    <n v="591"/>
    <x v="580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6.0999999999999997E-4"/>
    <n v="30.5"/>
    <x v="1"/>
    <x v="1"/>
  </r>
  <r>
    <n v="592"/>
    <x v="581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.3333333333333333E-2"/>
    <n v="250"/>
    <x v="1"/>
    <x v="1"/>
  </r>
  <r>
    <n v="593"/>
    <x v="582"/>
    <s v="One Day Your Life May Just Depend on Staying Anonymous Online.  Or You Just May Not Want Google, Amazon Or The NSA Knowing Your Details"/>
    <n v="500"/>
    <n v="115"/>
    <x v="1"/>
    <x v="3"/>
    <s v="GBP"/>
    <n v="1428333345"/>
    <n v="1425744945"/>
    <b v="0"/>
    <n v="7"/>
    <b v="0"/>
    <s v="technology/web"/>
    <n v="0.23"/>
    <n v="16.428571428571427"/>
    <x v="1"/>
    <x v="1"/>
  </r>
  <r>
    <n v="594"/>
    <x v="583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1.0399999999999999E-3"/>
    <n v="13"/>
    <x v="1"/>
    <x v="1"/>
  </r>
  <r>
    <n v="595"/>
    <x v="584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4.2599999999999999E-3"/>
    <n v="53.25"/>
    <x v="1"/>
    <x v="1"/>
  </r>
  <r>
    <n v="596"/>
    <x v="585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2.9999999999999997E-4"/>
    <n v="3"/>
    <x v="1"/>
    <x v="1"/>
  </r>
  <r>
    <n v="597"/>
    <x v="586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2.6666666666666666E-3"/>
    <n v="10"/>
    <x v="1"/>
    <x v="1"/>
  </r>
  <r>
    <n v="598"/>
    <x v="587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0.34"/>
    <n v="121.42857142857143"/>
    <x v="1"/>
    <x v="1"/>
  </r>
  <r>
    <n v="599"/>
    <x v="588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6.2E-4"/>
    <n v="15.5"/>
    <x v="1"/>
    <x v="1"/>
  </r>
  <r>
    <n v="660"/>
    <x v="589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.058E-2"/>
    <n v="84.944444444444443"/>
    <x v="1"/>
    <x v="2"/>
  </r>
  <r>
    <n v="661"/>
    <x v="590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9.4999999999999998E-3"/>
    <n v="10.555555555555555"/>
    <x v="1"/>
    <x v="2"/>
  </r>
  <r>
    <n v="662"/>
    <x v="591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4.0000000000000001E-3"/>
    <n v="39"/>
    <x v="1"/>
    <x v="2"/>
  </r>
  <r>
    <n v="663"/>
    <x v="592"/>
    <s v="Imagine a mouse that automatically moves your pointer to where your head is facing. Its an air mouse hidden inside a standard headset."/>
    <n v="200000"/>
    <n v="700"/>
    <x v="1"/>
    <x v="4"/>
    <s v="DKK"/>
    <n v="1437250456"/>
    <n v="1434658456"/>
    <b v="0"/>
    <n v="7"/>
    <b v="0"/>
    <s v="technology/wearables"/>
    <n v="3.5000000000000001E-3"/>
    <n v="100"/>
    <x v="1"/>
    <x v="2"/>
  </r>
  <r>
    <n v="664"/>
    <x v="593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7.5333333333333335E-2"/>
    <n v="31.172413793103448"/>
    <x v="1"/>
    <x v="2"/>
  </r>
  <r>
    <n v="665"/>
    <x v="594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0.18640000000000001"/>
    <n v="155.33333333333334"/>
    <x v="1"/>
    <x v="2"/>
  </r>
  <r>
    <n v="666"/>
    <x v="595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4.0000000000000003E-5"/>
    <n v="2"/>
    <x v="1"/>
    <x v="2"/>
  </r>
  <r>
    <n v="667"/>
    <x v="596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0.1002"/>
    <n v="178.92857142857142"/>
    <x v="1"/>
    <x v="2"/>
  </r>
  <r>
    <n v="668"/>
    <x v="597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4.5600000000000002E-2"/>
    <n v="27.36"/>
    <x v="1"/>
    <x v="2"/>
  </r>
  <r>
    <n v="669"/>
    <x v="598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0.21507499999999999"/>
    <n v="1536.25"/>
    <x v="1"/>
    <x v="2"/>
  </r>
  <r>
    <n v="670"/>
    <x v="599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0.29276666666666668"/>
    <n v="84.99677419354839"/>
    <x v="1"/>
    <x v="2"/>
  </r>
  <r>
    <n v="671"/>
    <x v="600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0.39426666666666665"/>
    <n v="788.5333333333333"/>
    <x v="1"/>
    <x v="2"/>
  </r>
  <r>
    <n v="672"/>
    <x v="601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0.21628"/>
    <n v="50.29767441860465"/>
    <x v="1"/>
    <x v="2"/>
  </r>
  <r>
    <n v="673"/>
    <x v="602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2.0500000000000002E-3"/>
    <n v="68.333333333333329"/>
    <x v="1"/>
    <x v="2"/>
  </r>
  <r>
    <n v="674"/>
    <x v="603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2.9999999999999997E-4"/>
    <n v="7.5"/>
    <x v="1"/>
    <x v="2"/>
  </r>
  <r>
    <n v="675"/>
    <x v="604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0.14849999999999999"/>
    <n v="34.269230769230766"/>
    <x v="1"/>
    <x v="2"/>
  </r>
  <r>
    <n v="676"/>
    <x v="605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s v="technology/wearables"/>
    <n v="1.4710000000000001E-2"/>
    <n v="61.291666666666664"/>
    <x v="1"/>
    <x v="2"/>
  </r>
  <r>
    <n v="677"/>
    <x v="606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0.25584000000000001"/>
    <n v="133.25"/>
    <x v="1"/>
    <x v="2"/>
  </r>
  <r>
    <n v="678"/>
    <x v="607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3.8206896551724136E-2"/>
    <n v="65.17647058823529"/>
    <x v="1"/>
    <x v="2"/>
  </r>
  <r>
    <n v="679"/>
    <x v="608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0.15485964912280703"/>
    <n v="93.90425531914893"/>
    <x v="1"/>
    <x v="2"/>
  </r>
  <r>
    <n v="680"/>
    <x v="609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0.25912000000000002"/>
    <n v="150.65116279069767"/>
    <x v="1"/>
    <x v="2"/>
  </r>
  <r>
    <n v="681"/>
    <x v="610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4.0000000000000002E-4"/>
    <n v="1"/>
    <x v="1"/>
    <x v="2"/>
  </r>
  <r>
    <n v="682"/>
    <x v="611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1.06E-3"/>
    <n v="13.25"/>
    <x v="1"/>
    <x v="2"/>
  </r>
  <r>
    <n v="683"/>
    <x v="612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8.5142857142857138E-3"/>
    <n v="99.333333333333329"/>
    <x v="1"/>
    <x v="2"/>
  </r>
  <r>
    <n v="684"/>
    <x v="613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.4837500000000001E-2"/>
    <n v="177.39259259259259"/>
    <x v="1"/>
    <x v="2"/>
  </r>
  <r>
    <n v="685"/>
    <x v="614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0.27650000000000002"/>
    <n v="55.3"/>
    <x v="1"/>
    <x v="2"/>
  </r>
  <r>
    <n v="686"/>
    <x v="615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n v="0"/>
    <n v="0"/>
    <x v="1"/>
    <x v="2"/>
  </r>
  <r>
    <n v="687"/>
    <x v="616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2"/>
  </r>
  <r>
    <n v="688"/>
    <x v="617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0.72989999999999999"/>
    <n v="405.5"/>
    <x v="1"/>
    <x v="2"/>
  </r>
  <r>
    <n v="689"/>
    <x v="618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0.57648750000000004"/>
    <n v="343.14732142857144"/>
    <x v="1"/>
    <x v="2"/>
  </r>
  <r>
    <n v="690"/>
    <x v="619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0.1234"/>
    <n v="72.588235294117652"/>
    <x v="1"/>
    <x v="2"/>
  </r>
  <r>
    <n v="691"/>
    <x v="620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5.1999999999999998E-3"/>
    <n v="26"/>
    <x v="1"/>
    <x v="2"/>
  </r>
  <r>
    <n v="692"/>
    <x v="621"/>
    <s v="A revolutionary, cycling safety device is born! Signum indicators close the communication gap between cyclists and other road users."/>
    <n v="20000"/>
    <n v="1306"/>
    <x v="1"/>
    <x v="3"/>
    <s v="GBP"/>
    <n v="1482397263"/>
    <n v="1479805263"/>
    <b v="0"/>
    <n v="201"/>
    <b v="0"/>
    <s v="technology/wearables"/>
    <n v="6.5299999999999997E-2"/>
    <n v="6.4975124378109452"/>
    <x v="1"/>
    <x v="2"/>
  </r>
  <r>
    <n v="693"/>
    <x v="622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0.35338000000000003"/>
    <n v="119.38513513513513"/>
    <x v="1"/>
    <x v="2"/>
  </r>
  <r>
    <n v="694"/>
    <x v="623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3.933333333333333E-3"/>
    <n v="84.285714285714292"/>
    <x v="1"/>
    <x v="2"/>
  </r>
  <r>
    <n v="695"/>
    <x v="624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.06E-2"/>
    <n v="90.857142857142861"/>
    <x v="1"/>
    <x v="2"/>
  </r>
  <r>
    <n v="696"/>
    <x v="625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5.7142857142857145E-6"/>
    <n v="1"/>
    <x v="1"/>
    <x v="2"/>
  </r>
  <r>
    <n v="697"/>
    <x v="626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0.46379999999999999"/>
    <n v="20.342105263157894"/>
    <x v="1"/>
    <x v="2"/>
  </r>
  <r>
    <n v="698"/>
    <x v="627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0.15390000000000001"/>
    <n v="530.68965517241384"/>
    <x v="1"/>
    <x v="2"/>
  </r>
  <r>
    <n v="699"/>
    <x v="628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0.824221076923077"/>
    <n v="120.39184269662923"/>
    <x v="1"/>
    <x v="2"/>
  </r>
  <r>
    <n v="700"/>
    <x v="629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s v="technology/wearables"/>
    <n v="2.6866666666666667E-2"/>
    <n v="13"/>
    <x v="1"/>
    <x v="2"/>
  </r>
  <r>
    <n v="701"/>
    <x v="630"/>
    <s v="In case you missed out on this campaign but are interested in owning a Hotblack London watch, please visit www.hotblacklondon.com."/>
    <n v="23000"/>
    <n v="6118"/>
    <x v="1"/>
    <x v="3"/>
    <s v="GBP"/>
    <n v="1406130880"/>
    <n v="1403538880"/>
    <b v="0"/>
    <n v="21"/>
    <b v="0"/>
    <s v="technology/wearables"/>
    <n v="0.26600000000000001"/>
    <n v="291.33333333333331"/>
    <x v="1"/>
    <x v="2"/>
  </r>
  <r>
    <n v="702"/>
    <x v="631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0.30813400000000002"/>
    <n v="124.9191891891892"/>
    <x v="1"/>
    <x v="2"/>
  </r>
  <r>
    <n v="703"/>
    <x v="632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5.5800000000000002E-2"/>
    <n v="119.57142857142857"/>
    <x v="1"/>
    <x v="2"/>
  </r>
  <r>
    <n v="704"/>
    <x v="633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s v="technology/wearables"/>
    <n v="8.7454545454545458E-3"/>
    <n v="120.25"/>
    <x v="1"/>
    <x v="2"/>
  </r>
  <r>
    <n v="705"/>
    <x v="634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9.7699999999999992E-3"/>
    <n v="195.4"/>
    <x v="1"/>
    <x v="2"/>
  </r>
  <r>
    <n v="706"/>
    <x v="635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s v="technology/wearables"/>
    <n v="0"/>
    <n v="0"/>
    <x v="1"/>
    <x v="2"/>
  </r>
  <r>
    <n v="707"/>
    <x v="636"/>
    <s v="Forget your headphones. Wear Hy all day for voice-controlled music, calls, biometrics and more, with a huge battery and hidden fit."/>
    <n v="68000"/>
    <n v="53670.6"/>
    <x v="1"/>
    <x v="3"/>
    <s v="GBP"/>
    <n v="1483286127"/>
    <n v="1479830127"/>
    <b v="0"/>
    <n v="456"/>
    <b v="0"/>
    <s v="technology/wearables"/>
    <n v="0.78927352941176465"/>
    <n v="117.69868421052631"/>
    <x v="1"/>
    <x v="2"/>
  </r>
  <r>
    <n v="708"/>
    <x v="637"/>
    <s v="Glowbelt is the world's first rectractable LED safety belt for fans of the great outdoors, fitness enthusiasts, children and more."/>
    <n v="40000"/>
    <n v="8837"/>
    <x v="1"/>
    <x v="3"/>
    <s v="GBP"/>
    <n v="1410616600"/>
    <n v="1405432600"/>
    <b v="0"/>
    <n v="369"/>
    <b v="0"/>
    <s v="technology/wearables"/>
    <n v="0.22092500000000001"/>
    <n v="23.948509485094849"/>
    <x v="1"/>
    <x v="2"/>
  </r>
  <r>
    <n v="709"/>
    <x v="638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4.0666666666666663E-3"/>
    <n v="30.5"/>
    <x v="1"/>
    <x v="2"/>
  </r>
  <r>
    <n v="710"/>
    <x v="639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s v="technology/wearables"/>
    <n v="0"/>
    <n v="0"/>
    <x v="1"/>
    <x v="2"/>
  </r>
  <r>
    <n v="711"/>
    <x v="640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0.33790999999999999"/>
    <n v="99.973372781065095"/>
    <x v="1"/>
    <x v="2"/>
  </r>
  <r>
    <n v="712"/>
    <x v="641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2.1649484536082476E-3"/>
    <n v="26.25"/>
    <x v="1"/>
    <x v="2"/>
  </r>
  <r>
    <n v="713"/>
    <x v="642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7.9600000000000001E-3"/>
    <n v="199"/>
    <x v="1"/>
    <x v="2"/>
  </r>
  <r>
    <n v="714"/>
    <x v="643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0.14993333333333334"/>
    <n v="80.321428571428569"/>
    <x v="1"/>
    <x v="2"/>
  </r>
  <r>
    <n v="715"/>
    <x v="644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.0509090909090906E-2"/>
    <n v="115.75"/>
    <x v="1"/>
    <x v="2"/>
  </r>
  <r>
    <n v="716"/>
    <x v="645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0.10214285714285715"/>
    <n v="44.6875"/>
    <x v="1"/>
    <x v="2"/>
  </r>
  <r>
    <n v="717"/>
    <x v="646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3.0500000000000002E-3"/>
    <n v="76.25"/>
    <x v="1"/>
    <x v="2"/>
  </r>
  <r>
    <n v="718"/>
    <x v="647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7.4999999999999997E-3"/>
    <n v="22.5"/>
    <x v="1"/>
    <x v="2"/>
  </r>
  <r>
    <n v="719"/>
    <x v="648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.2933333333333333E-2"/>
    <n v="19.399999999999999"/>
    <x v="1"/>
    <x v="2"/>
  </r>
  <r>
    <n v="760"/>
    <x v="649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4"/>
    <x v="13"/>
  </r>
  <r>
    <n v="761"/>
    <x v="650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4.7E-2"/>
    <n v="39.166666666666664"/>
    <x v="4"/>
    <x v="13"/>
  </r>
  <r>
    <n v="762"/>
    <x v="651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n v="0"/>
    <x v="4"/>
    <x v="13"/>
  </r>
  <r>
    <n v="763"/>
    <x v="652"/>
    <s v="Highland Sabre explores a possible yet terrifying explanation for the mystery big cats said to prowl the British countryside."/>
    <n v="4290"/>
    <n v="5"/>
    <x v="1"/>
    <x v="3"/>
    <s v="GBP"/>
    <n v="1376563408"/>
    <n v="1373971408"/>
    <b v="0"/>
    <n v="1"/>
    <b v="0"/>
    <s v="publishing/fiction"/>
    <n v="1.1655011655011655E-3"/>
    <n v="5"/>
    <x v="4"/>
    <x v="13"/>
  </r>
  <r>
    <n v="764"/>
    <x v="653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4"/>
    <x v="13"/>
  </r>
  <r>
    <n v="765"/>
    <x v="654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0.36014285714285715"/>
    <n v="57.295454545454547"/>
    <x v="4"/>
    <x v="13"/>
  </r>
  <r>
    <n v="766"/>
    <x v="655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s v="publishing/fiction"/>
    <n v="0"/>
    <n v="0"/>
    <x v="4"/>
    <x v="13"/>
  </r>
  <r>
    <n v="767"/>
    <x v="656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3.5400000000000001E-2"/>
    <n v="59"/>
    <x v="4"/>
    <x v="13"/>
  </r>
  <r>
    <n v="768"/>
    <x v="657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4"/>
    <x v="13"/>
  </r>
  <r>
    <n v="769"/>
    <x v="658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0.41399999999999998"/>
    <n v="31.846153846153847"/>
    <x v="4"/>
    <x v="13"/>
  </r>
  <r>
    <n v="770"/>
    <x v="659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4"/>
    <x v="13"/>
  </r>
  <r>
    <n v="771"/>
    <x v="660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2.631578947368421E-4"/>
    <n v="10"/>
    <x v="4"/>
    <x v="13"/>
  </r>
  <r>
    <n v="772"/>
    <x v="661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.3333333333333333E-2"/>
    <n v="50"/>
    <x v="4"/>
    <x v="13"/>
  </r>
  <r>
    <n v="773"/>
    <x v="662"/>
    <s v="The Mortis Chronicles is a hard hitting, thought provoking and action packed indie published series. You know you want to read!"/>
    <n v="3759"/>
    <n v="32"/>
    <x v="1"/>
    <x v="3"/>
    <s v="GBP"/>
    <n v="1431298860"/>
    <n v="1428341985"/>
    <b v="0"/>
    <n v="2"/>
    <b v="0"/>
    <s v="publishing/fiction"/>
    <n v="8.5129023676509714E-3"/>
    <n v="16"/>
    <x v="4"/>
    <x v="13"/>
  </r>
  <r>
    <n v="774"/>
    <x v="663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0.70199999999999996"/>
    <n v="39"/>
    <x v="4"/>
    <x v="13"/>
  </r>
  <r>
    <n v="775"/>
    <x v="664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1.7000000000000001E-2"/>
    <n v="34"/>
    <x v="4"/>
    <x v="13"/>
  </r>
  <r>
    <n v="776"/>
    <x v="665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0.51400000000000001"/>
    <n v="63.122807017543863"/>
    <x v="4"/>
    <x v="13"/>
  </r>
  <r>
    <n v="777"/>
    <x v="666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7.0000000000000001E-3"/>
    <n v="7"/>
    <x v="4"/>
    <x v="13"/>
  </r>
  <r>
    <n v="778"/>
    <x v="667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4.0000000000000001E-3"/>
    <n v="2"/>
    <x v="4"/>
    <x v="13"/>
  </r>
  <r>
    <n v="779"/>
    <x v="668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2.6666666666666668E-2"/>
    <n v="66.666666666666671"/>
    <x v="4"/>
    <x v="13"/>
  </r>
  <r>
    <n v="860"/>
    <x v="669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0.18142857142857144"/>
    <n v="52.916666666666664"/>
    <x v="3"/>
    <x v="14"/>
  </r>
  <r>
    <n v="861"/>
    <x v="670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.2444444444444444E-2"/>
    <n v="50.5"/>
    <x v="3"/>
    <x v="14"/>
  </r>
  <r>
    <n v="862"/>
    <x v="671"/>
    <s v="I want to work with the great John Goodsall and Percy Jones from Brand X to create the ultimate new jazz album."/>
    <n v="50000"/>
    <n v="170"/>
    <x v="1"/>
    <x v="3"/>
    <s v="GBP"/>
    <n v="1384179548"/>
    <n v="1381583948"/>
    <b v="0"/>
    <n v="4"/>
    <b v="0"/>
    <s v="music/jazz"/>
    <n v="3.3999999999999998E-3"/>
    <n v="42.5"/>
    <x v="3"/>
    <x v="14"/>
  </r>
  <r>
    <n v="863"/>
    <x v="672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4.4999999999999998E-2"/>
    <n v="18"/>
    <x v="3"/>
    <x v="14"/>
  </r>
  <r>
    <n v="864"/>
    <x v="673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0.41538461538461541"/>
    <n v="34.177215189873415"/>
    <x v="3"/>
    <x v="14"/>
  </r>
  <r>
    <n v="865"/>
    <x v="674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.0454545454545454E-2"/>
    <n v="22.5"/>
    <x v="3"/>
    <x v="14"/>
  </r>
  <r>
    <n v="866"/>
    <x v="67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0.18285714285714286"/>
    <n v="58.18181818181818"/>
    <x v="3"/>
    <x v="14"/>
  </r>
  <r>
    <n v="867"/>
    <x v="676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0.2402"/>
    <n v="109.18181818181819"/>
    <x v="3"/>
    <x v="14"/>
  </r>
  <r>
    <n v="868"/>
    <x v="677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1.1111111111111111E-3"/>
    <n v="50"/>
    <x v="3"/>
    <x v="14"/>
  </r>
  <r>
    <n v="869"/>
    <x v="678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0.11818181818181818"/>
    <n v="346.66666666666669"/>
    <x v="3"/>
    <x v="14"/>
  </r>
  <r>
    <n v="870"/>
    <x v="679"/>
    <s v="The Orchestra and it's boy/girl singers perform a plethora of hit songs arranged by Nelson Riddle, for the world's greatest singers."/>
    <n v="20000"/>
    <n v="62"/>
    <x v="1"/>
    <x v="3"/>
    <s v="GBP"/>
    <n v="1377995523"/>
    <n v="1375403523"/>
    <b v="0"/>
    <n v="5"/>
    <b v="0"/>
    <s v="music/jazz"/>
    <n v="3.0999999999999999E-3"/>
    <n v="12.4"/>
    <x v="3"/>
    <x v="14"/>
  </r>
  <r>
    <n v="871"/>
    <x v="680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.4166666666666669E-2"/>
    <n v="27.083333333333332"/>
    <x v="3"/>
    <x v="14"/>
  </r>
  <r>
    <n v="872"/>
    <x v="681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8.1250000000000003E-3"/>
    <n v="32.5"/>
    <x v="3"/>
    <x v="14"/>
  </r>
  <r>
    <n v="873"/>
    <x v="682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.2857142857142857E-2"/>
    <n v="9"/>
    <x v="3"/>
    <x v="14"/>
  </r>
  <r>
    <n v="874"/>
    <x v="683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0.24333333333333335"/>
    <n v="34.761904761904759"/>
    <x v="3"/>
    <x v="14"/>
  </r>
  <r>
    <n v="875"/>
    <x v="684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14"/>
  </r>
  <r>
    <n v="876"/>
    <x v="685"/>
    <s v="What was the greatest record shop ever?  DOBELLS!"/>
    <n v="3152"/>
    <n v="1286"/>
    <x v="1"/>
    <x v="3"/>
    <s v="GBP"/>
    <n v="1359978927"/>
    <n v="1357127727"/>
    <b v="0"/>
    <n v="45"/>
    <b v="0"/>
    <s v="music/jazz"/>
    <n v="0.40799492385786801"/>
    <n v="28.577777777777779"/>
    <x v="3"/>
    <x v="14"/>
  </r>
  <r>
    <n v="877"/>
    <x v="686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0.67549999999999999"/>
    <n v="46.586206896551722"/>
    <x v="3"/>
    <x v="14"/>
  </r>
  <r>
    <n v="878"/>
    <x v="687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.2999999999999999E-2"/>
    <n v="32.5"/>
    <x v="3"/>
    <x v="14"/>
  </r>
  <r>
    <n v="879"/>
    <x v="688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0.30666666666666664"/>
    <n v="21.466666666666665"/>
    <x v="3"/>
    <x v="14"/>
  </r>
  <r>
    <n v="880"/>
    <x v="689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2.9894179894179893E-2"/>
    <n v="14.125"/>
    <x v="3"/>
    <x v="15"/>
  </r>
  <r>
    <n v="881"/>
    <x v="690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8.0000000000000002E-3"/>
    <n v="30"/>
    <x v="3"/>
    <x v="15"/>
  </r>
  <r>
    <n v="882"/>
    <x v="691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0.20133333333333334"/>
    <n v="21.571428571428573"/>
    <x v="3"/>
    <x v="15"/>
  </r>
  <r>
    <n v="883"/>
    <x v="692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0.4002"/>
    <n v="83.375"/>
    <x v="3"/>
    <x v="15"/>
  </r>
  <r>
    <n v="884"/>
    <x v="693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0.01"/>
    <n v="10"/>
    <x v="3"/>
    <x v="15"/>
  </r>
  <r>
    <n v="885"/>
    <x v="694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0.75"/>
    <n v="35.714285714285715"/>
    <x v="3"/>
    <x v="15"/>
  </r>
  <r>
    <n v="886"/>
    <x v="695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0.41"/>
    <n v="29.285714285714285"/>
    <x v="3"/>
    <x v="15"/>
  </r>
  <r>
    <n v="887"/>
    <x v="696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15"/>
  </r>
  <r>
    <n v="888"/>
    <x v="697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.1999999999999995E-2"/>
    <n v="18"/>
    <x v="3"/>
    <x v="15"/>
  </r>
  <r>
    <n v="889"/>
    <x v="698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.4412800000000005E-2"/>
    <n v="73.760000000000005"/>
    <x v="3"/>
    <x v="15"/>
  </r>
  <r>
    <n v="890"/>
    <x v="699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.1666666666666664E-2"/>
    <n v="31.25"/>
    <x v="3"/>
    <x v="15"/>
  </r>
  <r>
    <n v="891"/>
    <x v="700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.2500000000000001E-2"/>
    <n v="28.888888888888889"/>
    <x v="3"/>
    <x v="15"/>
  </r>
  <r>
    <n v="892"/>
    <x v="701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0.40749999999999997"/>
    <n v="143.8235294117647"/>
    <x v="3"/>
    <x v="15"/>
  </r>
  <r>
    <n v="893"/>
    <x v="702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0.1"/>
    <n v="40"/>
    <x v="3"/>
    <x v="15"/>
  </r>
  <r>
    <n v="894"/>
    <x v="703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0.39169999999999999"/>
    <n v="147.81132075471697"/>
    <x v="3"/>
    <x v="15"/>
  </r>
  <r>
    <n v="895"/>
    <x v="704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.4375000000000001E-2"/>
    <n v="27.857142857142858"/>
    <x v="3"/>
    <x v="15"/>
  </r>
  <r>
    <n v="896"/>
    <x v="705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0.4"/>
    <n v="44.444444444444443"/>
    <x v="3"/>
    <x v="15"/>
  </r>
  <r>
    <n v="897"/>
    <x v="706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15"/>
  </r>
  <r>
    <n v="898"/>
    <x v="707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2.8000000000000001E-2"/>
    <n v="35"/>
    <x v="3"/>
    <x v="15"/>
  </r>
  <r>
    <n v="899"/>
    <x v="708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0.37333333333333335"/>
    <n v="35"/>
    <x v="3"/>
    <x v="15"/>
  </r>
  <r>
    <n v="900"/>
    <x v="709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4.1999999999999997E-3"/>
    <n v="10.5"/>
    <x v="3"/>
    <x v="14"/>
  </r>
  <r>
    <n v="901"/>
    <x v="710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14"/>
  </r>
  <r>
    <n v="902"/>
    <x v="711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3.0000000000000001E-3"/>
    <n v="30"/>
    <x v="3"/>
    <x v="14"/>
  </r>
  <r>
    <n v="903"/>
    <x v="712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.2000000000000001E-2"/>
    <n v="40"/>
    <x v="3"/>
    <x v="14"/>
  </r>
  <r>
    <n v="904"/>
    <x v="713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3.0200000000000001E-3"/>
    <n v="50.333333333333336"/>
    <x v="3"/>
    <x v="14"/>
  </r>
  <r>
    <n v="905"/>
    <x v="714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.0153846153846153E-2"/>
    <n v="32.666666666666664"/>
    <x v="3"/>
    <x v="14"/>
  </r>
  <r>
    <n v="906"/>
    <x v="715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14"/>
  </r>
  <r>
    <n v="907"/>
    <x v="716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14"/>
  </r>
  <r>
    <n v="908"/>
    <x v="717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14"/>
  </r>
  <r>
    <n v="909"/>
    <x v="718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.2500000000000001E-2"/>
    <n v="65"/>
    <x v="3"/>
    <x v="14"/>
  </r>
  <r>
    <n v="910"/>
    <x v="719"/>
    <s v="After the success of my first album &quot;A Very Hattie Christmas&quot; I'm coming back with my second album &quot;The Way We Used To Bee&quot;."/>
    <n v="550"/>
    <n v="123"/>
    <x v="1"/>
    <x v="3"/>
    <s v="GBP"/>
    <n v="1488546319"/>
    <n v="1483362319"/>
    <b v="0"/>
    <n v="5"/>
    <b v="0"/>
    <s v="music/jazz"/>
    <n v="0.22363636363636363"/>
    <n v="24.6"/>
    <x v="3"/>
    <x v="14"/>
  </r>
  <r>
    <n v="911"/>
    <x v="720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14"/>
  </r>
  <r>
    <n v="912"/>
    <x v="721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8.5714285714285719E-3"/>
    <n v="15"/>
    <x v="3"/>
    <x v="14"/>
  </r>
  <r>
    <n v="913"/>
    <x v="72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6.6066666666666662E-2"/>
    <n v="82.583333333333329"/>
    <x v="3"/>
    <x v="14"/>
  </r>
  <r>
    <n v="914"/>
    <x v="723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14"/>
  </r>
  <r>
    <n v="915"/>
    <x v="724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5.7692307692307696E-2"/>
    <n v="41.666666666666664"/>
    <x v="3"/>
    <x v="14"/>
  </r>
  <r>
    <n v="916"/>
    <x v="725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14"/>
  </r>
  <r>
    <n v="917"/>
    <x v="726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6.0000000000000001E-3"/>
    <n v="30"/>
    <x v="3"/>
    <x v="14"/>
  </r>
  <r>
    <n v="918"/>
    <x v="727"/>
    <s v="Come watch my new mind twisting yet soothing music video â€œNothing Basicâ€. If you like it you can become part of what's coming up next!"/>
    <n v="3900"/>
    <n v="196"/>
    <x v="1"/>
    <x v="3"/>
    <s v="GBP"/>
    <n v="1417474761"/>
    <n v="1414879161"/>
    <b v="0"/>
    <n v="10"/>
    <b v="0"/>
    <s v="music/jazz"/>
    <n v="5.0256410256410255E-2"/>
    <n v="19.600000000000001"/>
    <x v="3"/>
    <x v="14"/>
  </r>
  <r>
    <n v="919"/>
    <x v="728"/>
    <s v="Cool jazz with a New Orleans flavor."/>
    <n v="20000"/>
    <n v="100"/>
    <x v="1"/>
    <x v="1"/>
    <s v="USD"/>
    <n v="1355930645"/>
    <n v="1352906645"/>
    <b v="0"/>
    <n v="1"/>
    <b v="0"/>
    <s v="music/jazz"/>
    <n v="5.0000000000000001E-3"/>
    <n v="100"/>
    <x v="3"/>
    <x v="14"/>
  </r>
  <r>
    <n v="920"/>
    <x v="729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14"/>
  </r>
  <r>
    <n v="921"/>
    <x v="730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0.309"/>
    <n v="231.75"/>
    <x v="3"/>
    <x v="14"/>
  </r>
  <r>
    <n v="922"/>
    <x v="731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0.21037037037037037"/>
    <n v="189.33333333333334"/>
    <x v="3"/>
    <x v="14"/>
  </r>
  <r>
    <n v="923"/>
    <x v="732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.1999999999999999E-2"/>
    <n v="55"/>
    <x v="3"/>
    <x v="14"/>
  </r>
  <r>
    <n v="924"/>
    <x v="733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0.109"/>
    <n v="21.8"/>
    <x v="3"/>
    <x v="14"/>
  </r>
  <r>
    <n v="925"/>
    <x v="734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2.6666666666666668E-2"/>
    <n v="32"/>
    <x v="3"/>
    <x v="14"/>
  </r>
  <r>
    <n v="926"/>
    <x v="735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14"/>
  </r>
  <r>
    <n v="927"/>
    <x v="736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14"/>
  </r>
  <r>
    <n v="928"/>
    <x v="737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0.10862068965517241"/>
    <n v="56.25"/>
    <x v="3"/>
    <x v="14"/>
  </r>
  <r>
    <n v="929"/>
    <x v="738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14"/>
  </r>
  <r>
    <n v="930"/>
    <x v="739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0.38333333333333336"/>
    <n v="69"/>
    <x v="3"/>
    <x v="14"/>
  </r>
  <r>
    <n v="931"/>
    <x v="740"/>
    <s v="A contemporary jazz project crossing music lines, from jazz to rock walking through some free elements and full of melody!"/>
    <n v="2000"/>
    <n v="131"/>
    <x v="1"/>
    <x v="3"/>
    <s v="GBP"/>
    <n v="1395007200"/>
    <n v="1392021502"/>
    <b v="0"/>
    <n v="7"/>
    <b v="0"/>
    <s v="music/jazz"/>
    <n v="6.5500000000000003E-2"/>
    <n v="18.714285714285715"/>
    <x v="3"/>
    <x v="14"/>
  </r>
  <r>
    <n v="932"/>
    <x v="741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0.14536842105263159"/>
    <n v="46.033333333333331"/>
    <x v="3"/>
    <x v="14"/>
  </r>
  <r>
    <n v="933"/>
    <x v="742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0.06"/>
    <n v="60"/>
    <x v="3"/>
    <x v="14"/>
  </r>
  <r>
    <n v="934"/>
    <x v="743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s v="music/jazz"/>
    <n v="0.30399999999999999"/>
    <n v="50.666666666666664"/>
    <x v="3"/>
    <x v="14"/>
  </r>
  <r>
    <n v="935"/>
    <x v="744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.4285714285714285E-2"/>
    <n v="25"/>
    <x v="3"/>
    <x v="14"/>
  </r>
  <r>
    <n v="936"/>
    <x v="745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14"/>
  </r>
  <r>
    <n v="937"/>
    <x v="746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.1428571428571429E-2"/>
    <n v="20"/>
    <x v="3"/>
    <x v="14"/>
  </r>
  <r>
    <n v="938"/>
    <x v="747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3.5714285714285713E-3"/>
    <n v="25"/>
    <x v="3"/>
    <x v="14"/>
  </r>
  <r>
    <n v="939"/>
    <x v="748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.4545454545454545E-2"/>
    <n v="20"/>
    <x v="3"/>
    <x v="14"/>
  </r>
  <r>
    <n v="940"/>
    <x v="749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0.17155555555555554"/>
    <n v="110.28571428571429"/>
    <x v="1"/>
    <x v="2"/>
  </r>
  <r>
    <n v="941"/>
    <x v="750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.3220000000000001E-2"/>
    <n v="37.451612903225808"/>
    <x v="1"/>
    <x v="2"/>
  </r>
  <r>
    <n v="942"/>
    <x v="751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8.9066666666666669E-2"/>
    <n v="41.75"/>
    <x v="1"/>
    <x v="2"/>
  </r>
  <r>
    <n v="943"/>
    <x v="752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9.633333333333334E-2"/>
    <n v="24.083333333333332"/>
    <x v="1"/>
    <x v="2"/>
  </r>
  <r>
    <n v="944"/>
    <x v="753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0.13325999999999999"/>
    <n v="69.40625"/>
    <x v="1"/>
    <x v="2"/>
  </r>
  <r>
    <n v="945"/>
    <x v="754"/>
    <s v="Make your watch Smart ! CT Band is an ultra-thin, high-tech smart watch-strap awarded twice at CES 2017 las vegas"/>
    <n v="100000"/>
    <n v="2484"/>
    <x v="1"/>
    <x v="7"/>
    <s v="EUR"/>
    <n v="1487462340"/>
    <n v="1482958626"/>
    <b v="0"/>
    <n v="16"/>
    <b v="0"/>
    <s v="technology/wearables"/>
    <n v="2.4840000000000001E-2"/>
    <n v="155.25"/>
    <x v="1"/>
    <x v="2"/>
  </r>
  <r>
    <n v="946"/>
    <x v="755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1.9066666666666666E-2"/>
    <n v="57.2"/>
    <x v="1"/>
    <x v="2"/>
  </r>
  <r>
    <n v="947"/>
    <x v="756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2"/>
  </r>
  <r>
    <n v="948"/>
    <x v="757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0.12"/>
    <n v="60"/>
    <x v="1"/>
    <x v="2"/>
  </r>
  <r>
    <n v="949"/>
    <x v="758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0000000000001E-2"/>
    <n v="39"/>
    <x v="1"/>
    <x v="2"/>
  </r>
  <r>
    <n v="950"/>
    <x v="759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s v="technology/wearables"/>
    <n v="0.28039999999999998"/>
    <n v="58.416666666666664"/>
    <x v="1"/>
    <x v="2"/>
  </r>
  <r>
    <n v="951"/>
    <x v="760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0.38390000000000002"/>
    <n v="158.63636363636363"/>
    <x v="1"/>
    <x v="2"/>
  </r>
  <r>
    <n v="952"/>
    <x v="761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0.39942857142857141"/>
    <n v="99.857142857142861"/>
    <x v="1"/>
    <x v="2"/>
  </r>
  <r>
    <n v="953"/>
    <x v="762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8.3999999999999995E-3"/>
    <n v="25.2"/>
    <x v="1"/>
    <x v="2"/>
  </r>
  <r>
    <n v="954"/>
    <x v="763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0.43406666666666666"/>
    <n v="89.191780821917803"/>
    <x v="1"/>
    <x v="2"/>
  </r>
  <r>
    <n v="955"/>
    <x v="764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5.6613333333333335E-2"/>
    <n v="182.6236559139785"/>
    <x v="1"/>
    <x v="2"/>
  </r>
  <r>
    <n v="956"/>
    <x v="765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1.7219999999999999E-2"/>
    <n v="50.647058823529413"/>
    <x v="1"/>
    <x v="2"/>
  </r>
  <r>
    <n v="957"/>
    <x v="766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1.9416666666666665E-2"/>
    <n v="33.285714285714285"/>
    <x v="1"/>
    <x v="2"/>
  </r>
  <r>
    <n v="958"/>
    <x v="767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0.11328275684711328"/>
    <n v="51.823529411764703"/>
    <x v="1"/>
    <x v="2"/>
  </r>
  <r>
    <n v="959"/>
    <x v="768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0.3886"/>
    <n v="113.62573099415205"/>
    <x v="1"/>
    <x v="2"/>
  </r>
  <r>
    <n v="960"/>
    <x v="769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0.46100628930817611"/>
    <n v="136.46276595744681"/>
    <x v="1"/>
    <x v="2"/>
  </r>
  <r>
    <n v="961"/>
    <x v="770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0.42188421052631581"/>
    <n v="364.35454545454547"/>
    <x v="1"/>
    <x v="2"/>
  </r>
  <r>
    <n v="962"/>
    <x v="771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0.2848"/>
    <n v="19.243243243243242"/>
    <x v="1"/>
    <x v="2"/>
  </r>
  <r>
    <n v="963"/>
    <x v="772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.0771428571428571E-2"/>
    <n v="41.888888888888886"/>
    <x v="1"/>
    <x v="2"/>
  </r>
  <r>
    <n v="964"/>
    <x v="773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s v="technology/wearables"/>
    <n v="7.9909090909090902E-3"/>
    <n v="30.310344827586206"/>
    <x v="1"/>
    <x v="2"/>
  </r>
  <r>
    <n v="965"/>
    <x v="774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.192E-2"/>
    <n v="49.666666666666664"/>
    <x v="1"/>
    <x v="2"/>
  </r>
  <r>
    <n v="966"/>
    <x v="775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0.14799999999999999"/>
    <n v="59.2"/>
    <x v="1"/>
    <x v="2"/>
  </r>
  <r>
    <n v="967"/>
    <x v="776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0.17810000000000001"/>
    <n v="43.97530864197531"/>
    <x v="1"/>
    <x v="2"/>
  </r>
  <r>
    <n v="968"/>
    <x v="777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.325E-2"/>
    <n v="26.5"/>
    <x v="1"/>
    <x v="2"/>
  </r>
  <r>
    <n v="969"/>
    <x v="778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2"/>
  </r>
  <r>
    <n v="970"/>
    <x v="779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s v="technology/wearables"/>
    <n v="0.4592"/>
    <n v="164"/>
    <x v="1"/>
    <x v="2"/>
  </r>
  <r>
    <n v="971"/>
    <x v="780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2.2599999999999999E-3"/>
    <n v="45.2"/>
    <x v="1"/>
    <x v="2"/>
  </r>
  <r>
    <n v="972"/>
    <x v="781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0.34625"/>
    <n v="153.88888888888889"/>
    <x v="1"/>
    <x v="2"/>
  </r>
  <r>
    <n v="973"/>
    <x v="782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.0549999999999999E-2"/>
    <n v="51.375"/>
    <x v="1"/>
    <x v="2"/>
  </r>
  <r>
    <n v="974"/>
    <x v="783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5.5999999999999999E-3"/>
    <n v="93.333333333333329"/>
    <x v="1"/>
    <x v="2"/>
  </r>
  <r>
    <n v="975"/>
    <x v="784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2.6069999999999999E-2"/>
    <n v="108.625"/>
    <x v="1"/>
    <x v="2"/>
  </r>
  <r>
    <n v="976"/>
    <x v="785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.9259999999999999E-2"/>
    <n v="160.5"/>
    <x v="1"/>
    <x v="2"/>
  </r>
  <r>
    <n v="977"/>
    <x v="786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0.33666666666666667"/>
    <n v="75.75"/>
    <x v="1"/>
    <x v="2"/>
  </r>
  <r>
    <n v="978"/>
    <x v="787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0.5626326718299024"/>
    <n v="790.83739837398377"/>
    <x v="1"/>
    <x v="2"/>
  </r>
  <r>
    <n v="979"/>
    <x v="788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0.82817600000000002"/>
    <n v="301.93916666666667"/>
    <x v="1"/>
    <x v="2"/>
  </r>
  <r>
    <n v="980"/>
    <x v="789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0.14860000000000001"/>
    <n v="47.935483870967744"/>
    <x v="1"/>
    <x v="2"/>
  </r>
  <r>
    <n v="981"/>
    <x v="790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1.2375123751237513E-4"/>
    <n v="2.75"/>
    <x v="1"/>
    <x v="2"/>
  </r>
  <r>
    <n v="982"/>
    <x v="791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1.7142857142857143E-4"/>
    <n v="1"/>
    <x v="1"/>
    <x v="2"/>
  </r>
  <r>
    <n v="983"/>
    <x v="792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s v="technology/wearables"/>
    <n v="0.2950613611721471"/>
    <n v="171.79329608938548"/>
    <x v="1"/>
    <x v="2"/>
  </r>
  <r>
    <n v="984"/>
    <x v="793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.06E-2"/>
    <n v="35.333333333333336"/>
    <x v="1"/>
    <x v="2"/>
  </r>
  <r>
    <n v="985"/>
    <x v="794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27E-2"/>
    <n v="82.086956521739125"/>
    <x v="1"/>
    <x v="2"/>
  </r>
  <r>
    <n v="986"/>
    <x v="795"/>
    <s v="Amazing heated snow sport gloves; synonymous with quality, fusing innovative heat technology, style, functionality &amp; unique design."/>
    <n v="20000"/>
    <n v="2550"/>
    <x v="1"/>
    <x v="3"/>
    <s v="GBP"/>
    <n v="1452384000"/>
    <n v="1447698300"/>
    <b v="0"/>
    <n v="23"/>
    <b v="0"/>
    <s v="technology/wearables"/>
    <n v="0.1275"/>
    <n v="110.8695652173913"/>
    <x v="1"/>
    <x v="2"/>
  </r>
  <r>
    <n v="987"/>
    <x v="796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0.13220000000000001"/>
    <n v="161.21951219512195"/>
    <x v="1"/>
    <x v="2"/>
  </r>
  <r>
    <n v="988"/>
    <x v="797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n v="0"/>
    <n v="0"/>
    <x v="1"/>
    <x v="2"/>
  </r>
  <r>
    <n v="989"/>
    <x v="798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0.16769999999999999"/>
    <n v="52.40625"/>
    <x v="1"/>
    <x v="2"/>
  </r>
  <r>
    <n v="990"/>
    <x v="799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1.0399999999999999E-3"/>
    <n v="13"/>
    <x v="1"/>
    <x v="2"/>
  </r>
  <r>
    <n v="991"/>
    <x v="800"/>
    <s v="Russell &amp; Sons Watches_x000a__x000a_RS Watches is a business that provides quality watches at an affordable price. RS Watches was created with th"/>
    <n v="5000"/>
    <n v="212"/>
    <x v="1"/>
    <x v="3"/>
    <s v="GBP"/>
    <n v="1468349460"/>
    <n v="1466186988"/>
    <b v="0"/>
    <n v="7"/>
    <b v="0"/>
    <s v="technology/wearables"/>
    <n v="4.24E-2"/>
    <n v="30.285714285714285"/>
    <x v="1"/>
    <x v="2"/>
  </r>
  <r>
    <n v="992"/>
    <x v="801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4.6699999999999997E-3"/>
    <n v="116.75"/>
    <x v="1"/>
    <x v="2"/>
  </r>
  <r>
    <n v="993"/>
    <x v="802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0.25087142857142858"/>
    <n v="89.59693877551021"/>
    <x v="1"/>
    <x v="2"/>
  </r>
  <r>
    <n v="994"/>
    <x v="803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.3345000000000001E-2"/>
    <n v="424.45454545454544"/>
    <x v="1"/>
    <x v="2"/>
  </r>
  <r>
    <n v="995"/>
    <x v="804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.2599999999999998E-2"/>
    <n v="80.666666666666671"/>
    <x v="1"/>
    <x v="2"/>
  </r>
  <r>
    <n v="996"/>
    <x v="805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1.6250000000000001E-2"/>
    <n v="13"/>
    <x v="1"/>
    <x v="2"/>
  </r>
  <r>
    <n v="997"/>
    <x v="806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.2999999999999999E-2"/>
    <n v="8.125"/>
    <x v="1"/>
    <x v="2"/>
  </r>
  <r>
    <n v="998"/>
    <x v="807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s v="technology/wearables"/>
    <n v="0.58558333333333334"/>
    <n v="153.42794759825327"/>
    <x v="1"/>
    <x v="2"/>
  </r>
  <r>
    <n v="999"/>
    <x v="808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s v="technology/wearables"/>
    <n v="7.7886666666666673E-2"/>
    <n v="292.07499999999999"/>
    <x v="1"/>
    <x v="2"/>
  </r>
  <r>
    <n v="1064"/>
    <x v="809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8.9744444444444446E-2"/>
    <n v="65.666666666666671"/>
    <x v="7"/>
    <x v="16"/>
  </r>
  <r>
    <n v="1065"/>
    <x v="810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2.7E-2"/>
    <n v="16.2"/>
    <x v="7"/>
    <x v="16"/>
  </r>
  <r>
    <n v="1066"/>
    <x v="811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.3673333333333333E-2"/>
    <n v="34.128378378378379"/>
    <x v="7"/>
    <x v="16"/>
  </r>
  <r>
    <n v="1067"/>
    <x v="812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0.26"/>
    <n v="13"/>
    <x v="7"/>
    <x v="16"/>
  </r>
  <r>
    <n v="1068"/>
    <x v="813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1.5E-3"/>
    <n v="11.25"/>
    <x v="7"/>
    <x v="16"/>
  </r>
  <r>
    <n v="1069"/>
    <x v="814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0.38636363636363635"/>
    <n v="40.476190476190474"/>
    <x v="7"/>
    <x v="16"/>
  </r>
  <r>
    <n v="1070"/>
    <x v="815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7.0000000000000001E-3"/>
    <n v="35"/>
    <x v="7"/>
    <x v="16"/>
  </r>
  <r>
    <n v="1071"/>
    <x v="816"/>
    <s v="I'm making a game where you choose how you want to kill the DJ, so you yourself can decide what music will be played at the party."/>
    <n v="100"/>
    <n v="0"/>
    <x v="1"/>
    <x v="16"/>
    <s v="NOK"/>
    <n v="1447787093"/>
    <n v="1445191493"/>
    <b v="0"/>
    <n v="0"/>
    <b v="0"/>
    <s v="games/video games"/>
    <n v="0"/>
    <n v="0"/>
    <x v="7"/>
    <x v="16"/>
  </r>
  <r>
    <n v="1072"/>
    <x v="817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6.8000000000000005E-4"/>
    <n v="12.75"/>
    <x v="7"/>
    <x v="16"/>
  </r>
  <r>
    <n v="1073"/>
    <x v="818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.3333333333333334E-2"/>
    <n v="10"/>
    <x v="7"/>
    <x v="16"/>
  </r>
  <r>
    <n v="1074"/>
    <x v="819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.3092592592592589E-2"/>
    <n v="113.56666666666666"/>
    <x v="7"/>
    <x v="16"/>
  </r>
  <r>
    <n v="1075"/>
    <x v="820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4.4999999999999998E-2"/>
    <n v="15"/>
    <x v="7"/>
    <x v="16"/>
  </r>
  <r>
    <n v="1076"/>
    <x v="821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0.62765333333333329"/>
    <n v="48.281025641025643"/>
    <x v="7"/>
    <x v="16"/>
  </r>
  <r>
    <n v="1077"/>
    <x v="822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0.29376000000000002"/>
    <n v="43.976047904191617"/>
    <x v="7"/>
    <x v="16"/>
  </r>
  <r>
    <n v="1078"/>
    <x v="823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7.4999999999999997E-2"/>
    <n v="9"/>
    <x v="7"/>
    <x v="16"/>
  </r>
  <r>
    <n v="1079"/>
    <x v="824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7E-2"/>
    <n v="37.666666666666664"/>
    <x v="7"/>
    <x v="16"/>
  </r>
  <r>
    <n v="1080"/>
    <x v="825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.1050000000000006E-2"/>
    <n v="18.581632653061224"/>
    <x v="7"/>
    <x v="16"/>
  </r>
  <r>
    <n v="1081"/>
    <x v="826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1.7647058823529413E-4"/>
    <n v="3"/>
    <x v="7"/>
    <x v="16"/>
  </r>
  <r>
    <n v="1082"/>
    <x v="827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5.5999999999999999E-3"/>
    <n v="18.666666666666668"/>
    <x v="7"/>
    <x v="16"/>
  </r>
  <r>
    <n v="1083"/>
    <x v="828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s v="games/video games"/>
    <n v="8.2000000000000007E-3"/>
    <n v="410"/>
    <x v="7"/>
    <x v="16"/>
  </r>
  <r>
    <n v="1084"/>
    <x v="829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7"/>
    <x v="16"/>
  </r>
  <r>
    <n v="1085"/>
    <x v="830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s v="games/video games"/>
    <n v="3.4200000000000001E-2"/>
    <n v="114"/>
    <x v="7"/>
    <x v="16"/>
  </r>
  <r>
    <n v="1086"/>
    <x v="831"/>
    <s v="Humanity's future in the Galaxy"/>
    <n v="18000"/>
    <n v="15"/>
    <x v="1"/>
    <x v="1"/>
    <s v="USD"/>
    <n v="1408913291"/>
    <n v="1406321291"/>
    <b v="0"/>
    <n v="2"/>
    <b v="0"/>
    <s v="games/video games"/>
    <n v="8.3333333333333339E-4"/>
    <n v="7.5"/>
    <x v="7"/>
    <x v="16"/>
  </r>
  <r>
    <n v="1087"/>
    <x v="832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7"/>
    <x v="16"/>
  </r>
  <r>
    <n v="1088"/>
    <x v="833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0.14182977777777778"/>
    <n v="43.41727891156463"/>
    <x v="7"/>
    <x v="16"/>
  </r>
  <r>
    <n v="1089"/>
    <x v="834"/>
    <s v="Farabel is a single player turn-based fantasy strategy game for Mac/PC/Linux"/>
    <n v="15000"/>
    <n v="1174"/>
    <x v="1"/>
    <x v="7"/>
    <s v="EUR"/>
    <n v="1435293175"/>
    <n v="1432701175"/>
    <b v="0"/>
    <n v="49"/>
    <b v="0"/>
    <s v="games/video games"/>
    <n v="7.8266666666666665E-2"/>
    <n v="23.959183673469386"/>
    <x v="7"/>
    <x v="16"/>
  </r>
  <r>
    <n v="1090"/>
    <x v="835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3.8464497269020693E-4"/>
    <n v="5"/>
    <x v="7"/>
    <x v="16"/>
  </r>
  <r>
    <n v="1091"/>
    <x v="836"/>
    <s v="London Revolution is a Minecraft server in development. This is an open world RPG FPS server with questing and ruthless gangs."/>
    <n v="200"/>
    <n v="25"/>
    <x v="1"/>
    <x v="3"/>
    <s v="GBP"/>
    <n v="1460313672"/>
    <n v="1457725272"/>
    <b v="0"/>
    <n v="2"/>
    <b v="0"/>
    <s v="games/video games"/>
    <n v="0.125"/>
    <n v="12.5"/>
    <x v="7"/>
    <x v="16"/>
  </r>
  <r>
    <n v="1092"/>
    <x v="837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.0500000000000001E-2"/>
    <n v="3"/>
    <x v="7"/>
    <x v="16"/>
  </r>
  <r>
    <n v="1093"/>
    <x v="838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s v="games/video games"/>
    <n v="0.14083333333333334"/>
    <n v="10.5625"/>
    <x v="7"/>
    <x v="16"/>
  </r>
  <r>
    <n v="1094"/>
    <x v="839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0.18300055555555556"/>
    <n v="122.00037037037038"/>
    <x v="7"/>
    <x v="16"/>
  </r>
  <r>
    <n v="1095"/>
    <x v="840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.0347999999999997E-2"/>
    <n v="267.80851063829789"/>
    <x v="7"/>
    <x v="16"/>
  </r>
  <r>
    <n v="1096"/>
    <x v="841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0.17933333333333334"/>
    <n v="74.206896551724142"/>
    <x v="7"/>
    <x v="16"/>
  </r>
  <r>
    <n v="1097"/>
    <x v="842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4.6999999999999999E-4"/>
    <n v="6.7142857142857144"/>
    <x v="7"/>
    <x v="16"/>
  </r>
  <r>
    <n v="1098"/>
    <x v="843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.2120000000000004E-2"/>
    <n v="81.954545454545453"/>
    <x v="7"/>
    <x v="16"/>
  </r>
  <r>
    <n v="1099"/>
    <x v="844"/>
    <s v="Xeno is an FPS which combines all the best elements of old school and modern games to create a fresh and unique gameplay experience."/>
    <n v="5000"/>
    <n v="25"/>
    <x v="1"/>
    <x v="3"/>
    <s v="GBP"/>
    <n v="1431547468"/>
    <n v="1428955468"/>
    <b v="0"/>
    <n v="1"/>
    <b v="0"/>
    <s v="games/video games"/>
    <n v="5.0000000000000001E-3"/>
    <n v="25"/>
    <x v="7"/>
    <x v="16"/>
  </r>
  <r>
    <n v="1100"/>
    <x v="845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000000000000001E-2"/>
    <n v="10"/>
    <x v="7"/>
    <x v="16"/>
  </r>
  <r>
    <n v="1101"/>
    <x v="846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4.0999999999999999E-4"/>
    <n v="6.833333333333333"/>
    <x v="7"/>
    <x v="16"/>
  </r>
  <r>
    <n v="1102"/>
    <x v="847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.3124999999999999E-2"/>
    <n v="17.708333333333332"/>
    <x v="7"/>
    <x v="16"/>
  </r>
  <r>
    <n v="1103"/>
    <x v="848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1.6199999999999999E-2"/>
    <n v="16.2"/>
    <x v="7"/>
    <x v="16"/>
  </r>
  <r>
    <n v="1104"/>
    <x v="849"/>
    <s v="Street Heroes is a retro 2D side-scrolling multiplayer beat 'em up for Facebook that brings classic arcade fun to a social platform"/>
    <n v="60000"/>
    <n v="2971"/>
    <x v="1"/>
    <x v="3"/>
    <s v="GBP"/>
    <n v="1402480221"/>
    <n v="1399888221"/>
    <b v="0"/>
    <n v="37"/>
    <b v="0"/>
    <s v="games/video games"/>
    <n v="4.9516666666666667E-2"/>
    <n v="80.297297297297291"/>
    <x v="7"/>
    <x v="16"/>
  </r>
  <r>
    <n v="1105"/>
    <x v="850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1.5900000000000001E-3"/>
    <n v="71.55"/>
    <x v="7"/>
    <x v="16"/>
  </r>
  <r>
    <n v="1106"/>
    <x v="851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0.41249999999999998"/>
    <n v="23.571428571428573"/>
    <x v="7"/>
    <x v="16"/>
  </r>
  <r>
    <n v="1107"/>
    <x v="852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7"/>
    <x v="16"/>
  </r>
  <r>
    <n v="1108"/>
    <x v="853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2.93E-2"/>
    <n v="34.88095238095238"/>
    <x v="7"/>
    <x v="16"/>
  </r>
  <r>
    <n v="1109"/>
    <x v="854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4.4999999999999997E-3"/>
    <n v="15"/>
    <x v="7"/>
    <x v="16"/>
  </r>
  <r>
    <n v="1110"/>
    <x v="855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5.1000000000000004E-3"/>
    <n v="23.181818181818183"/>
    <x v="7"/>
    <x v="16"/>
  </r>
  <r>
    <n v="1111"/>
    <x v="856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4.0000000000000002E-4"/>
    <n v="1"/>
    <x v="7"/>
    <x v="16"/>
  </r>
  <r>
    <n v="1112"/>
    <x v="857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0.35537409090909089"/>
    <n v="100.23371794871794"/>
    <x v="7"/>
    <x v="16"/>
  </r>
  <r>
    <n v="1113"/>
    <x v="858"/>
    <s v="A start up YouTube PC Gaming channel named ''Jeansie''. Comprised of witty banter and slightly above average  gaming skills :)"/>
    <n v="1000"/>
    <n v="5"/>
    <x v="1"/>
    <x v="3"/>
    <s v="GBP"/>
    <n v="1408058820"/>
    <n v="1405466820"/>
    <b v="0"/>
    <n v="1"/>
    <b v="0"/>
    <s v="games/video games"/>
    <n v="5.0000000000000001E-3"/>
    <n v="5"/>
    <x v="7"/>
    <x v="16"/>
  </r>
  <r>
    <n v="1114"/>
    <x v="859"/>
    <s v="SciFi racing game for Android &amp; iOS platforms. Player gets a unique weapon which introduces an additional dimension to the competition."/>
    <n v="6000"/>
    <n v="10"/>
    <x v="1"/>
    <x v="3"/>
    <s v="GBP"/>
    <n v="1381306687"/>
    <n v="1378714687"/>
    <b v="0"/>
    <n v="3"/>
    <b v="0"/>
    <s v="games/video games"/>
    <n v="1.6666666666666668E-3"/>
    <n v="3.3333333333333335"/>
    <x v="7"/>
    <x v="16"/>
  </r>
  <r>
    <n v="1115"/>
    <x v="860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1.325E-3"/>
    <n v="13.25"/>
    <x v="7"/>
    <x v="16"/>
  </r>
  <r>
    <n v="1116"/>
    <x v="861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3.5704000000000004E-4"/>
    <n v="17.852"/>
    <x v="7"/>
    <x v="16"/>
  </r>
  <r>
    <n v="1117"/>
    <x v="862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4E-2"/>
    <n v="10.375"/>
    <x v="7"/>
    <x v="16"/>
  </r>
  <r>
    <n v="1118"/>
    <x v="863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.4222222222222221E-2"/>
    <n v="36.333333333333336"/>
    <x v="7"/>
    <x v="16"/>
  </r>
  <r>
    <n v="1119"/>
    <x v="864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2.3809523809523812E-3"/>
    <n v="5"/>
    <x v="7"/>
    <x v="16"/>
  </r>
  <r>
    <n v="1120"/>
    <x v="865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7"/>
    <x v="16"/>
  </r>
  <r>
    <n v="1121"/>
    <x v="866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1.16E-4"/>
    <n v="5.8"/>
    <x v="7"/>
    <x v="16"/>
  </r>
  <r>
    <n v="1122"/>
    <x v="867"/>
    <s v="Mobile game featuring lots of funny little monsters on the run from their mad creator. Lots of gameplay elements will keep user bussy."/>
    <n v="3200"/>
    <n v="0"/>
    <x v="1"/>
    <x v="3"/>
    <s v="GBP"/>
    <n v="1369932825"/>
    <n v="1368723225"/>
    <b v="0"/>
    <n v="0"/>
    <b v="0"/>
    <s v="games/video games"/>
    <n v="0"/>
    <n v="0"/>
    <x v="7"/>
    <x v="16"/>
  </r>
  <r>
    <n v="1123"/>
    <x v="868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2.2000000000000001E-3"/>
    <n v="3.6666666666666665"/>
    <x v="7"/>
    <x v="16"/>
  </r>
  <r>
    <n v="1124"/>
    <x v="869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4.7222222222222223E-3"/>
    <n v="60.714285714285715"/>
    <x v="7"/>
    <x v="17"/>
  </r>
  <r>
    <n v="1125"/>
    <x v="870"/>
    <s v="Ultimate Supremacy will be the ultimate in mobile gaming, if you love fighting and strategy games, you will love Ultimate Supremacy."/>
    <n v="3000"/>
    <n v="0"/>
    <x v="1"/>
    <x v="3"/>
    <s v="GBP"/>
    <n v="1443193130"/>
    <n v="1438009130"/>
    <b v="0"/>
    <n v="0"/>
    <b v="0"/>
    <s v="games/mobile games"/>
    <n v="0"/>
    <n v="0"/>
    <x v="7"/>
    <x v="17"/>
  </r>
  <r>
    <n v="1126"/>
    <x v="871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5.0000000000000001E-3"/>
    <n v="5"/>
    <x v="7"/>
    <x v="17"/>
  </r>
  <r>
    <n v="1127"/>
    <x v="872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1.6714285714285713E-2"/>
    <n v="25.434782608695652"/>
    <x v="7"/>
    <x v="17"/>
  </r>
  <r>
    <n v="1128"/>
    <x v="873"/>
    <s v="#havingfunFTW"/>
    <n v="1000"/>
    <n v="1"/>
    <x v="1"/>
    <x v="3"/>
    <s v="GBP"/>
    <n v="1407425717"/>
    <n v="1404833717"/>
    <b v="0"/>
    <n v="1"/>
    <b v="0"/>
    <s v="games/mobile games"/>
    <n v="1E-3"/>
    <n v="1"/>
    <x v="7"/>
    <x v="17"/>
  </r>
  <r>
    <n v="1129"/>
    <x v="874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1.0499999999999999E-3"/>
    <n v="10.5"/>
    <x v="7"/>
    <x v="17"/>
  </r>
  <r>
    <n v="1130"/>
    <x v="875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2.2000000000000001E-3"/>
    <n v="3.6666666666666665"/>
    <x v="7"/>
    <x v="17"/>
  </r>
  <r>
    <n v="1131"/>
    <x v="876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n v="0"/>
    <x v="7"/>
    <x v="17"/>
  </r>
  <r>
    <n v="1132"/>
    <x v="877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s v="games/mobile games"/>
    <n v="0.14380000000000001"/>
    <n v="110.61538461538461"/>
    <x v="7"/>
    <x v="17"/>
  </r>
  <r>
    <n v="1133"/>
    <x v="878"/>
    <s v="Ping is a simple game currently in the design process, where the player lives off of the power of their connection to the internet."/>
    <n v="3000"/>
    <n v="20"/>
    <x v="1"/>
    <x v="3"/>
    <s v="GBP"/>
    <n v="1406799981"/>
    <n v="1404207981"/>
    <b v="0"/>
    <n v="1"/>
    <b v="0"/>
    <s v="games/mobile games"/>
    <n v="6.6666666666666671E-3"/>
    <n v="20"/>
    <x v="7"/>
    <x v="17"/>
  </r>
  <r>
    <n v="1134"/>
    <x v="879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4.0000000000000003E-5"/>
    <n v="1"/>
    <x v="7"/>
    <x v="17"/>
  </r>
  <r>
    <n v="1135"/>
    <x v="880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0.05"/>
    <n v="50"/>
    <x v="7"/>
    <x v="17"/>
  </r>
  <r>
    <n v="1136"/>
    <x v="881"/>
    <s v="Arpenter pas moins de 50 stages ne sera pas facile avec une seule vie... peut Ãªtre que les potions vous aiderons Ã  survivre ?"/>
    <n v="4190"/>
    <n v="270"/>
    <x v="1"/>
    <x v="7"/>
    <s v="EUR"/>
    <n v="1450541229"/>
    <n v="1447949229"/>
    <b v="0"/>
    <n v="6"/>
    <b v="0"/>
    <s v="games/mobile games"/>
    <n v="6.4439140811455853E-2"/>
    <n v="45"/>
    <x v="7"/>
    <x v="17"/>
  </r>
  <r>
    <n v="1137"/>
    <x v="882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0.39500000000000002"/>
    <n v="253.2051282051282"/>
    <x v="7"/>
    <x v="17"/>
  </r>
  <r>
    <n v="1138"/>
    <x v="883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3.5714285714285713E-3"/>
    <n v="31.25"/>
    <x v="7"/>
    <x v="17"/>
  </r>
  <r>
    <n v="1139"/>
    <x v="884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6.2500000000000001E-4"/>
    <n v="5"/>
    <x v="7"/>
    <x v="17"/>
  </r>
  <r>
    <n v="1140"/>
    <x v="885"/>
    <s v="We are creating the next epic Massive Multiplayer Online-Real Time Strategy game and we want you to be a part of it!"/>
    <n v="5000"/>
    <n v="0"/>
    <x v="1"/>
    <x v="3"/>
    <s v="GBP"/>
    <n v="1438859121"/>
    <n v="1436267121"/>
    <b v="0"/>
    <n v="0"/>
    <b v="0"/>
    <s v="games/mobile games"/>
    <n v="0"/>
    <n v="0"/>
    <x v="7"/>
    <x v="17"/>
  </r>
  <r>
    <n v="1141"/>
    <x v="886"/>
    <s v="I think this will be a great game!"/>
    <n v="500"/>
    <n v="0"/>
    <x v="1"/>
    <x v="11"/>
    <s v="EUR"/>
    <n v="1436460450"/>
    <n v="1433868450"/>
    <b v="0"/>
    <n v="0"/>
    <b v="0"/>
    <s v="games/mobile games"/>
    <n v="0"/>
    <n v="0"/>
    <x v="7"/>
    <x v="17"/>
  </r>
  <r>
    <n v="1142"/>
    <x v="887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7"/>
    <x v="17"/>
  </r>
  <r>
    <n v="1143"/>
    <x v="888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4.1333333333333335E-3"/>
    <n v="23.25"/>
    <x v="7"/>
    <x v="17"/>
  </r>
  <r>
    <n v="1144"/>
    <x v="889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5"/>
    <x v="7"/>
  </r>
  <r>
    <n v="1145"/>
    <x v="890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1.25E-3"/>
    <n v="100"/>
    <x v="5"/>
    <x v="7"/>
  </r>
  <r>
    <n v="1146"/>
    <x v="891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8.8333333333333333E-2"/>
    <n v="44.166666666666664"/>
    <x v="5"/>
    <x v="7"/>
  </r>
  <r>
    <n v="1147"/>
    <x v="892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s v="food/food trucks"/>
    <n v="0"/>
    <n v="0"/>
    <x v="5"/>
    <x v="7"/>
  </r>
  <r>
    <n v="1148"/>
    <x v="893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4.8666666666666667E-3"/>
    <n v="24.333333333333332"/>
    <x v="5"/>
    <x v="7"/>
  </r>
  <r>
    <n v="1149"/>
    <x v="894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1.5E-3"/>
    <n v="37.5"/>
    <x v="5"/>
    <x v="7"/>
  </r>
  <r>
    <n v="1150"/>
    <x v="895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0.1008"/>
    <n v="42"/>
    <x v="5"/>
    <x v="7"/>
  </r>
  <r>
    <n v="1151"/>
    <x v="896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5"/>
    <x v="7"/>
  </r>
  <r>
    <n v="1152"/>
    <x v="897"/>
    <s v="Peruvian food truck with an LA twist."/>
    <n v="16000"/>
    <n v="911"/>
    <x v="1"/>
    <x v="1"/>
    <s v="USD"/>
    <n v="1431709312"/>
    <n v="1429117312"/>
    <b v="0"/>
    <n v="15"/>
    <b v="0"/>
    <s v="food/food trucks"/>
    <n v="5.6937500000000002E-2"/>
    <n v="60.733333333333334"/>
    <x v="5"/>
    <x v="7"/>
  </r>
  <r>
    <n v="1153"/>
    <x v="898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6.2500000000000003E-3"/>
    <n v="50"/>
    <x v="5"/>
    <x v="7"/>
  </r>
  <r>
    <n v="1154"/>
    <x v="899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6.5000000000000002E-2"/>
    <n v="108.33333333333333"/>
    <x v="5"/>
    <x v="7"/>
  </r>
  <r>
    <n v="1155"/>
    <x v="900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7.5199999999999998E-3"/>
    <n v="23.5"/>
    <x v="5"/>
    <x v="7"/>
  </r>
  <r>
    <n v="1156"/>
    <x v="901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5"/>
    <x v="7"/>
  </r>
  <r>
    <n v="1157"/>
    <x v="902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1.5100000000000001E-2"/>
    <n v="50.333333333333336"/>
    <x v="5"/>
    <x v="7"/>
  </r>
  <r>
    <n v="1158"/>
    <x v="903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4.6666666666666671E-3"/>
    <n v="11.666666666666666"/>
    <x v="5"/>
    <x v="7"/>
  </r>
  <r>
    <n v="1159"/>
    <x v="904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5"/>
    <x v="7"/>
  </r>
  <r>
    <n v="1160"/>
    <x v="905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3.85E-2"/>
    <n v="60.789473684210527"/>
    <x v="5"/>
    <x v="7"/>
  </r>
  <r>
    <n v="1161"/>
    <x v="906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5"/>
    <x v="7"/>
  </r>
  <r>
    <n v="1162"/>
    <x v="907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5.8333333333333338E-4"/>
    <n v="17.5"/>
    <x v="5"/>
    <x v="7"/>
  </r>
  <r>
    <n v="1163"/>
    <x v="908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5"/>
    <x v="7"/>
  </r>
  <r>
    <n v="1164"/>
    <x v="909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5"/>
    <x v="7"/>
  </r>
  <r>
    <n v="1165"/>
    <x v="910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0.20705000000000001"/>
    <n v="82.82"/>
    <x v="5"/>
    <x v="7"/>
  </r>
  <r>
    <n v="1166"/>
    <x v="911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0.19139999999999999"/>
    <n v="358.875"/>
    <x v="5"/>
    <x v="7"/>
  </r>
  <r>
    <n v="1167"/>
    <x v="912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1.6316666666666667E-2"/>
    <n v="61.1875"/>
    <x v="5"/>
    <x v="7"/>
  </r>
  <r>
    <n v="1168"/>
    <x v="913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5.6666666666666664E-2"/>
    <n v="340"/>
    <x v="5"/>
    <x v="7"/>
  </r>
  <r>
    <n v="1169"/>
    <x v="914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1.6999999999999999E-3"/>
    <n v="5.666666666666667"/>
    <x v="5"/>
    <x v="7"/>
  </r>
  <r>
    <n v="1170"/>
    <x v="915"/>
    <s v="They are sweet, sticky and incredibly addictive. People are left with a huge smile and a full stomach but still ask for more!!!"/>
    <n v="25000"/>
    <n v="100"/>
    <x v="1"/>
    <x v="3"/>
    <s v="GBP"/>
    <n v="1433021171"/>
    <n v="1430429171"/>
    <b v="0"/>
    <n v="2"/>
    <b v="0"/>
    <s v="food/food trucks"/>
    <n v="4.0000000000000001E-3"/>
    <n v="50"/>
    <x v="5"/>
    <x v="7"/>
  </r>
  <r>
    <n v="1171"/>
    <x v="916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1E-3"/>
    <n v="25"/>
    <x v="5"/>
    <x v="7"/>
  </r>
  <r>
    <n v="1172"/>
    <x v="917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5"/>
    <x v="7"/>
  </r>
  <r>
    <n v="1173"/>
    <x v="918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2.4000000000000001E-4"/>
    <n v="30"/>
    <x v="5"/>
    <x v="7"/>
  </r>
  <r>
    <n v="1174"/>
    <x v="919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5.906666666666667E-2"/>
    <n v="46.631578947368418"/>
    <x v="5"/>
    <x v="7"/>
  </r>
  <r>
    <n v="1175"/>
    <x v="920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2.9250000000000002E-2"/>
    <n v="65"/>
    <x v="5"/>
    <x v="7"/>
  </r>
  <r>
    <n v="1176"/>
    <x v="921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5.7142857142857142E-5"/>
    <n v="10"/>
    <x v="5"/>
    <x v="7"/>
  </r>
  <r>
    <n v="1177"/>
    <x v="922"/>
    <s v="Its CRAZY the UK is still in the dark about funnel cakes! We want to convert a trailer and show the country what they've been missing!"/>
    <n v="6000"/>
    <n v="0"/>
    <x v="1"/>
    <x v="3"/>
    <s v="GBP"/>
    <n v="1413388296"/>
    <n v="1410796296"/>
    <b v="0"/>
    <n v="0"/>
    <b v="0"/>
    <s v="food/food trucks"/>
    <n v="0"/>
    <n v="0"/>
    <x v="5"/>
    <x v="7"/>
  </r>
  <r>
    <n v="1178"/>
    <x v="923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6.666666666666667E-5"/>
    <n v="5"/>
    <x v="5"/>
    <x v="7"/>
  </r>
  <r>
    <n v="1179"/>
    <x v="924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s v="food/food trucks"/>
    <n v="5.3333333333333337E-2"/>
    <n v="640"/>
    <x v="5"/>
    <x v="7"/>
  </r>
  <r>
    <n v="1180"/>
    <x v="925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0.11749999999999999"/>
    <n v="69.117647058823536"/>
    <x v="5"/>
    <x v="7"/>
  </r>
  <r>
    <n v="1181"/>
    <x v="926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8.0000000000000007E-5"/>
    <n v="1.3333333333333333"/>
    <x v="5"/>
    <x v="7"/>
  </r>
  <r>
    <n v="1182"/>
    <x v="927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.2000000000000003E-2"/>
    <n v="10.5"/>
    <x v="5"/>
    <x v="7"/>
  </r>
  <r>
    <n v="1183"/>
    <x v="928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0.04"/>
    <n v="33.333333333333336"/>
    <x v="5"/>
    <x v="7"/>
  </r>
  <r>
    <n v="1404"/>
    <x v="929"/>
    <s v="Translation &amp; publication of possibly the most famous piece of English literature - Act II Scene II of Romeo and Juliet into txt-speak."/>
    <n v="14500"/>
    <n v="241"/>
    <x v="1"/>
    <x v="3"/>
    <s v="GBP"/>
    <n v="1424607285"/>
    <n v="1422447285"/>
    <b v="1"/>
    <n v="5"/>
    <b v="0"/>
    <s v="publishing/translations"/>
    <n v="1.6620689655172414E-2"/>
    <n v="48.2"/>
    <x v="4"/>
    <x v="5"/>
  </r>
  <r>
    <n v="1405"/>
    <x v="930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4.1999999999999997E-3"/>
    <n v="6.1764705882352944"/>
    <x v="4"/>
    <x v="5"/>
  </r>
  <r>
    <n v="1406"/>
    <x v="931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1.25E-3"/>
    <n v="5"/>
    <x v="4"/>
    <x v="5"/>
  </r>
  <r>
    <n v="1407"/>
    <x v="932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5.0000000000000001E-3"/>
    <n v="7.5"/>
    <x v="4"/>
    <x v="5"/>
  </r>
  <r>
    <n v="1408"/>
    <x v="933"/>
    <s v="A translation of the legendary series of chess books &quot;General Treatise on Chess&quot; by R. Grau. A complete chess course for all levels."/>
    <n v="1000"/>
    <n v="72"/>
    <x v="1"/>
    <x v="3"/>
    <s v="GBP"/>
    <n v="1447451756"/>
    <n v="1444856156"/>
    <b v="0"/>
    <n v="6"/>
    <b v="0"/>
    <s v="publishing/translations"/>
    <n v="7.1999999999999995E-2"/>
    <n v="12"/>
    <x v="4"/>
    <x v="5"/>
  </r>
  <r>
    <n v="1409"/>
    <x v="934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4"/>
    <x v="5"/>
  </r>
  <r>
    <n v="1410"/>
    <x v="935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1.6666666666666666E-4"/>
    <n v="1"/>
    <x v="4"/>
    <x v="5"/>
  </r>
  <r>
    <n v="1411"/>
    <x v="936"/>
    <s v="There have been an exorbident number of translations of this most beautiful poem though none have ever been done by a nineteen year old"/>
    <n v="3000"/>
    <n v="7"/>
    <x v="1"/>
    <x v="3"/>
    <s v="GBP"/>
    <n v="1423185900"/>
    <n v="1420766700"/>
    <b v="0"/>
    <n v="3"/>
    <b v="0"/>
    <s v="publishing/translations"/>
    <n v="2.3333333333333335E-3"/>
    <n v="2.3333333333333335"/>
    <x v="4"/>
    <x v="5"/>
  </r>
  <r>
    <n v="1412"/>
    <x v="937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4.5714285714285714E-2"/>
    <n v="24.615384615384617"/>
    <x v="4"/>
    <x v="5"/>
  </r>
  <r>
    <n v="1413"/>
    <x v="938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0.05"/>
    <n v="100"/>
    <x v="4"/>
    <x v="5"/>
  </r>
  <r>
    <n v="1414"/>
    <x v="939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2E-3"/>
    <n v="1"/>
    <x v="4"/>
    <x v="5"/>
  </r>
  <r>
    <n v="1415"/>
    <x v="940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0.18181818181818182"/>
    <n v="88.888888888888886"/>
    <x v="4"/>
    <x v="5"/>
  </r>
  <r>
    <n v="1416"/>
    <x v="941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4"/>
    <x v="5"/>
  </r>
  <r>
    <n v="1417"/>
    <x v="942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.2222222222222223E-2"/>
    <n v="27.5"/>
    <x v="4"/>
    <x v="5"/>
  </r>
  <r>
    <n v="1418"/>
    <x v="943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s v="publishing/translations"/>
    <n v="2E-3"/>
    <n v="6"/>
    <x v="4"/>
    <x v="5"/>
  </r>
  <r>
    <n v="1419"/>
    <x v="944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.0634920634920634E-2"/>
    <n v="44.5"/>
    <x v="4"/>
    <x v="5"/>
  </r>
  <r>
    <n v="1420"/>
    <x v="945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2.7272727272727271E-2"/>
    <n v="1"/>
    <x v="4"/>
    <x v="5"/>
  </r>
  <r>
    <n v="1421"/>
    <x v="946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1E-3"/>
    <n v="100"/>
    <x v="4"/>
    <x v="5"/>
  </r>
  <r>
    <n v="1422"/>
    <x v="947"/>
    <s v="Protecting children from sexual abuse through the medium of story telling; accessing 20% of the world's population through translation."/>
    <n v="25000"/>
    <n v="26"/>
    <x v="1"/>
    <x v="9"/>
    <s v="NZD"/>
    <n v="1474436704"/>
    <n v="1471844704"/>
    <b v="0"/>
    <n v="2"/>
    <b v="0"/>
    <s v="publishing/translations"/>
    <n v="1.0399999999999999E-3"/>
    <n v="13"/>
    <x v="4"/>
    <x v="5"/>
  </r>
  <r>
    <n v="1423"/>
    <x v="948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3.3333333333333335E-3"/>
    <n v="100"/>
    <x v="4"/>
    <x v="5"/>
  </r>
  <r>
    <n v="1424"/>
    <x v="949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0.2036"/>
    <n v="109.07142857142857"/>
    <x v="4"/>
    <x v="5"/>
  </r>
  <r>
    <n v="1425"/>
    <x v="950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4"/>
    <x v="5"/>
  </r>
  <r>
    <n v="1426"/>
    <x v="951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n v="0"/>
    <x v="4"/>
    <x v="5"/>
  </r>
  <r>
    <n v="1427"/>
    <x v="952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799999999999999E-2"/>
    <n v="104.75"/>
    <x v="4"/>
    <x v="5"/>
  </r>
  <r>
    <n v="1428"/>
    <x v="953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s v="publishing/translations"/>
    <n v="4.4999999999999998E-2"/>
    <n v="15"/>
    <x v="4"/>
    <x v="5"/>
  </r>
  <r>
    <n v="1429"/>
    <x v="954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4"/>
    <x v="5"/>
  </r>
  <r>
    <n v="1430"/>
    <x v="955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.0600000000000005E-2"/>
    <n v="80.599999999999994"/>
    <x v="4"/>
    <x v="5"/>
  </r>
  <r>
    <n v="1431"/>
    <x v="956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0.31947058823529412"/>
    <n v="115.55319148936171"/>
    <x v="4"/>
    <x v="5"/>
  </r>
  <r>
    <n v="1432"/>
    <x v="957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4"/>
    <x v="5"/>
  </r>
  <r>
    <n v="1433"/>
    <x v="958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6.7083333333333328E-2"/>
    <n v="80.5"/>
    <x v="4"/>
    <x v="5"/>
  </r>
  <r>
    <n v="1434"/>
    <x v="959"/>
    <s v="Interest from abroad to publish my book SOCIALCAPITALISM. Need translation to English master. Help appreciated."/>
    <n v="82000"/>
    <n v="8190"/>
    <x v="1"/>
    <x v="4"/>
    <s v="DKK"/>
    <n v="1433775600"/>
    <n v="1431973478"/>
    <b v="0"/>
    <n v="11"/>
    <b v="0"/>
    <s v="publishing/translations"/>
    <n v="9.987804878048781E-2"/>
    <n v="744.5454545454545"/>
    <x v="4"/>
    <x v="5"/>
  </r>
  <r>
    <n v="1435"/>
    <x v="960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1E-3"/>
    <n v="7.5"/>
    <x v="4"/>
    <x v="5"/>
  </r>
  <r>
    <n v="1436"/>
    <x v="961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7.7000000000000002E-3"/>
    <n v="38.5"/>
    <x v="4"/>
    <x v="5"/>
  </r>
  <r>
    <n v="1437"/>
    <x v="962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0.26900000000000002"/>
    <n v="36.68181818181818"/>
    <x v="4"/>
    <x v="5"/>
  </r>
  <r>
    <n v="1438"/>
    <x v="963"/>
    <s v="Feltmaking is an acient yet modern craft using wool in creative ways. Our thorough guides should be for people all over the world."/>
    <n v="20000"/>
    <n v="600"/>
    <x v="1"/>
    <x v="4"/>
    <s v="DKK"/>
    <n v="1461765300"/>
    <n v="1459198499"/>
    <b v="0"/>
    <n v="8"/>
    <b v="0"/>
    <s v="publishing/translations"/>
    <n v="0.03"/>
    <n v="75"/>
    <x v="4"/>
    <x v="5"/>
  </r>
  <r>
    <n v="1439"/>
    <x v="964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s v="publishing/translations"/>
    <n v="6.6055045871559637E-2"/>
    <n v="30"/>
    <x v="4"/>
    <x v="5"/>
  </r>
  <r>
    <n v="1440"/>
    <x v="965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7.6923076923076926E-5"/>
    <n v="1"/>
    <x v="4"/>
    <x v="5"/>
  </r>
  <r>
    <n v="1441"/>
    <x v="966"/>
    <s v="Guru Granth Sahib; User Friendly. A book which captures the essence of the Guru Granth Sahib in modern English and also made digital."/>
    <n v="180000"/>
    <n v="2020"/>
    <x v="1"/>
    <x v="3"/>
    <s v="GBP"/>
    <n v="1441995769"/>
    <n v="1436811769"/>
    <b v="0"/>
    <n v="3"/>
    <b v="0"/>
    <s v="publishing/translations"/>
    <n v="1.1222222222222222E-2"/>
    <n v="673.33333333333337"/>
    <x v="4"/>
    <x v="5"/>
  </r>
  <r>
    <n v="1442"/>
    <x v="967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4"/>
    <x v="5"/>
  </r>
  <r>
    <n v="1443"/>
    <x v="968"/>
    <s v="Hello everyone !_x000a_I need your help for translate my saga Fantasy : Icarus at the school of the gods - Book 1&quot;."/>
    <n v="13000"/>
    <n v="0"/>
    <x v="1"/>
    <x v="7"/>
    <s v="EUR"/>
    <n v="1483395209"/>
    <n v="1480803209"/>
    <b v="0"/>
    <n v="0"/>
    <b v="0"/>
    <s v="publishing/translations"/>
    <n v="0"/>
    <n v="0"/>
    <x v="4"/>
    <x v="5"/>
  </r>
  <r>
    <n v="1444"/>
    <x v="969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n v="0"/>
    <x v="4"/>
    <x v="5"/>
  </r>
  <r>
    <n v="1445"/>
    <x v="970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n v="0"/>
    <x v="4"/>
    <x v="5"/>
  </r>
  <r>
    <n v="1446"/>
    <x v="971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n v="0"/>
    <n v="0"/>
    <x v="4"/>
    <x v="5"/>
  </r>
  <r>
    <n v="1447"/>
    <x v="972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1.4999999999999999E-4"/>
    <n v="25"/>
    <x v="4"/>
    <x v="5"/>
  </r>
  <r>
    <n v="1448"/>
    <x v="973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n v="0"/>
    <x v="4"/>
    <x v="5"/>
  </r>
  <r>
    <n v="1449"/>
    <x v="974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4"/>
    <x v="5"/>
  </r>
  <r>
    <n v="1450"/>
    <x v="975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1.0000000000000001E-5"/>
    <n v="1"/>
    <x v="4"/>
    <x v="5"/>
  </r>
  <r>
    <n v="1481"/>
    <x v="976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s v="publishing/fiction"/>
    <n v="2.1000000000000001E-2"/>
    <n v="17.5"/>
    <x v="4"/>
    <x v="13"/>
  </r>
  <r>
    <n v="1482"/>
    <x v="977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1E-3"/>
    <n v="5"/>
    <x v="4"/>
    <x v="13"/>
  </r>
  <r>
    <n v="1483"/>
    <x v="978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7.1428571428571426E-3"/>
    <n v="25"/>
    <x v="4"/>
    <x v="13"/>
  </r>
  <r>
    <n v="1484"/>
    <x v="979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4"/>
    <x v="13"/>
  </r>
  <r>
    <n v="1485"/>
    <x v="980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.2388059701492536E-2"/>
    <n v="50"/>
    <x v="4"/>
    <x v="13"/>
  </r>
  <r>
    <n v="1486"/>
    <x v="981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2.3999999999999998E-3"/>
    <n v="16"/>
    <x v="4"/>
    <x v="13"/>
  </r>
  <r>
    <n v="1487"/>
    <x v="982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4"/>
    <x v="13"/>
  </r>
  <r>
    <n v="1488"/>
    <x v="983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.4E-2"/>
    <n v="60"/>
    <x v="4"/>
    <x v="13"/>
  </r>
  <r>
    <n v="1489"/>
    <x v="984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4"/>
    <x v="13"/>
  </r>
  <r>
    <n v="1490"/>
    <x v="985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0.30862068965517242"/>
    <n v="47.10526315789474"/>
    <x v="4"/>
    <x v="13"/>
  </r>
  <r>
    <n v="1491"/>
    <x v="986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.3333333333333329E-2"/>
    <n v="100"/>
    <x v="4"/>
    <x v="13"/>
  </r>
  <r>
    <n v="1492"/>
    <x v="987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7.4999999999999997E-3"/>
    <n v="15"/>
    <x v="4"/>
    <x v="13"/>
  </r>
  <r>
    <n v="1493"/>
    <x v="988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4"/>
    <x v="13"/>
  </r>
  <r>
    <n v="1494"/>
    <x v="989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8.8999999999999996E-2"/>
    <n v="40.454545454545453"/>
    <x v="4"/>
    <x v="13"/>
  </r>
  <r>
    <n v="1495"/>
    <x v="990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4"/>
    <x v="13"/>
  </r>
  <r>
    <n v="1496"/>
    <x v="991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4"/>
    <x v="13"/>
  </r>
  <r>
    <n v="1497"/>
    <x v="992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6.666666666666667E-5"/>
    <n v="1"/>
    <x v="4"/>
    <x v="13"/>
  </r>
  <r>
    <n v="1498"/>
    <x v="993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1.9E-2"/>
    <n v="19"/>
    <x v="4"/>
    <x v="13"/>
  </r>
  <r>
    <n v="1499"/>
    <x v="994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2.5000000000000001E-3"/>
    <n v="5"/>
    <x v="4"/>
    <x v="13"/>
  </r>
  <r>
    <n v="1500"/>
    <x v="995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0.25035714285714283"/>
    <n v="46.733333333333334"/>
    <x v="4"/>
    <x v="13"/>
  </r>
  <r>
    <n v="1541"/>
    <x v="996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3.3333333333333332E-4"/>
    <n v="3"/>
    <x v="8"/>
    <x v="18"/>
  </r>
  <r>
    <n v="1542"/>
    <x v="997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s v="photography/nature"/>
    <n v="0.04"/>
    <n v="20"/>
    <x v="8"/>
    <x v="18"/>
  </r>
  <r>
    <n v="1543"/>
    <x v="998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4.4444444444444444E-3"/>
    <n v="10"/>
    <x v="8"/>
    <x v="18"/>
  </r>
  <r>
    <n v="1544"/>
    <x v="999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8"/>
    <x v="18"/>
  </r>
  <r>
    <n v="1545"/>
    <x v="1000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3.3333333333333332E-4"/>
    <n v="1"/>
    <x v="8"/>
    <x v="18"/>
  </r>
  <r>
    <n v="1546"/>
    <x v="1001"/>
    <s v="Buy and maintain 6 acres of land in West Ireland as a Wildlife Refuge for an endangered species of native Raptor called the Hen Harrier"/>
    <n v="1000"/>
    <n v="289"/>
    <x v="1"/>
    <x v="3"/>
    <s v="GBP"/>
    <n v="1410930399"/>
    <n v="1405746399"/>
    <b v="0"/>
    <n v="11"/>
    <b v="0"/>
    <s v="photography/nature"/>
    <n v="0.28899999999999998"/>
    <n v="26.272727272727273"/>
    <x v="8"/>
    <x v="18"/>
  </r>
  <r>
    <n v="1547"/>
    <x v="1002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8"/>
    <x v="18"/>
  </r>
  <r>
    <n v="1548"/>
    <x v="1003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8.5714285714285715E-2"/>
    <n v="60"/>
    <x v="8"/>
    <x v="18"/>
  </r>
  <r>
    <n v="1549"/>
    <x v="1004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0.34"/>
    <n v="28.333333333333332"/>
    <x v="8"/>
    <x v="18"/>
  </r>
  <r>
    <n v="1550"/>
    <x v="1005"/>
    <s v="A photographic journal of a Costa Rican frog survey: recording the effects of habitat fragmentation on these charismatic amphibians."/>
    <n v="750"/>
    <n v="101"/>
    <x v="1"/>
    <x v="3"/>
    <s v="GBP"/>
    <n v="1463050034"/>
    <n v="1460458034"/>
    <b v="0"/>
    <n v="7"/>
    <b v="0"/>
    <s v="photography/nature"/>
    <n v="0.13466666666666666"/>
    <n v="14.428571428571429"/>
    <x v="8"/>
    <x v="18"/>
  </r>
  <r>
    <n v="1551"/>
    <x v="1006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8"/>
    <x v="18"/>
  </r>
  <r>
    <n v="1552"/>
    <x v="1007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0.49186046511627907"/>
    <n v="132.1875"/>
    <x v="8"/>
    <x v="18"/>
  </r>
  <r>
    <n v="1553"/>
    <x v="1008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8"/>
    <x v="18"/>
  </r>
  <r>
    <n v="1554"/>
    <x v="1009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n v="0"/>
    <x v="8"/>
    <x v="18"/>
  </r>
  <r>
    <n v="1555"/>
    <x v="1010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8"/>
    <x v="18"/>
  </r>
  <r>
    <n v="1556"/>
    <x v="1011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s v="photography/nature"/>
    <n v="0.45133333333333331"/>
    <n v="56.416666666666664"/>
    <x v="8"/>
    <x v="18"/>
  </r>
  <r>
    <n v="1557"/>
    <x v="1012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0.04"/>
    <n v="100"/>
    <x v="8"/>
    <x v="18"/>
  </r>
  <r>
    <n v="1558"/>
    <x v="1013"/>
    <s v="A large 2016 wall-calendar (A3 when open) featuring 12 stunning photographs by Lucy Wood."/>
    <n v="750"/>
    <n v="35"/>
    <x v="1"/>
    <x v="3"/>
    <s v="GBP"/>
    <n v="1440763920"/>
    <n v="1435656759"/>
    <b v="0"/>
    <n v="3"/>
    <b v="0"/>
    <s v="photography/nature"/>
    <n v="4.6666666666666669E-2"/>
    <n v="11.666666666666666"/>
    <x v="8"/>
    <x v="18"/>
  </r>
  <r>
    <n v="1559"/>
    <x v="1014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3.3333333333333335E-3"/>
    <n v="50"/>
    <x v="8"/>
    <x v="18"/>
  </r>
  <r>
    <n v="1560"/>
    <x v="1015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3.7600000000000001E-2"/>
    <n v="23.5"/>
    <x v="8"/>
    <x v="18"/>
  </r>
  <r>
    <n v="1581"/>
    <x v="1016"/>
    <s v="Photographic canvas prints depicting different scenes from around the globe, including local images taken in Sussex England."/>
    <n v="1000"/>
    <n v="5"/>
    <x v="1"/>
    <x v="3"/>
    <s v="GBP"/>
    <n v="1450521990"/>
    <n v="1447757190"/>
    <b v="0"/>
    <n v="1"/>
    <b v="0"/>
    <s v="photography/places"/>
    <n v="5.0000000000000001E-3"/>
    <n v="5"/>
    <x v="8"/>
    <x v="19"/>
  </r>
  <r>
    <n v="1582"/>
    <x v="1017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.2999999999999999E-2"/>
    <n v="31"/>
    <x v="8"/>
    <x v="19"/>
  </r>
  <r>
    <n v="1583"/>
    <x v="1018"/>
    <s v="I am a photographer who is inspired by the original Jules Verne story. I will make a thousands of photo and video materials for You."/>
    <n v="20000"/>
    <n v="15"/>
    <x v="1"/>
    <x v="3"/>
    <s v="GBP"/>
    <n v="1411681391"/>
    <n v="1409089391"/>
    <b v="0"/>
    <n v="1"/>
    <b v="0"/>
    <s v="photography/places"/>
    <n v="7.5000000000000002E-4"/>
    <n v="15"/>
    <x v="8"/>
    <x v="19"/>
  </r>
  <r>
    <n v="1584"/>
    <x v="1019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8"/>
    <x v="19"/>
  </r>
  <r>
    <n v="1585"/>
    <x v="1020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s v="photography/places"/>
    <n v="0.79"/>
    <n v="131.66666666666666"/>
    <x v="8"/>
    <x v="19"/>
  </r>
  <r>
    <n v="1586"/>
    <x v="1021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8"/>
    <x v="19"/>
  </r>
  <r>
    <n v="1587"/>
    <x v="1022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1.3333333333333334E-4"/>
    <n v="1"/>
    <x v="8"/>
    <x v="19"/>
  </r>
  <r>
    <n v="1588"/>
    <x v="1023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8"/>
    <x v="19"/>
  </r>
  <r>
    <n v="1589"/>
    <x v="1024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8"/>
    <x v="19"/>
  </r>
  <r>
    <n v="1590"/>
    <x v="1025"/>
    <s v="Discover Italy through photography."/>
    <n v="60000"/>
    <n v="1020"/>
    <x v="1"/>
    <x v="8"/>
    <s v="EUR"/>
    <n v="1443040464"/>
    <n v="1440448464"/>
    <b v="0"/>
    <n v="2"/>
    <b v="0"/>
    <s v="photography/places"/>
    <n v="1.7000000000000001E-2"/>
    <n v="510"/>
    <x v="8"/>
    <x v="19"/>
  </r>
  <r>
    <n v="1591"/>
    <x v="1026"/>
    <s v="Hi, my name is CiarÃ¡n May &amp; i'm a photographer from Co Fermanagh, Ireland. With your support  we can bring this wonderful book to life."/>
    <n v="14000"/>
    <n v="4092"/>
    <x v="1"/>
    <x v="3"/>
    <s v="GBP"/>
    <n v="1459700741"/>
    <n v="1457112341"/>
    <b v="0"/>
    <n v="92"/>
    <b v="0"/>
    <s v="photography/places"/>
    <n v="0.29228571428571426"/>
    <n v="44.478260869565219"/>
    <x v="8"/>
    <x v="19"/>
  </r>
  <r>
    <n v="1592"/>
    <x v="1027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8"/>
    <x v="19"/>
  </r>
  <r>
    <n v="1593"/>
    <x v="1028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1.3636363636363637E-4"/>
    <n v="1"/>
    <x v="8"/>
    <x v="19"/>
  </r>
  <r>
    <n v="1594"/>
    <x v="1029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0.20499999999999999"/>
    <n v="20.5"/>
    <x v="8"/>
    <x v="19"/>
  </r>
  <r>
    <n v="1595"/>
    <x v="1030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2.8E-3"/>
    <n v="40"/>
    <x v="8"/>
    <x v="19"/>
  </r>
  <r>
    <n v="1596"/>
    <x v="1031"/>
    <s v="London is beautiful. I want to create a book of stunning images from in and around our great city"/>
    <n v="3250"/>
    <n v="75"/>
    <x v="1"/>
    <x v="3"/>
    <s v="GBP"/>
    <n v="1418469569"/>
    <n v="1414577969"/>
    <b v="0"/>
    <n v="3"/>
    <b v="0"/>
    <s v="photography/places"/>
    <n v="2.3076923076923078E-2"/>
    <n v="25"/>
    <x v="8"/>
    <x v="19"/>
  </r>
  <r>
    <n v="1597"/>
    <x v="1032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8"/>
    <x v="19"/>
  </r>
  <r>
    <n v="1598"/>
    <x v="1033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1.25E-3"/>
    <n v="1"/>
    <x v="8"/>
    <x v="19"/>
  </r>
  <r>
    <n v="1599"/>
    <x v="1034"/>
    <s v="A London photographer trekking 5,895m up Africa's Mount Kilimanjaro to pursue and enrich a career."/>
    <n v="500"/>
    <n v="0"/>
    <x v="1"/>
    <x v="3"/>
    <s v="GBP"/>
    <n v="1460116576"/>
    <n v="1457528176"/>
    <b v="0"/>
    <n v="0"/>
    <b v="0"/>
    <s v="photography/places"/>
    <n v="0"/>
    <n v="0"/>
    <x v="8"/>
    <x v="19"/>
  </r>
  <r>
    <n v="1600"/>
    <x v="1035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.3400000000000007E-2"/>
    <n v="40.777777777777779"/>
    <x v="8"/>
    <x v="19"/>
  </r>
  <r>
    <n v="1701"/>
    <x v="1036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1.9801980198019802E-3"/>
    <n v="5"/>
    <x v="3"/>
    <x v="20"/>
  </r>
  <r>
    <n v="1702"/>
    <x v="1037"/>
    <s v="I can do all things through christ jesus"/>
    <n v="16500"/>
    <n v="1"/>
    <x v="1"/>
    <x v="1"/>
    <s v="USD"/>
    <n v="1427745150"/>
    <n v="1425156750"/>
    <b v="0"/>
    <n v="1"/>
    <b v="0"/>
    <s v="music/faith"/>
    <n v="6.0606060606060605E-5"/>
    <n v="1"/>
    <x v="3"/>
    <x v="20"/>
  </r>
  <r>
    <n v="1703"/>
    <x v="1038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.0200000000000001E-2"/>
    <n v="25.5"/>
    <x v="3"/>
    <x v="20"/>
  </r>
  <r>
    <n v="1704"/>
    <x v="1039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0.65100000000000002"/>
    <n v="118.36363636363636"/>
    <x v="3"/>
    <x v="20"/>
  </r>
  <r>
    <n v="1705"/>
    <x v="1040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20"/>
  </r>
  <r>
    <n v="1706"/>
    <x v="1041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n v="0"/>
    <x v="3"/>
    <x v="20"/>
  </r>
  <r>
    <n v="1707"/>
    <x v="1042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9.74E-2"/>
    <n v="54.111111111111114"/>
    <x v="3"/>
    <x v="20"/>
  </r>
  <r>
    <n v="1708"/>
    <x v="1043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20"/>
  </r>
  <r>
    <n v="1709"/>
    <x v="1044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4.8571428571428571E-2"/>
    <n v="21.25"/>
    <x v="3"/>
    <x v="20"/>
  </r>
  <r>
    <n v="1710"/>
    <x v="1045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6.7999999999999996E-3"/>
    <n v="34"/>
    <x v="3"/>
    <x v="20"/>
  </r>
  <r>
    <n v="1711"/>
    <x v="1046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0.105"/>
    <n v="525"/>
    <x v="3"/>
    <x v="20"/>
  </r>
  <r>
    <n v="1712"/>
    <x v="1047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20"/>
  </r>
  <r>
    <n v="1713"/>
    <x v="1048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1.6666666666666666E-2"/>
    <n v="50"/>
    <x v="3"/>
    <x v="20"/>
  </r>
  <r>
    <n v="1714"/>
    <x v="1049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7.868E-2"/>
    <n v="115.70588235294117"/>
    <x v="3"/>
    <x v="20"/>
  </r>
  <r>
    <n v="1715"/>
    <x v="1050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2.2000000000000001E-3"/>
    <n v="5.5"/>
    <x v="3"/>
    <x v="20"/>
  </r>
  <r>
    <n v="1716"/>
    <x v="1051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7.4999999999999997E-2"/>
    <n v="50"/>
    <x v="3"/>
    <x v="20"/>
  </r>
  <r>
    <n v="1717"/>
    <x v="1052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0.42725880551301687"/>
    <n v="34.024390243902438"/>
    <x v="3"/>
    <x v="20"/>
  </r>
  <r>
    <n v="1718"/>
    <x v="1053"/>
    <s v="A melody for the galaxy."/>
    <n v="35000"/>
    <n v="75"/>
    <x v="1"/>
    <x v="1"/>
    <s v="USD"/>
    <n v="1463201940"/>
    <n v="1459435149"/>
    <b v="0"/>
    <n v="2"/>
    <b v="0"/>
    <s v="music/faith"/>
    <n v="2.142857142857143E-3"/>
    <n v="37.5"/>
    <x v="3"/>
    <x v="20"/>
  </r>
  <r>
    <n v="1719"/>
    <x v="105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8.7500000000000008E-3"/>
    <n v="11.666666666666666"/>
    <x v="3"/>
    <x v="20"/>
  </r>
  <r>
    <n v="1720"/>
    <x v="1055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5.6250000000000001E-2"/>
    <n v="28.125"/>
    <x v="3"/>
    <x v="20"/>
  </r>
  <r>
    <n v="1721"/>
    <x v="1056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20"/>
  </r>
  <r>
    <n v="1722"/>
    <x v="1057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3.4722222222222224E-4"/>
    <n v="1"/>
    <x v="3"/>
    <x v="20"/>
  </r>
  <r>
    <n v="1723"/>
    <x v="1058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6.5000000000000002E-2"/>
    <n v="216.66666666666666"/>
    <x v="3"/>
    <x v="20"/>
  </r>
  <r>
    <n v="1724"/>
    <x v="1059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5.8333333333333336E-3"/>
    <n v="8.75"/>
    <x v="3"/>
    <x v="20"/>
  </r>
  <r>
    <n v="1725"/>
    <x v="1060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0.10181818181818182"/>
    <n v="62.222222222222221"/>
    <x v="3"/>
    <x v="20"/>
  </r>
  <r>
    <n v="1726"/>
    <x v="1061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0.33784615384615385"/>
    <n v="137.25"/>
    <x v="3"/>
    <x v="20"/>
  </r>
  <r>
    <n v="1727"/>
    <x v="1062"/>
    <s v="Please help fund my second Prophetic Guitar album. Be a part of a pioneering and groundbreaking sound released from Heaven."/>
    <n v="3000"/>
    <n v="1"/>
    <x v="1"/>
    <x v="3"/>
    <s v="GBP"/>
    <n v="1428231600"/>
    <n v="1423520177"/>
    <b v="0"/>
    <n v="1"/>
    <b v="0"/>
    <s v="music/faith"/>
    <n v="3.3333333333333332E-4"/>
    <n v="1"/>
    <x v="3"/>
    <x v="20"/>
  </r>
  <r>
    <n v="1728"/>
    <x v="1063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0.68400000000000005"/>
    <n v="122.14285714285714"/>
    <x v="3"/>
    <x v="20"/>
  </r>
  <r>
    <n v="1729"/>
    <x v="1064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20"/>
  </r>
  <r>
    <n v="1730"/>
    <x v="1065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20"/>
  </r>
  <r>
    <n v="1731"/>
    <x v="1066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20"/>
  </r>
  <r>
    <n v="1732"/>
    <x v="1067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20"/>
  </r>
  <r>
    <n v="1733"/>
    <x v="1068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20"/>
  </r>
  <r>
    <n v="1734"/>
    <x v="1069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2.2222222222222223E-4"/>
    <n v="1"/>
    <x v="3"/>
    <x v="20"/>
  </r>
  <r>
    <n v="1735"/>
    <x v="1070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0.11"/>
    <n v="55"/>
    <x v="3"/>
    <x v="20"/>
  </r>
  <r>
    <n v="1736"/>
    <x v="1071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7.3333333333333332E-3"/>
    <n v="22"/>
    <x v="3"/>
    <x v="20"/>
  </r>
  <r>
    <n v="1737"/>
    <x v="1072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0.21249999999999999"/>
    <n v="56.666666666666664"/>
    <x v="3"/>
    <x v="20"/>
  </r>
  <r>
    <n v="1738"/>
    <x v="1073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4.0000000000000001E-3"/>
    <n v="20"/>
    <x v="3"/>
    <x v="20"/>
  </r>
  <r>
    <n v="1739"/>
    <x v="1074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1E-3"/>
    <n v="1"/>
    <x v="3"/>
    <x v="20"/>
  </r>
  <r>
    <n v="1740"/>
    <x v="1075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20"/>
  </r>
  <r>
    <n v="1764"/>
    <x v="1076"/>
    <s v="Individual sportspeople are masters of their own destiny. This book is a gritty behind the scenes look at boxers striving for success"/>
    <n v="11000"/>
    <n v="2156"/>
    <x v="1"/>
    <x v="3"/>
    <s v="GBP"/>
    <n v="1407065979"/>
    <n v="1404560379"/>
    <b v="1"/>
    <n v="39"/>
    <b v="0"/>
    <s v="photography/photobooks"/>
    <n v="0.19600000000000001"/>
    <n v="55.282051282051285"/>
    <x v="8"/>
    <x v="21"/>
  </r>
  <r>
    <n v="1765"/>
    <x v="1077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0.59467839999999994"/>
    <n v="72.16970873786407"/>
    <x v="8"/>
    <x v="21"/>
  </r>
  <r>
    <n v="1766"/>
    <x v="1078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n v="0"/>
    <x v="8"/>
    <x v="21"/>
  </r>
  <r>
    <n v="1767"/>
    <x v="1079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0.4572"/>
    <n v="58.615384615384613"/>
    <x v="8"/>
    <x v="21"/>
  </r>
  <r>
    <n v="1768"/>
    <x v="1080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3.7400000000000003E-2"/>
    <n v="12.466666666666667"/>
    <x v="8"/>
    <x v="21"/>
  </r>
  <r>
    <n v="1769"/>
    <x v="1081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2.7025E-2"/>
    <n v="49.136363636363633"/>
    <x v="8"/>
    <x v="21"/>
  </r>
  <r>
    <n v="1770"/>
    <x v="1082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0.56514285714285717"/>
    <n v="150.5"/>
    <x v="8"/>
    <x v="21"/>
  </r>
  <r>
    <n v="1771"/>
    <x v="1083"/>
    <s v="Photographic book on the historic oil region of Pennsylvania where Edwin Drake drilled the well that started the modern oil industry."/>
    <n v="4200"/>
    <n v="895"/>
    <x v="1"/>
    <x v="3"/>
    <s v="GBP"/>
    <n v="1414107040"/>
    <n v="1411515040"/>
    <b v="1"/>
    <n v="25"/>
    <b v="0"/>
    <s v="photography/photobooks"/>
    <n v="0.21309523809523809"/>
    <n v="35.799999999999997"/>
    <x v="8"/>
    <x v="21"/>
  </r>
  <r>
    <n v="1772"/>
    <x v="1084"/>
    <s v="A photobook and a short documentary film telling the story of Holocaust in Northwestern Lithuania"/>
    <n v="5500"/>
    <n v="858"/>
    <x v="1"/>
    <x v="3"/>
    <s v="GBP"/>
    <n v="1404666836"/>
    <n v="1399482836"/>
    <b v="1"/>
    <n v="19"/>
    <b v="0"/>
    <s v="photography/photobooks"/>
    <n v="0.156"/>
    <n v="45.157894736842103"/>
    <x v="8"/>
    <x v="21"/>
  </r>
  <r>
    <n v="1773"/>
    <x v="1085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.2566666666666673E-2"/>
    <n v="98.78947368421052"/>
    <x v="8"/>
    <x v="21"/>
  </r>
  <r>
    <n v="1774"/>
    <x v="1086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0.4592"/>
    <n v="88.307692307692307"/>
    <x v="8"/>
    <x v="21"/>
  </r>
  <r>
    <n v="1775"/>
    <x v="1087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0.65101538461538466"/>
    <n v="170.62903225806451"/>
    <x v="8"/>
    <x v="21"/>
  </r>
  <r>
    <n v="1776"/>
    <x v="1088"/>
    <s v="A documentation of the implications of hedonistic architectural ventures in Dubai, the fastest growing city on the planet."/>
    <n v="5000"/>
    <n v="335"/>
    <x v="1"/>
    <x v="3"/>
    <s v="GBP"/>
    <n v="1414623471"/>
    <n v="1411513071"/>
    <b v="1"/>
    <n v="4"/>
    <b v="0"/>
    <s v="photography/photobooks"/>
    <n v="6.7000000000000004E-2"/>
    <n v="83.75"/>
    <x v="8"/>
    <x v="21"/>
  </r>
  <r>
    <n v="1777"/>
    <x v="1089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0.135625"/>
    <n v="65.099999999999994"/>
    <x v="8"/>
    <x v="21"/>
  </r>
  <r>
    <n v="1778"/>
    <x v="1090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1.9900000000000001E-2"/>
    <n v="66.333333333333329"/>
    <x v="8"/>
    <x v="21"/>
  </r>
  <r>
    <n v="1779"/>
    <x v="1091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0.36236363636363639"/>
    <n v="104.89473684210526"/>
    <x v="8"/>
    <x v="21"/>
  </r>
  <r>
    <n v="1780"/>
    <x v="1092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0.39743333333333336"/>
    <n v="78.440789473684205"/>
    <x v="8"/>
    <x v="21"/>
  </r>
  <r>
    <n v="1781"/>
    <x v="1093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0.25763636363636366"/>
    <n v="59.041666666666664"/>
    <x v="8"/>
    <x v="21"/>
  </r>
  <r>
    <n v="1782"/>
    <x v="1094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0.15491428571428573"/>
    <n v="71.34210526315789"/>
    <x v="8"/>
    <x v="21"/>
  </r>
  <r>
    <n v="1783"/>
    <x v="1095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0.236925"/>
    <n v="51.227027027027027"/>
    <x v="8"/>
    <x v="21"/>
  </r>
  <r>
    <n v="1784"/>
    <x v="1096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0.39760000000000001"/>
    <n v="60.242424242424242"/>
    <x v="8"/>
    <x v="21"/>
  </r>
  <r>
    <n v="1785"/>
    <x v="1097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0.20220833333333332"/>
    <n v="44.935185185185183"/>
    <x v="8"/>
    <x v="21"/>
  </r>
  <r>
    <n v="1786"/>
    <x v="1098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0.47631578947368419"/>
    <n v="31.206896551724139"/>
    <x v="8"/>
    <x v="21"/>
  </r>
  <r>
    <n v="1787"/>
    <x v="1099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0.15329999999999999"/>
    <n v="63.875"/>
    <x v="8"/>
    <x v="21"/>
  </r>
  <r>
    <n v="1788"/>
    <x v="1100"/>
    <s v="A photo book celebrating Goths, exploring their lives and giving an insight into what Goth is for them."/>
    <n v="5500"/>
    <n v="76"/>
    <x v="1"/>
    <x v="3"/>
    <s v="GBP"/>
    <n v="1414795542"/>
    <n v="1412203542"/>
    <b v="1"/>
    <n v="4"/>
    <b v="0"/>
    <s v="photography/photobooks"/>
    <n v="1.3818181818181818E-2"/>
    <n v="19"/>
    <x v="8"/>
    <x v="21"/>
  </r>
  <r>
    <n v="1789"/>
    <x v="1101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5.0000000000000001E-3"/>
    <n v="10"/>
    <x v="8"/>
    <x v="21"/>
  </r>
  <r>
    <n v="1790"/>
    <x v="1102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4.9575757575757579E-2"/>
    <n v="109.06666666666666"/>
    <x v="8"/>
    <x v="21"/>
  </r>
  <r>
    <n v="1791"/>
    <x v="1103"/>
    <s v="For the love of street photography and the beauty of traditional cultures in southern Italy."/>
    <n v="3000"/>
    <n v="107"/>
    <x v="1"/>
    <x v="3"/>
    <s v="GBP"/>
    <n v="1422553565"/>
    <n v="1417369565"/>
    <b v="1"/>
    <n v="4"/>
    <b v="0"/>
    <s v="photography/photobooks"/>
    <n v="3.5666666666666666E-2"/>
    <n v="26.75"/>
    <x v="8"/>
    <x v="21"/>
  </r>
  <r>
    <n v="1792"/>
    <x v="1104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0.61124000000000001"/>
    <n v="109.93525179856115"/>
    <x v="8"/>
    <x v="21"/>
  </r>
  <r>
    <n v="1793"/>
    <x v="1105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.3333333333333334E-2"/>
    <n v="20"/>
    <x v="8"/>
    <x v="21"/>
  </r>
  <r>
    <n v="1794"/>
    <x v="1106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0.11077777777777778"/>
    <n v="55.388888888888886"/>
    <x v="8"/>
    <x v="21"/>
  </r>
  <r>
    <n v="1795"/>
    <x v="1107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0.38735714285714284"/>
    <n v="133.90123456790124"/>
    <x v="8"/>
    <x v="21"/>
  </r>
  <r>
    <n v="1796"/>
    <x v="1108"/>
    <s v="Kenema is a stunning portrait photography book by British Photographer, Peter Dibdin, capturing community life in Kenema, Sierra Leone."/>
    <n v="19000"/>
    <n v="4190"/>
    <x v="1"/>
    <x v="3"/>
    <s v="GBP"/>
    <n v="1469356366"/>
    <n v="1464172366"/>
    <b v="1"/>
    <n v="86"/>
    <b v="0"/>
    <s v="photography/photobooks"/>
    <n v="0.22052631578947368"/>
    <n v="48.720930232558139"/>
    <x v="8"/>
    <x v="21"/>
  </r>
  <r>
    <n v="1797"/>
    <x v="1109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0.67549999999999999"/>
    <n v="48.25"/>
    <x v="8"/>
    <x v="21"/>
  </r>
  <r>
    <n v="1798"/>
    <x v="1110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0.136375"/>
    <n v="58.972972972972975"/>
    <x v="8"/>
    <x v="21"/>
  </r>
  <r>
    <n v="1799"/>
    <x v="1111"/>
    <s v="The UnDiscovered Image, a monthly publication dedicated to photographers."/>
    <n v="4000"/>
    <n v="69.83"/>
    <x v="1"/>
    <x v="3"/>
    <s v="GBP"/>
    <n v="1415740408"/>
    <n v="1414008808"/>
    <b v="1"/>
    <n v="6"/>
    <b v="0"/>
    <s v="photography/photobooks"/>
    <n v="1.7457500000000001E-2"/>
    <n v="11.638333333333334"/>
    <x v="8"/>
    <x v="21"/>
  </r>
  <r>
    <n v="1800"/>
    <x v="1112"/>
    <s v="Shot over 3 years in the U.K &amp; U.S, and featured in press worldwide, we need your help to back the highly anticipated Sikh Project book"/>
    <n v="46260"/>
    <n v="9460"/>
    <x v="1"/>
    <x v="3"/>
    <s v="GBP"/>
    <n v="1476109970"/>
    <n v="1473517970"/>
    <b v="1"/>
    <n v="113"/>
    <b v="0"/>
    <s v="photography/photobooks"/>
    <n v="0.20449632511889321"/>
    <n v="83.716814159292042"/>
    <x v="8"/>
    <x v="21"/>
  </r>
  <r>
    <n v="1801"/>
    <x v="1113"/>
    <s v="Get involved in Come, Bring, Punish, a new photo book by Ewen Spencer, documenting the European Ballroom scene and the life around it"/>
    <n v="17000"/>
    <n v="2355"/>
    <x v="1"/>
    <x v="3"/>
    <s v="GBP"/>
    <n v="1450181400"/>
    <n v="1447429868"/>
    <b v="1"/>
    <n v="37"/>
    <b v="0"/>
    <s v="photography/photobooks"/>
    <n v="0.13852941176470587"/>
    <n v="63.648648648648646"/>
    <x v="8"/>
    <x v="21"/>
  </r>
  <r>
    <n v="1802"/>
    <x v="1114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0.48485714285714288"/>
    <n v="94.277777777777771"/>
    <x v="8"/>
    <x v="21"/>
  </r>
  <r>
    <n v="1803"/>
    <x v="1115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0.308"/>
    <n v="71.86666666666666"/>
    <x v="8"/>
    <x v="21"/>
  </r>
  <r>
    <n v="1804"/>
    <x v="1116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0.35174193548387095"/>
    <n v="104.84615384615384"/>
    <x v="8"/>
    <x v="21"/>
  </r>
  <r>
    <n v="1805"/>
    <x v="1117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0.36404444444444445"/>
    <n v="67.139344262295083"/>
    <x v="8"/>
    <x v="21"/>
  </r>
  <r>
    <n v="1806"/>
    <x v="1118"/>
    <s v="Join me in publishing an amazing and unprecedented book with full frontal photopraphs of 8 American Presidents Naked"/>
    <n v="20000"/>
    <n v="591"/>
    <x v="1"/>
    <x v="3"/>
    <s v="GBP"/>
    <n v="1412090349"/>
    <n v="1409066349"/>
    <b v="1"/>
    <n v="8"/>
    <b v="0"/>
    <s v="photography/photobooks"/>
    <n v="2.955E-2"/>
    <n v="73.875"/>
    <x v="8"/>
    <x v="21"/>
  </r>
  <r>
    <n v="1807"/>
    <x v="1119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0.1106"/>
    <n v="69.125"/>
    <x v="8"/>
    <x v="21"/>
  </r>
  <r>
    <n v="1808"/>
    <x v="1120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0.41407142857142859"/>
    <n v="120.77083333333333"/>
    <x v="8"/>
    <x v="21"/>
  </r>
  <r>
    <n v="1809"/>
    <x v="1121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s v="photography/photobooks"/>
    <n v="0.10857142857142857"/>
    <n v="42.222222222222221"/>
    <x v="8"/>
    <x v="21"/>
  </r>
  <r>
    <n v="1810"/>
    <x v="1122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.3333333333333333E-2"/>
    <n v="7.5"/>
    <x v="8"/>
    <x v="21"/>
  </r>
  <r>
    <n v="1811"/>
    <x v="1123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7.407407407407407E-4"/>
    <n v="1.5384615384615385"/>
    <x v="8"/>
    <x v="21"/>
  </r>
  <r>
    <n v="1812"/>
    <x v="1124"/>
    <s v="Run Rwanda - 211 miles, 100 photos:  An intimate visual documentation  of the inspiring and innovative reality of modern day Rwanda"/>
    <n v="6500"/>
    <n v="865"/>
    <x v="1"/>
    <x v="3"/>
    <s v="GBP"/>
    <n v="1467531536"/>
    <n v="1464939536"/>
    <b v="0"/>
    <n v="23"/>
    <b v="0"/>
    <s v="photography/photobooks"/>
    <n v="0.13307692307692306"/>
    <n v="37.608695652173914"/>
    <x v="8"/>
    <x v="21"/>
  </r>
  <r>
    <n v="1813"/>
    <x v="1125"/>
    <s v="This project aims to document, Libyan photographic history; through both print and artisan mediums ."/>
    <n v="8750"/>
    <n v="0"/>
    <x v="1"/>
    <x v="3"/>
    <s v="GBP"/>
    <n v="1407532812"/>
    <n v="1404940812"/>
    <b v="0"/>
    <n v="0"/>
    <b v="0"/>
    <s v="photography/photobooks"/>
    <n v="0"/>
    <n v="0"/>
    <x v="8"/>
    <x v="21"/>
  </r>
  <r>
    <n v="1814"/>
    <x v="1126"/>
    <s v="A self published photo book documenting the overwhelming presence of the colour pink, in young girls lives here in the UK."/>
    <n v="12000"/>
    <n v="5902"/>
    <x v="1"/>
    <x v="3"/>
    <s v="GBP"/>
    <n v="1425108736"/>
    <n v="1422516736"/>
    <b v="0"/>
    <n v="140"/>
    <b v="0"/>
    <s v="photography/photobooks"/>
    <n v="0.49183333333333334"/>
    <n v="42.157142857142858"/>
    <x v="8"/>
    <x v="21"/>
  </r>
  <r>
    <n v="1815"/>
    <x v="1127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8"/>
    <x v="21"/>
  </r>
  <r>
    <n v="1816"/>
    <x v="1128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E-2"/>
    <n v="84.833333333333329"/>
    <x v="8"/>
    <x v="21"/>
  </r>
  <r>
    <n v="1817"/>
    <x v="1129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0.52327777777777773"/>
    <n v="94.19"/>
    <x v="8"/>
    <x v="21"/>
  </r>
  <r>
    <n v="1818"/>
    <x v="1130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8"/>
    <x v="21"/>
  </r>
  <r>
    <n v="1819"/>
    <x v="1131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.0833333333333332E-2"/>
    <n v="6.25"/>
    <x v="8"/>
    <x v="21"/>
  </r>
  <r>
    <n v="1820"/>
    <x v="1132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6.565384615384616E-2"/>
    <n v="213.375"/>
    <x v="8"/>
    <x v="21"/>
  </r>
  <r>
    <n v="1861"/>
    <x v="1133"/>
    <s v="A game for Apple &amp; Android devices that sees you get your own spacecraft, take on the competition, mine asteroids &amp; fight to survive."/>
    <n v="250000"/>
    <n v="0"/>
    <x v="1"/>
    <x v="3"/>
    <s v="GBP"/>
    <n v="1422256341"/>
    <n v="1419664341"/>
    <b v="0"/>
    <n v="0"/>
    <b v="0"/>
    <s v="games/mobile games"/>
    <n v="0"/>
    <n v="0"/>
    <x v="7"/>
    <x v="17"/>
  </r>
  <r>
    <n v="1862"/>
    <x v="1134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.0833333333333326E-2"/>
    <n v="90.9375"/>
    <x v="7"/>
    <x v="17"/>
  </r>
  <r>
    <n v="1863"/>
    <x v="1135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4.0000000000000001E-3"/>
    <n v="5"/>
    <x v="7"/>
    <x v="17"/>
  </r>
  <r>
    <n v="1864"/>
    <x v="1136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0.42892307692307691"/>
    <n v="58.083333333333336"/>
    <x v="7"/>
    <x v="17"/>
  </r>
  <r>
    <n v="1865"/>
    <x v="1137"/>
    <s v="This game is an alternative to the boring morning jogs This game will make you excited to workout Following elite footballer movements!"/>
    <n v="110000"/>
    <n v="4"/>
    <x v="1"/>
    <x v="3"/>
    <s v="GBP"/>
    <n v="1478425747"/>
    <n v="1475398147"/>
    <b v="0"/>
    <n v="2"/>
    <b v="0"/>
    <s v="games/mobile games"/>
    <n v="3.6363636363636364E-5"/>
    <n v="2"/>
    <x v="7"/>
    <x v="17"/>
  </r>
  <r>
    <n v="1866"/>
    <x v="1138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5.0000000000000001E-3"/>
    <n v="62.5"/>
    <x v="7"/>
    <x v="17"/>
  </r>
  <r>
    <n v="1867"/>
    <x v="1139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5.0000000000000001E-4"/>
    <n v="10"/>
    <x v="7"/>
    <x v="17"/>
  </r>
  <r>
    <n v="1868"/>
    <x v="1140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4.8680000000000001E-2"/>
    <n v="71.588235294117652"/>
    <x v="7"/>
    <x v="17"/>
  </r>
  <r>
    <n v="1869"/>
    <x v="1141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7"/>
    <x v="17"/>
  </r>
  <r>
    <n v="1870"/>
    <x v="1142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0.10314285714285715"/>
    <n v="32.81818181818182"/>
    <x v="7"/>
    <x v="17"/>
  </r>
  <r>
    <n v="1871"/>
    <x v="1143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0.7178461538461538"/>
    <n v="49.11578947368421"/>
    <x v="7"/>
    <x v="17"/>
  </r>
  <r>
    <n v="1872"/>
    <x v="1144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.06E-2"/>
    <n v="16.307692307692307"/>
    <x v="7"/>
    <x v="17"/>
  </r>
  <r>
    <n v="1873"/>
    <x v="1145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s v="games/mobile games"/>
    <n v="4.4999999999999997E-3"/>
    <n v="18"/>
    <x v="7"/>
    <x v="17"/>
  </r>
  <r>
    <n v="1874"/>
    <x v="1146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1.6249999999999999E-4"/>
    <n v="13"/>
    <x v="7"/>
    <x v="17"/>
  </r>
  <r>
    <n v="1875"/>
    <x v="1147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5.1000000000000004E-3"/>
    <n v="17"/>
    <x v="7"/>
    <x v="17"/>
  </r>
  <r>
    <n v="1876"/>
    <x v="1148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n v="0"/>
    <x v="7"/>
    <x v="17"/>
  </r>
  <r>
    <n v="1877"/>
    <x v="1149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7"/>
    <x v="17"/>
  </r>
  <r>
    <n v="1878"/>
    <x v="1150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n v="0"/>
    <x v="7"/>
    <x v="17"/>
  </r>
  <r>
    <n v="1879"/>
    <x v="1151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s v="games/mobile games"/>
    <n v="1.1999999999999999E-3"/>
    <n v="3"/>
    <x v="7"/>
    <x v="17"/>
  </r>
  <r>
    <n v="1880"/>
    <x v="1152"/>
    <s v="Sim Betting Football is the only football (soccer) betting simulation  game."/>
    <n v="5000"/>
    <n v="1004"/>
    <x v="1"/>
    <x v="3"/>
    <s v="GBP"/>
    <n v="1459341380"/>
    <n v="1456839380"/>
    <b v="0"/>
    <n v="24"/>
    <b v="0"/>
    <s v="games/mobile games"/>
    <n v="0.20080000000000001"/>
    <n v="41.833333333333336"/>
    <x v="7"/>
    <x v="17"/>
  </r>
  <r>
    <n v="1901"/>
    <x v="1153"/>
    <s v="KiddieRail is a height adjustable hand rail of the right size for little children to help them manage the stairs more safely at home."/>
    <n v="99000"/>
    <n v="2670"/>
    <x v="1"/>
    <x v="3"/>
    <s v="GBP"/>
    <n v="1432299600"/>
    <n v="1429707729"/>
    <b v="0"/>
    <n v="25"/>
    <b v="0"/>
    <s v="technology/gadgets"/>
    <n v="2.696969696969697E-2"/>
    <n v="106.8"/>
    <x v="1"/>
    <x v="22"/>
  </r>
  <r>
    <n v="1902"/>
    <x v="1154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1.2E-2"/>
    <n v="4"/>
    <x v="1"/>
    <x v="22"/>
  </r>
  <r>
    <n v="1903"/>
    <x v="1155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0.46600000000000003"/>
    <n v="34.097560975609753"/>
    <x v="1"/>
    <x v="22"/>
  </r>
  <r>
    <n v="1904"/>
    <x v="1156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1E-3"/>
    <n v="25"/>
    <x v="1"/>
    <x v="22"/>
  </r>
  <r>
    <n v="1905"/>
    <x v="1157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1.6800000000000001E-3"/>
    <n v="10.5"/>
    <x v="1"/>
    <x v="22"/>
  </r>
  <r>
    <n v="1906"/>
    <x v="1158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0.42759999999999998"/>
    <n v="215.95959595959596"/>
    <x v="1"/>
    <x v="22"/>
  </r>
  <r>
    <n v="1907"/>
    <x v="1159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2.8333333333333335E-3"/>
    <n v="21.25"/>
    <x v="1"/>
    <x v="22"/>
  </r>
  <r>
    <n v="1908"/>
    <x v="1160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1.7319999999999999E-2"/>
    <n v="108.25"/>
    <x v="1"/>
    <x v="22"/>
  </r>
  <r>
    <n v="1909"/>
    <x v="1161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0.14111428571428572"/>
    <n v="129.97368421052633"/>
    <x v="1"/>
    <x v="22"/>
  </r>
  <r>
    <n v="1910"/>
    <x v="1162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0.39395294117647056"/>
    <n v="117.49473684210527"/>
    <x v="1"/>
    <x v="22"/>
  </r>
  <r>
    <n v="1911"/>
    <x v="1163"/>
    <s v="Charge furniture, making it simple and comfortable to charge your USB devices without leaving the comfort of your couch or armchair"/>
    <n v="42500"/>
    <n v="10"/>
    <x v="1"/>
    <x v="9"/>
    <s v="NZD"/>
    <n v="1407545334"/>
    <n v="1404953334"/>
    <b v="0"/>
    <n v="1"/>
    <b v="0"/>
    <s v="technology/gadgets"/>
    <n v="2.3529411764705883E-4"/>
    <n v="10"/>
    <x v="1"/>
    <x v="22"/>
  </r>
  <r>
    <n v="1912"/>
    <x v="1164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0.59299999999999997"/>
    <n v="70.595238095238102"/>
    <x v="1"/>
    <x v="22"/>
  </r>
  <r>
    <n v="1913"/>
    <x v="1165"/>
    <s v="Tibio is a revolutionary new product designed to solve an age old problem."/>
    <n v="48000"/>
    <n v="637"/>
    <x v="1"/>
    <x v="3"/>
    <s v="GBP"/>
    <n v="1412770578"/>
    <n v="1410178578"/>
    <b v="0"/>
    <n v="26"/>
    <b v="0"/>
    <s v="technology/gadgets"/>
    <n v="1.3270833333333334E-2"/>
    <n v="24.5"/>
    <x v="1"/>
    <x v="22"/>
  </r>
  <r>
    <n v="1914"/>
    <x v="1166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.0090090090090086E-2"/>
    <n v="30"/>
    <x v="1"/>
    <x v="22"/>
  </r>
  <r>
    <n v="1915"/>
    <x v="1167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1.6E-2"/>
    <n v="2"/>
    <x v="1"/>
    <x v="22"/>
  </r>
  <r>
    <n v="1916"/>
    <x v="1168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5.1000000000000004E-3"/>
    <n v="17"/>
    <x v="1"/>
    <x v="22"/>
  </r>
  <r>
    <n v="1917"/>
    <x v="1169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0.52570512820512816"/>
    <n v="2928.9285714285716"/>
    <x v="1"/>
    <x v="22"/>
  </r>
  <r>
    <n v="1918"/>
    <x v="1170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.04E-2"/>
    <n v="28.888888888888889"/>
    <x v="1"/>
    <x v="22"/>
  </r>
  <r>
    <n v="1919"/>
    <x v="1171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0.47399999999999998"/>
    <n v="29.625"/>
    <x v="1"/>
    <x v="22"/>
  </r>
  <r>
    <n v="1920"/>
    <x v="1172"/>
    <s v="A new concept in bike light safety, protecting cyclists from being hit in the side. Bright, amber sideways."/>
    <n v="10000"/>
    <n v="4303"/>
    <x v="1"/>
    <x v="3"/>
    <s v="GBP"/>
    <n v="1445468400"/>
    <n v="1443042061"/>
    <b v="0"/>
    <n v="105"/>
    <b v="0"/>
    <s v="technology/gadgets"/>
    <n v="0.43030000000000002"/>
    <n v="40.980952380952381"/>
    <x v="1"/>
    <x v="22"/>
  </r>
  <r>
    <n v="1981"/>
    <x v="1173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s v="photography/people"/>
    <n v="5.0799999999999998E-2"/>
    <n v="31.75"/>
    <x v="8"/>
    <x v="23"/>
  </r>
  <r>
    <n v="1982"/>
    <x v="1174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8"/>
    <x v="23"/>
  </r>
  <r>
    <n v="1983"/>
    <x v="1175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.2999999999999997E-2"/>
    <n v="88.6875"/>
    <x v="8"/>
    <x v="23"/>
  </r>
  <r>
    <n v="1984"/>
    <x v="1176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0.21146666666666666"/>
    <n v="453.14285714285717"/>
    <x v="8"/>
    <x v="23"/>
  </r>
  <r>
    <n v="1985"/>
    <x v="1177"/>
    <s v="A personal journey to document people on the worlds 10 largest metro systems. The end result being one truly epic photographic essay!"/>
    <n v="1600"/>
    <n v="51"/>
    <x v="1"/>
    <x v="3"/>
    <s v="GBP"/>
    <n v="1470178800"/>
    <n v="1467650771"/>
    <b v="0"/>
    <n v="4"/>
    <b v="0"/>
    <s v="photography/people"/>
    <n v="3.1875000000000001E-2"/>
    <n v="12.75"/>
    <x v="8"/>
    <x v="23"/>
  </r>
  <r>
    <n v="1986"/>
    <x v="1178"/>
    <s v="We are a married couple who have started a child photography business from home. We need help to put together equipment to grow."/>
    <n v="2000"/>
    <n v="1"/>
    <x v="1"/>
    <x v="3"/>
    <s v="GBP"/>
    <n v="1457947483"/>
    <n v="1455359083"/>
    <b v="0"/>
    <n v="1"/>
    <b v="0"/>
    <s v="photography/people"/>
    <n v="5.0000000000000001E-4"/>
    <n v="1"/>
    <x v="8"/>
    <x v="23"/>
  </r>
  <r>
    <n v="1987"/>
    <x v="1179"/>
    <s v="A collection of images that depicts the beauty and diversity within Ethiopia"/>
    <n v="5500"/>
    <n v="2336"/>
    <x v="1"/>
    <x v="3"/>
    <s v="GBP"/>
    <n v="1425223276"/>
    <n v="1422631276"/>
    <b v="0"/>
    <n v="28"/>
    <b v="0"/>
    <s v="photography/people"/>
    <n v="0.42472727272727273"/>
    <n v="83.428571428571431"/>
    <x v="8"/>
    <x v="23"/>
  </r>
  <r>
    <n v="1988"/>
    <x v="1180"/>
    <s v="Expressing art in an image!"/>
    <n v="6000"/>
    <n v="25"/>
    <x v="1"/>
    <x v="1"/>
    <s v="USD"/>
    <n v="1440094742"/>
    <n v="1437502742"/>
    <b v="0"/>
    <n v="1"/>
    <b v="0"/>
    <s v="photography/people"/>
    <n v="4.1666666666666666E-3"/>
    <n v="25"/>
    <x v="8"/>
    <x v="23"/>
  </r>
  <r>
    <n v="1989"/>
    <x v="1181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0.01"/>
    <n v="50"/>
    <x v="8"/>
    <x v="23"/>
  </r>
  <r>
    <n v="1990"/>
    <x v="1182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0.16966666666666666"/>
    <n v="101.8"/>
    <x v="8"/>
    <x v="23"/>
  </r>
  <r>
    <n v="1991"/>
    <x v="1183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.0000000000000007E-2"/>
    <n v="46.666666666666664"/>
    <x v="8"/>
    <x v="23"/>
  </r>
  <r>
    <n v="1992"/>
    <x v="1184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1.3333333333333333E-3"/>
    <n v="1"/>
    <x v="8"/>
    <x v="23"/>
  </r>
  <r>
    <n v="1993"/>
    <x v="1185"/>
    <s v="I am looking for help to open up an affordable photography studio in Cornwall for baby and family portraiture photography"/>
    <n v="2000"/>
    <n v="0"/>
    <x v="1"/>
    <x v="3"/>
    <s v="GBP"/>
    <n v="1450706837"/>
    <n v="1448114837"/>
    <b v="0"/>
    <n v="0"/>
    <b v="0"/>
    <s v="photography/people"/>
    <n v="0"/>
    <n v="0"/>
    <x v="8"/>
    <x v="23"/>
  </r>
  <r>
    <n v="1994"/>
    <x v="1186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8"/>
    <x v="23"/>
  </r>
  <r>
    <n v="1995"/>
    <x v="1187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s v="photography/people"/>
    <n v="7.8E-2"/>
    <n v="26"/>
    <x v="8"/>
    <x v="23"/>
  </r>
  <r>
    <n v="1996"/>
    <x v="1188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8"/>
    <x v="23"/>
  </r>
  <r>
    <n v="1997"/>
    <x v="1189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8"/>
    <x v="23"/>
  </r>
  <r>
    <n v="1998"/>
    <x v="1190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0.26200000000000001"/>
    <n v="218.33333333333334"/>
    <x v="8"/>
    <x v="23"/>
  </r>
  <r>
    <n v="1999"/>
    <x v="1191"/>
    <s v="This is a portrait photo project aiming to inspire women to explore themselves and live their passion"/>
    <n v="31000"/>
    <n v="236"/>
    <x v="1"/>
    <x v="3"/>
    <s v="GBP"/>
    <n v="1415882108"/>
    <n v="1413286508"/>
    <b v="0"/>
    <n v="7"/>
    <b v="0"/>
    <s v="photography/people"/>
    <n v="7.6129032258064515E-3"/>
    <n v="33.714285714285715"/>
    <x v="8"/>
    <x v="23"/>
  </r>
  <r>
    <n v="2000"/>
    <x v="1192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s v="photography/people"/>
    <n v="0.125"/>
    <n v="25"/>
    <x v="8"/>
    <x v="23"/>
  </r>
  <r>
    <n v="2121"/>
    <x v="1193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5.6800000000000002E-3"/>
    <n v="28.4"/>
    <x v="7"/>
    <x v="16"/>
  </r>
  <r>
    <n v="2122"/>
    <x v="1194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7"/>
    <x v="16"/>
  </r>
  <r>
    <n v="2123"/>
    <x v="1195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0.1"/>
    <n v="10"/>
    <x v="7"/>
    <x v="16"/>
  </r>
  <r>
    <n v="2124"/>
    <x v="1196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0.10454545454545454"/>
    <n v="23"/>
    <x v="7"/>
    <x v="16"/>
  </r>
  <r>
    <n v="2125"/>
    <x v="1197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.4200000000000001E-2"/>
    <n v="31.555555555555557"/>
    <x v="7"/>
    <x v="16"/>
  </r>
  <r>
    <n v="2126"/>
    <x v="1198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5.0000000000000001E-4"/>
    <n v="5"/>
    <x v="7"/>
    <x v="16"/>
  </r>
  <r>
    <n v="2127"/>
    <x v="1199"/>
    <s v="Three Monkeys is an audio adventure game for PC."/>
    <n v="28000"/>
    <n v="8076"/>
    <x v="1"/>
    <x v="3"/>
    <s v="GBP"/>
    <n v="1426158463"/>
    <n v="1423570063"/>
    <b v="0"/>
    <n v="236"/>
    <b v="0"/>
    <s v="games/video games"/>
    <n v="0.28842857142857142"/>
    <n v="34.220338983050844"/>
    <x v="7"/>
    <x v="16"/>
  </r>
  <r>
    <n v="2128"/>
    <x v="1200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s v="games/video games"/>
    <n v="1.6666666666666668E-3"/>
    <n v="25"/>
    <x v="7"/>
    <x v="16"/>
  </r>
  <r>
    <n v="2129"/>
    <x v="1201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0.11799999999999999"/>
    <n v="19.666666666666668"/>
    <x v="7"/>
    <x v="16"/>
  </r>
  <r>
    <n v="2130"/>
    <x v="1202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2.0238095238095236E-3"/>
    <n v="21.25"/>
    <x v="7"/>
    <x v="16"/>
  </r>
  <r>
    <n v="2131"/>
    <x v="1203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0.05"/>
    <n v="8.3333333333333339"/>
    <x v="7"/>
    <x v="16"/>
  </r>
  <r>
    <n v="2132"/>
    <x v="1204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.1129899999999997E-2"/>
    <n v="21.34333333333333"/>
    <x v="7"/>
    <x v="16"/>
  </r>
  <r>
    <n v="2133"/>
    <x v="1205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1.6E-2"/>
    <n v="5.333333333333333"/>
    <x v="7"/>
    <x v="16"/>
  </r>
  <r>
    <n v="2134"/>
    <x v="1206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1.7333333333333333E-2"/>
    <n v="34.666666666666664"/>
    <x v="7"/>
    <x v="16"/>
  </r>
  <r>
    <n v="2135"/>
    <x v="1207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9.5600000000000004E-2"/>
    <n v="21.727272727272727"/>
    <x v="7"/>
    <x v="16"/>
  </r>
  <r>
    <n v="2136"/>
    <x v="1208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5.9612499999999998E-4"/>
    <n v="11.922499999999999"/>
    <x v="7"/>
    <x v="16"/>
  </r>
  <r>
    <n v="2137"/>
    <x v="1209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s v="games/video games"/>
    <n v="0.28405999999999998"/>
    <n v="26.59737827715356"/>
    <x v="7"/>
    <x v="16"/>
  </r>
  <r>
    <n v="2138"/>
    <x v="1210"/>
    <s v="A game with a mixture of a few genres from RPG, Simulation and to adventure elements."/>
    <n v="1000"/>
    <n v="128"/>
    <x v="1"/>
    <x v="3"/>
    <s v="GBP"/>
    <n v="1383959939"/>
    <n v="1381364339"/>
    <b v="0"/>
    <n v="12"/>
    <b v="0"/>
    <s v="games/video games"/>
    <n v="0.128"/>
    <n v="10.666666666666666"/>
    <x v="7"/>
    <x v="16"/>
  </r>
  <r>
    <n v="2139"/>
    <x v="1211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.4199999999999998E-2"/>
    <n v="29.035714285714285"/>
    <x v="7"/>
    <x v="16"/>
  </r>
  <r>
    <n v="2140"/>
    <x v="1212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1.1199999999999999E-3"/>
    <n v="50.909090909090907"/>
    <x v="7"/>
    <x v="16"/>
  </r>
  <r>
    <n v="2141"/>
    <x v="1213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7"/>
    <x v="16"/>
  </r>
  <r>
    <n v="2142"/>
    <x v="1214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41E-2"/>
    <n v="50.083333333333336"/>
    <x v="7"/>
    <x v="16"/>
  </r>
  <r>
    <n v="2143"/>
    <x v="1215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0.1125"/>
    <n v="45"/>
    <x v="7"/>
    <x v="16"/>
  </r>
  <r>
    <n v="2144"/>
    <x v="1216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1.7098591549295775E-2"/>
    <n v="25.291666666666668"/>
    <x v="7"/>
    <x v="16"/>
  </r>
  <r>
    <n v="2145"/>
    <x v="1217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0.30433333333333334"/>
    <n v="51.292134831460672"/>
    <x v="7"/>
    <x v="16"/>
  </r>
  <r>
    <n v="2146"/>
    <x v="1218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2.0000000000000001E-4"/>
    <n v="1"/>
    <x v="7"/>
    <x v="16"/>
  </r>
  <r>
    <n v="2147"/>
    <x v="1219"/>
    <s v="A Point and Click Adventure on Steroids."/>
    <n v="390000"/>
    <n v="2716"/>
    <x v="1"/>
    <x v="1"/>
    <s v="USD"/>
    <n v="1416125148"/>
    <n v="1413356748"/>
    <b v="0"/>
    <n v="55"/>
    <b v="0"/>
    <s v="games/video games"/>
    <n v="6.9641025641025639E-3"/>
    <n v="49.381818181818183"/>
    <x v="7"/>
    <x v="16"/>
  </r>
  <r>
    <n v="2148"/>
    <x v="1220"/>
    <s v="zomblock's is a online zombie survival game where you can craft new weapons,find food and water to keep yourself alive."/>
    <n v="100"/>
    <n v="2"/>
    <x v="1"/>
    <x v="3"/>
    <s v="GBP"/>
    <n v="1427992582"/>
    <n v="1425404182"/>
    <b v="0"/>
    <n v="2"/>
    <b v="0"/>
    <s v="games/video games"/>
    <n v="0.02"/>
    <n v="1"/>
    <x v="7"/>
    <x v="16"/>
  </r>
  <r>
    <n v="2149"/>
    <x v="1221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7"/>
    <x v="16"/>
  </r>
  <r>
    <n v="2150"/>
    <x v="1222"/>
    <s v="A pixel styled open world detective game."/>
    <n v="50000"/>
    <n v="405"/>
    <x v="1"/>
    <x v="16"/>
    <s v="NOK"/>
    <n v="1468392599"/>
    <n v="1465800599"/>
    <b v="0"/>
    <n v="4"/>
    <b v="0"/>
    <s v="games/video games"/>
    <n v="8.0999999999999996E-3"/>
    <n v="101.25"/>
    <x v="7"/>
    <x v="16"/>
  </r>
  <r>
    <n v="2151"/>
    <x v="1223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2.6222222222222224E-3"/>
    <n v="19.666666666666668"/>
    <x v="7"/>
    <x v="16"/>
  </r>
  <r>
    <n v="2152"/>
    <x v="1224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1.6666666666666668E-3"/>
    <n v="12.5"/>
    <x v="7"/>
    <x v="16"/>
  </r>
  <r>
    <n v="2153"/>
    <x v="1225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9.1244548809124457E-5"/>
    <n v="8.5"/>
    <x v="7"/>
    <x v="16"/>
  </r>
  <r>
    <n v="2154"/>
    <x v="1226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8.0000000000000002E-3"/>
    <n v="1"/>
    <x v="7"/>
    <x v="16"/>
  </r>
  <r>
    <n v="2155"/>
    <x v="1227"/>
    <s v="A Level Editor, Turned up to eleven. Infinite creativity in one package, solo or with up to 16 of your friends."/>
    <n v="5000"/>
    <n v="115"/>
    <x v="1"/>
    <x v="3"/>
    <s v="GBP"/>
    <n v="1459443385"/>
    <n v="1456854985"/>
    <b v="0"/>
    <n v="5"/>
    <b v="0"/>
    <s v="games/video games"/>
    <n v="2.3E-2"/>
    <n v="23"/>
    <x v="7"/>
    <x v="16"/>
  </r>
  <r>
    <n v="2156"/>
    <x v="1228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2.6660714285714284E-2"/>
    <n v="17.987951807228917"/>
    <x v="7"/>
    <x v="16"/>
  </r>
  <r>
    <n v="2157"/>
    <x v="1229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0.28192"/>
    <n v="370.94736842105266"/>
    <x v="7"/>
    <x v="16"/>
  </r>
  <r>
    <n v="2158"/>
    <x v="1230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6.5900366666666668E-2"/>
    <n v="63.569485530546629"/>
    <x v="7"/>
    <x v="16"/>
  </r>
  <r>
    <n v="2159"/>
    <x v="1231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7.2222222222222219E-3"/>
    <n v="13"/>
    <x v="7"/>
    <x v="16"/>
  </r>
  <r>
    <n v="2160"/>
    <x v="1232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8.5000000000000006E-3"/>
    <n v="5.3125"/>
    <x v="7"/>
    <x v="16"/>
  </r>
  <r>
    <n v="2401"/>
    <x v="1233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7.1785714285714283E-3"/>
    <n v="22.333333333333332"/>
    <x v="5"/>
    <x v="7"/>
  </r>
  <r>
    <n v="2402"/>
    <x v="1234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4.3333333333333331E-3"/>
    <n v="52"/>
    <x v="5"/>
    <x v="7"/>
  </r>
  <r>
    <n v="2403"/>
    <x v="1235"/>
    <s v="The aim is to start a business/service serving the finest green tea to my local area by trike as well as selling tea online."/>
    <n v="1200"/>
    <n v="202"/>
    <x v="1"/>
    <x v="3"/>
    <s v="GBP"/>
    <n v="1459368658"/>
    <n v="1454188258"/>
    <b v="0"/>
    <n v="12"/>
    <b v="0"/>
    <s v="food/food trucks"/>
    <n v="0.16833333333333333"/>
    <n v="16.833333333333332"/>
    <x v="5"/>
    <x v="7"/>
  </r>
  <r>
    <n v="2404"/>
    <x v="1236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5"/>
    <x v="7"/>
  </r>
  <r>
    <n v="2405"/>
    <x v="1237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0.22520000000000001"/>
    <n v="56.3"/>
    <x v="5"/>
    <x v="7"/>
  </r>
  <r>
    <n v="2406"/>
    <x v="1238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0.41384615384615386"/>
    <n v="84.0625"/>
    <x v="5"/>
    <x v="7"/>
  </r>
  <r>
    <n v="2407"/>
    <x v="1239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0.25259090909090909"/>
    <n v="168.39393939393941"/>
    <x v="5"/>
    <x v="7"/>
  </r>
  <r>
    <n v="2408"/>
    <x v="1240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2E-3"/>
    <n v="15"/>
    <x v="5"/>
    <x v="7"/>
  </r>
  <r>
    <n v="2409"/>
    <x v="1241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1.84E-2"/>
    <n v="76.666666666666671"/>
    <x v="5"/>
    <x v="7"/>
  </r>
  <r>
    <n v="2410"/>
    <x v="1242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n v="0"/>
    <x v="5"/>
    <x v="7"/>
  </r>
  <r>
    <n v="2411"/>
    <x v="1243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6.0400000000000002E-3"/>
    <n v="50.333333333333336"/>
    <x v="5"/>
    <x v="7"/>
  </r>
  <r>
    <n v="2412"/>
    <x v="1244"/>
    <s v="Fini les burgers ou les sandwichs : Ã  votre pause dÃ©jeuner, repartez avec votre barquette de grillade de bÅ“uf, canard ou poulet !"/>
    <n v="8000"/>
    <n v="0"/>
    <x v="1"/>
    <x v="7"/>
    <s v="EUR"/>
    <n v="1480185673"/>
    <n v="1476294073"/>
    <b v="0"/>
    <n v="0"/>
    <b v="0"/>
    <s v="food/food trucks"/>
    <n v="0"/>
    <n v="0"/>
    <x v="5"/>
    <x v="7"/>
  </r>
  <r>
    <n v="2413"/>
    <x v="1245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8.3333333333333332E-3"/>
    <n v="8.3333333333333339"/>
    <x v="5"/>
    <x v="7"/>
  </r>
  <r>
    <n v="2414"/>
    <x v="1246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.0666666666666665E-2"/>
    <n v="35.384615384615387"/>
    <x v="5"/>
    <x v="7"/>
  </r>
  <r>
    <n v="2415"/>
    <x v="1247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5.5833333333333334E-3"/>
    <n v="55.833333333333336"/>
    <x v="5"/>
    <x v="7"/>
  </r>
  <r>
    <n v="2416"/>
    <x v="1248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2.5000000000000001E-4"/>
    <n v="5"/>
    <x v="5"/>
    <x v="7"/>
  </r>
  <r>
    <n v="2417"/>
    <x v="1249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5"/>
    <x v="7"/>
  </r>
  <r>
    <n v="2418"/>
    <x v="1250"/>
    <s v="I want to start my food truck business."/>
    <n v="25000"/>
    <n v="5"/>
    <x v="1"/>
    <x v="1"/>
    <s v="USD"/>
    <n v="1427225644"/>
    <n v="1422045244"/>
    <b v="0"/>
    <n v="5"/>
    <b v="0"/>
    <s v="food/food trucks"/>
    <n v="2.0000000000000001E-4"/>
    <n v="1"/>
    <x v="5"/>
    <x v="7"/>
  </r>
  <r>
    <n v="2419"/>
    <x v="1251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5"/>
    <x v="7"/>
  </r>
  <r>
    <n v="2420"/>
    <x v="1252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0.14825133372851215"/>
    <n v="69.472222222222229"/>
    <x v="5"/>
    <x v="7"/>
  </r>
  <r>
    <n v="2421"/>
    <x v="1253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1.6666666666666666E-4"/>
    <n v="1"/>
    <x v="5"/>
    <x v="7"/>
  </r>
  <r>
    <n v="2422"/>
    <x v="1254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2E-3"/>
    <n v="1"/>
    <x v="5"/>
    <x v="7"/>
  </r>
  <r>
    <n v="2423"/>
    <x v="1255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1.3333333333333334E-4"/>
    <n v="8"/>
    <x v="5"/>
    <x v="7"/>
  </r>
  <r>
    <n v="2424"/>
    <x v="1256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.24E-2"/>
    <n v="34.444444444444443"/>
    <x v="5"/>
    <x v="7"/>
  </r>
  <r>
    <n v="2425"/>
    <x v="1257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2.8571428571428574E-4"/>
    <n v="1"/>
    <x v="5"/>
    <x v="7"/>
  </r>
  <r>
    <n v="2426"/>
    <x v="1258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5"/>
    <x v="7"/>
  </r>
  <r>
    <n v="2427"/>
    <x v="1259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2.0000000000000002E-5"/>
    <n v="1"/>
    <x v="5"/>
    <x v="7"/>
  </r>
  <r>
    <n v="2428"/>
    <x v="1260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2.8571428571428571E-5"/>
    <n v="1"/>
    <x v="5"/>
    <x v="7"/>
  </r>
  <r>
    <n v="2429"/>
    <x v="1261"/>
    <s v="Den tÃ¸ffeste foodtrucken i gata, bbq, ribs, briskets, pulled pork, frites, pickle, alt laget i en spesialbygd rÃ¸ykovn i bussen, av meg."/>
    <n v="140000"/>
    <n v="2005"/>
    <x v="1"/>
    <x v="16"/>
    <s v="NOK"/>
    <n v="1486313040"/>
    <n v="1483131966"/>
    <b v="0"/>
    <n v="4"/>
    <b v="0"/>
    <s v="food/food trucks"/>
    <n v="1.4321428571428572E-2"/>
    <n v="501.25"/>
    <x v="5"/>
    <x v="7"/>
  </r>
  <r>
    <n v="2430"/>
    <x v="1262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7.0000000000000001E-3"/>
    <n v="10.5"/>
    <x v="5"/>
    <x v="7"/>
  </r>
  <r>
    <n v="2431"/>
    <x v="1263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2.0000000000000002E-5"/>
    <n v="1"/>
    <x v="5"/>
    <x v="7"/>
  </r>
  <r>
    <n v="2432"/>
    <x v="1264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1.4285714285714287E-4"/>
    <n v="1"/>
    <x v="5"/>
    <x v="7"/>
  </r>
  <r>
    <n v="2433"/>
    <x v="1265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5"/>
    <x v="7"/>
  </r>
  <r>
    <n v="2434"/>
    <x v="1266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1.2999999999999999E-3"/>
    <n v="13"/>
    <x v="5"/>
    <x v="7"/>
  </r>
  <r>
    <n v="2435"/>
    <x v="1267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4.8960000000000002E-3"/>
    <n v="306"/>
    <x v="5"/>
    <x v="7"/>
  </r>
  <r>
    <n v="2436"/>
    <x v="1268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s v="food/food trucks"/>
    <n v="3.8461538461538462E-4"/>
    <n v="22.5"/>
    <x v="5"/>
    <x v="7"/>
  </r>
  <r>
    <n v="2437"/>
    <x v="1269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5"/>
    <x v="7"/>
  </r>
  <r>
    <n v="2438"/>
    <x v="1270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3.3333333333333335E-3"/>
    <n v="50"/>
    <x v="5"/>
    <x v="7"/>
  </r>
  <r>
    <n v="2439"/>
    <x v="1271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5"/>
    <x v="7"/>
  </r>
  <r>
    <n v="2440"/>
    <x v="1272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5"/>
    <x v="7"/>
  </r>
  <r>
    <n v="2501"/>
    <x v="1273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s v="food/restaurants"/>
    <n v="2.5545454545454545E-2"/>
    <n v="40.142857142857146"/>
    <x v="5"/>
    <x v="24"/>
  </r>
  <r>
    <n v="2502"/>
    <x v="1274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7.8181818181818181E-4"/>
    <n v="17.2"/>
    <x v="5"/>
    <x v="24"/>
  </r>
  <r>
    <n v="2503"/>
    <x v="1275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5"/>
    <x v="24"/>
  </r>
  <r>
    <n v="2504"/>
    <x v="1276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5"/>
    <x v="24"/>
  </r>
  <r>
    <n v="2505"/>
    <x v="1277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5"/>
    <x v="24"/>
  </r>
  <r>
    <n v="2506"/>
    <x v="1278"/>
    <s v="Love cereal as much as we do? Then we need your help! We are opening a worldwide cereal cafe, serving the best in imported cereals!"/>
    <n v="5000"/>
    <n v="30"/>
    <x v="1"/>
    <x v="3"/>
    <s v="GBP"/>
    <n v="1443906000"/>
    <n v="1441955269"/>
    <b v="0"/>
    <n v="2"/>
    <b v="0"/>
    <s v="food/restaurants"/>
    <n v="6.0000000000000001E-3"/>
    <n v="15"/>
    <x v="5"/>
    <x v="24"/>
  </r>
  <r>
    <n v="2507"/>
    <x v="1279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5"/>
    <x v="24"/>
  </r>
  <r>
    <n v="2508"/>
    <x v="1280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5"/>
    <x v="24"/>
  </r>
  <r>
    <n v="2509"/>
    <x v="1281"/>
    <s v="Relax in a new Cheesecake Lounge in London, serving freshly made cheesecakes, all day and all night, along with great coffees and teas."/>
    <n v="95000"/>
    <n v="1000"/>
    <x v="1"/>
    <x v="3"/>
    <s v="GBP"/>
    <n v="1429554349"/>
    <n v="1424719549"/>
    <b v="0"/>
    <n v="28"/>
    <b v="0"/>
    <s v="food/restaurants"/>
    <n v="1.0526315789473684E-2"/>
    <n v="35.714285714285715"/>
    <x v="5"/>
    <x v="24"/>
  </r>
  <r>
    <n v="2510"/>
    <x v="1282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1.5E-3"/>
    <n v="37.5"/>
    <x v="5"/>
    <x v="24"/>
  </r>
  <r>
    <n v="2511"/>
    <x v="1283"/>
    <s v="Fresh Fast Food. A bbq ramen bar thats healthy, tasty and made to order right in front of your eyes....... From flame to bowl"/>
    <n v="100000"/>
    <n v="0"/>
    <x v="1"/>
    <x v="3"/>
    <s v="GBP"/>
    <n v="1454323413"/>
    <n v="1451731413"/>
    <b v="0"/>
    <n v="0"/>
    <b v="0"/>
    <s v="food/restaurants"/>
    <n v="0"/>
    <n v="0"/>
    <x v="5"/>
    <x v="24"/>
  </r>
  <r>
    <n v="2512"/>
    <x v="1284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5"/>
    <x v="24"/>
  </r>
  <r>
    <n v="2513"/>
    <x v="1285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n v="0"/>
    <x v="5"/>
    <x v="24"/>
  </r>
  <r>
    <n v="2514"/>
    <x v="1286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1.7500000000000002E-2"/>
    <n v="52.5"/>
    <x v="5"/>
    <x v="24"/>
  </r>
  <r>
    <n v="2515"/>
    <x v="1287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0.186"/>
    <n v="77.5"/>
    <x v="5"/>
    <x v="24"/>
  </r>
  <r>
    <n v="2516"/>
    <x v="1288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5"/>
    <x v="24"/>
  </r>
  <r>
    <n v="2517"/>
    <x v="1289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s v="food/restaurants"/>
    <n v="9.8166666666666666E-2"/>
    <n v="53.545454545454547"/>
    <x v="5"/>
    <x v="24"/>
  </r>
  <r>
    <n v="2518"/>
    <x v="1290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5"/>
    <x v="24"/>
  </r>
  <r>
    <n v="2519"/>
    <x v="1291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4.3333333333333331E-4"/>
    <n v="16.25"/>
    <x v="5"/>
    <x v="24"/>
  </r>
  <r>
    <n v="2520"/>
    <x v="1292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5"/>
    <x v="24"/>
  </r>
  <r>
    <n v="2581"/>
    <x v="1293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0.106"/>
    <n v="48.18181818181818"/>
    <x v="5"/>
    <x v="7"/>
  </r>
  <r>
    <n v="2582"/>
    <x v="1294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1.1111111111111112E-5"/>
    <n v="1"/>
    <x v="5"/>
    <x v="7"/>
  </r>
  <r>
    <n v="2583"/>
    <x v="1295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5.0000000000000001E-3"/>
    <n v="1"/>
    <x v="5"/>
    <x v="7"/>
  </r>
  <r>
    <n v="2584"/>
    <x v="1296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5"/>
    <x v="7"/>
  </r>
  <r>
    <n v="2585"/>
    <x v="1297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1.6666666666666668E-3"/>
    <n v="50"/>
    <x v="5"/>
    <x v="7"/>
  </r>
  <r>
    <n v="2586"/>
    <x v="1298"/>
    <s v="I would like to bring fresh salad and food to the streets of London at a reasonable price."/>
    <n v="3000"/>
    <n v="5"/>
    <x v="1"/>
    <x v="3"/>
    <s v="GBP"/>
    <n v="1451030136"/>
    <n v="1448438136"/>
    <b v="0"/>
    <n v="1"/>
    <b v="0"/>
    <s v="food/food trucks"/>
    <n v="1.6666666666666668E-3"/>
    <n v="5"/>
    <x v="5"/>
    <x v="7"/>
  </r>
  <r>
    <n v="2587"/>
    <x v="1299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.4340000000000001E-2"/>
    <n v="202.83333333333334"/>
    <x v="5"/>
    <x v="7"/>
  </r>
  <r>
    <n v="2588"/>
    <x v="1300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3.8833333333333331E-2"/>
    <n v="29.125"/>
    <x v="5"/>
    <x v="7"/>
  </r>
  <r>
    <n v="2589"/>
    <x v="1301"/>
    <s v="A Brazilian-inspired food truck in one of the busiest spots in Copenhagen, delicious pancakes made by the healthy tapiÃ³ca flour"/>
    <n v="50000"/>
    <n v="5"/>
    <x v="1"/>
    <x v="4"/>
    <s v="DKK"/>
    <n v="1458733927"/>
    <n v="1456145527"/>
    <b v="0"/>
    <n v="1"/>
    <b v="0"/>
    <s v="food/food trucks"/>
    <n v="1E-4"/>
    <n v="5"/>
    <x v="5"/>
    <x v="7"/>
  </r>
  <r>
    <n v="2590"/>
    <x v="1302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n v="0"/>
    <x v="5"/>
    <x v="7"/>
  </r>
  <r>
    <n v="2591"/>
    <x v="1303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1.7333333333333333E-2"/>
    <n v="13"/>
    <x v="5"/>
    <x v="7"/>
  </r>
  <r>
    <n v="2592"/>
    <x v="1304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1.6666666666666668E-3"/>
    <n v="50"/>
    <x v="5"/>
    <x v="7"/>
  </r>
  <r>
    <n v="2593"/>
    <x v="1305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5"/>
    <x v="7"/>
  </r>
  <r>
    <n v="2594"/>
    <x v="1306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1.2500000000000001E-5"/>
    <n v="1"/>
    <x v="5"/>
    <x v="7"/>
  </r>
  <r>
    <n v="2595"/>
    <x v="1307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0.12166666666666667"/>
    <n v="96.05263157894737"/>
    <x v="5"/>
    <x v="7"/>
  </r>
  <r>
    <n v="2596"/>
    <x v="1308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s v="food/food trucks"/>
    <n v="0.23588571428571428"/>
    <n v="305.77777777777777"/>
    <x v="5"/>
    <x v="7"/>
  </r>
  <r>
    <n v="2597"/>
    <x v="1309"/>
    <s v="We have a great little coffee business but the van is currently limping! We don't have the capital to replace it. Please help us!"/>
    <n v="1500"/>
    <n v="85"/>
    <x v="1"/>
    <x v="3"/>
    <s v="GBP"/>
    <n v="1466323917"/>
    <n v="1463731917"/>
    <b v="0"/>
    <n v="7"/>
    <b v="0"/>
    <s v="food/food trucks"/>
    <n v="5.6666666666666664E-2"/>
    <n v="12.142857142857142"/>
    <x v="5"/>
    <x v="7"/>
  </r>
  <r>
    <n v="2598"/>
    <x v="1310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0.39"/>
    <n v="83.571428571428569"/>
    <x v="5"/>
    <x v="7"/>
  </r>
  <r>
    <n v="2599"/>
    <x v="1311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9.9546510341776348E-3"/>
    <n v="18"/>
    <x v="5"/>
    <x v="7"/>
  </r>
  <r>
    <n v="2600"/>
    <x v="1312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6.9320000000000007E-2"/>
    <n v="115.53333333333333"/>
    <x v="5"/>
    <x v="7"/>
  </r>
  <r>
    <n v="2641"/>
    <x v="1313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0.01"/>
    <n v="15"/>
    <x v="1"/>
    <x v="8"/>
  </r>
  <r>
    <n v="2642"/>
    <x v="1314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n v="0"/>
    <x v="1"/>
    <x v="8"/>
  </r>
  <r>
    <n v="2670"/>
    <x v="1315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.4158609339642042E-2"/>
    <n v="41.583333333333336"/>
    <x v="1"/>
    <x v="25"/>
  </r>
  <r>
    <n v="2671"/>
    <x v="1316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0.11344"/>
    <n v="33.761904761904759"/>
    <x v="1"/>
    <x v="25"/>
  </r>
  <r>
    <n v="2672"/>
    <x v="1317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0.33189999999999997"/>
    <n v="70.61702127659575"/>
    <x v="1"/>
    <x v="25"/>
  </r>
  <r>
    <n v="2673"/>
    <x v="1318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0.27579999999999999"/>
    <n v="167.15151515151516"/>
    <x v="1"/>
    <x v="25"/>
  </r>
  <r>
    <n v="2674"/>
    <x v="1319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0.62839999999999996"/>
    <n v="128.61988304093566"/>
    <x v="1"/>
    <x v="25"/>
  </r>
  <r>
    <n v="2675"/>
    <x v="1320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7.5880000000000003E-2"/>
    <n v="65.41379310344827"/>
    <x v="1"/>
    <x v="25"/>
  </r>
  <r>
    <n v="2676"/>
    <x v="1321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s v="technology/makerspaces"/>
    <n v="0.50380952380952382"/>
    <n v="117.55555555555556"/>
    <x v="1"/>
    <x v="25"/>
  </r>
  <r>
    <n v="2677"/>
    <x v="1322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0.17512820512820512"/>
    <n v="126.48148148148148"/>
    <x v="1"/>
    <x v="25"/>
  </r>
  <r>
    <n v="2678"/>
    <x v="1323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s v="technology/makerspaces"/>
    <n v="1.3750000000000001E-4"/>
    <n v="550"/>
    <x v="1"/>
    <x v="25"/>
  </r>
  <r>
    <n v="2679"/>
    <x v="1324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3.3E-3"/>
    <n v="44"/>
    <x v="1"/>
    <x v="25"/>
  </r>
  <r>
    <n v="2680"/>
    <x v="1325"/>
    <s v="iHeartPillow, Connecting loved ones"/>
    <n v="32000"/>
    <n v="276"/>
    <x v="1"/>
    <x v="14"/>
    <s v="EUR"/>
    <n v="1459915491"/>
    <n v="1457327091"/>
    <b v="0"/>
    <n v="4"/>
    <b v="0"/>
    <s v="technology/makerspaces"/>
    <n v="8.6250000000000007E-3"/>
    <n v="69"/>
    <x v="1"/>
    <x v="25"/>
  </r>
  <r>
    <n v="2681"/>
    <x v="1326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6.875E-3"/>
    <n v="27.5"/>
    <x v="5"/>
    <x v="7"/>
  </r>
  <r>
    <n v="2682"/>
    <x v="1327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0.28299999999999997"/>
    <n v="84.9"/>
    <x v="5"/>
    <x v="7"/>
  </r>
  <r>
    <n v="2683"/>
    <x v="1328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2.3999999999999998E-3"/>
    <n v="12"/>
    <x v="5"/>
    <x v="7"/>
  </r>
  <r>
    <n v="2684"/>
    <x v="1329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.1428571428571429E-2"/>
    <n v="200"/>
    <x v="5"/>
    <x v="7"/>
  </r>
  <r>
    <n v="2685"/>
    <x v="1330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2.0000000000000001E-4"/>
    <n v="10"/>
    <x v="5"/>
    <x v="7"/>
  </r>
  <r>
    <n v="2686"/>
    <x v="1331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5"/>
    <x v="7"/>
  </r>
  <r>
    <n v="2687"/>
    <x v="1332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5"/>
    <x v="7"/>
  </r>
  <r>
    <n v="2688"/>
    <x v="1333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1.48E-3"/>
    <n v="5.2857142857142856"/>
    <x v="5"/>
    <x v="7"/>
  </r>
  <r>
    <n v="2689"/>
    <x v="1334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2.8571428571428571E-5"/>
    <n v="1"/>
    <x v="5"/>
    <x v="7"/>
  </r>
  <r>
    <n v="2690"/>
    <x v="1335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0.107325"/>
    <n v="72.762711864406782"/>
    <x v="5"/>
    <x v="7"/>
  </r>
  <r>
    <n v="2691"/>
    <x v="1336"/>
    <s v="A Great New local Food Truck serving up ethnic fusion inspired eats in Ottawa."/>
    <n v="65000"/>
    <n v="35"/>
    <x v="1"/>
    <x v="2"/>
    <s v="CAD"/>
    <n v="1431278557"/>
    <n v="1427390557"/>
    <b v="0"/>
    <n v="2"/>
    <b v="0"/>
    <s v="food/food trucks"/>
    <n v="5.3846153846153844E-4"/>
    <n v="17.5"/>
    <x v="5"/>
    <x v="7"/>
  </r>
  <r>
    <n v="2692"/>
    <x v="1337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7.1428571428571426E-3"/>
    <n v="25"/>
    <x v="5"/>
    <x v="7"/>
  </r>
  <r>
    <n v="2693"/>
    <x v="1338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8.0000000000000002E-3"/>
    <n v="13.333333333333334"/>
    <x v="5"/>
    <x v="7"/>
  </r>
  <r>
    <n v="2694"/>
    <x v="1339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3.3333333333333335E-5"/>
    <n v="1"/>
    <x v="5"/>
    <x v="7"/>
  </r>
  <r>
    <n v="2695"/>
    <x v="1340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4.7333333333333333E-3"/>
    <n v="23.666666666666668"/>
    <x v="5"/>
    <x v="7"/>
  </r>
  <r>
    <n v="2696"/>
    <x v="1341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5.6500000000000002E-2"/>
    <n v="89.21052631578948"/>
    <x v="5"/>
    <x v="7"/>
  </r>
  <r>
    <n v="2697"/>
    <x v="1342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0.26352173913043481"/>
    <n v="116.55769230769231"/>
    <x v="5"/>
    <x v="7"/>
  </r>
  <r>
    <n v="2698"/>
    <x v="1343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3.2512500000000002E-3"/>
    <n v="13.005000000000001"/>
    <x v="5"/>
    <x v="7"/>
  </r>
  <r>
    <n v="2699"/>
    <x v="1344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s v="food/food trucks"/>
    <n v="0"/>
    <n v="0"/>
    <x v="5"/>
    <x v="7"/>
  </r>
  <r>
    <n v="2700"/>
    <x v="1345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7.0007000700070005E-3"/>
    <n v="17.5"/>
    <x v="5"/>
    <x v="7"/>
  </r>
  <r>
    <n v="2741"/>
    <x v="1346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4.3750000000000004E-3"/>
    <n v="8.75"/>
    <x v="4"/>
    <x v="26"/>
  </r>
  <r>
    <n v="2742"/>
    <x v="1347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0.29239999999999999"/>
    <n v="40.611111111111114"/>
    <x v="4"/>
    <x v="26"/>
  </r>
  <r>
    <n v="2743"/>
    <x v="1348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4"/>
    <x v="26"/>
  </r>
  <r>
    <n v="2744"/>
    <x v="1349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.2187499999999998E-2"/>
    <n v="37.954545454545453"/>
    <x v="4"/>
    <x v="26"/>
  </r>
  <r>
    <n v="2745"/>
    <x v="1350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0.21887499999999999"/>
    <n v="35.734693877551024"/>
    <x v="4"/>
    <x v="26"/>
  </r>
  <r>
    <n v="2746"/>
    <x v="1351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0.26700000000000002"/>
    <n v="42.157894736842103"/>
    <x v="4"/>
    <x v="26"/>
  </r>
  <r>
    <n v="2747"/>
    <x v="1352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0.28000000000000003"/>
    <n v="35"/>
    <x v="4"/>
    <x v="26"/>
  </r>
  <r>
    <n v="2748"/>
    <x v="1353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.06E-2"/>
    <n v="13.25"/>
    <x v="4"/>
    <x v="26"/>
  </r>
  <r>
    <n v="2749"/>
    <x v="1354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.0999999999999999E-2"/>
    <n v="55"/>
    <x v="4"/>
    <x v="26"/>
  </r>
  <r>
    <n v="2750"/>
    <x v="1355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4"/>
    <x v="26"/>
  </r>
  <r>
    <n v="2751"/>
    <x v="1356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4"/>
    <x v="26"/>
  </r>
  <r>
    <n v="2752"/>
    <x v="1357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0.11458333333333333"/>
    <n v="39.285714285714285"/>
    <x v="4"/>
    <x v="26"/>
  </r>
  <r>
    <n v="2753"/>
    <x v="1358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0.19"/>
    <n v="47.5"/>
    <x v="4"/>
    <x v="26"/>
  </r>
  <r>
    <n v="2754"/>
    <x v="1359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4"/>
    <x v="26"/>
  </r>
  <r>
    <n v="2755"/>
    <x v="1360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0.52"/>
    <n v="17.333333333333332"/>
    <x v="4"/>
    <x v="26"/>
  </r>
  <r>
    <n v="2756"/>
    <x v="1361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0.1048"/>
    <n v="31.757575757575758"/>
    <x v="4"/>
    <x v="26"/>
  </r>
  <r>
    <n v="2757"/>
    <x v="1362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6.6666666666666671E-3"/>
    <n v="5"/>
    <x v="4"/>
    <x v="26"/>
  </r>
  <r>
    <n v="2758"/>
    <x v="1363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0.11700000000000001"/>
    <n v="39"/>
    <x v="4"/>
    <x v="26"/>
  </r>
  <r>
    <n v="2759"/>
    <x v="1364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0.105"/>
    <n v="52.5"/>
    <x v="4"/>
    <x v="26"/>
  </r>
  <r>
    <n v="2760"/>
    <x v="1365"/>
    <s v="A fantastic Doggie Adventure filled with laughter, tears and heroics. Lets get a fresh New Edition of Bosley published for all to enjoy"/>
    <n v="5000"/>
    <n v="0"/>
    <x v="1"/>
    <x v="3"/>
    <s v="GBP"/>
    <n v="1371726258"/>
    <n v="1369134258"/>
    <b v="0"/>
    <n v="0"/>
    <b v="0"/>
    <s v="publishing/children's books"/>
    <n v="0"/>
    <n v="0"/>
    <x v="4"/>
    <x v="26"/>
  </r>
  <r>
    <n v="2761"/>
    <x v="1366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7.1999999999999998E-3"/>
    <n v="9"/>
    <x v="4"/>
    <x v="26"/>
  </r>
  <r>
    <n v="2762"/>
    <x v="1367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7.6923076923076927E-3"/>
    <n v="25"/>
    <x v="4"/>
    <x v="26"/>
  </r>
  <r>
    <n v="2763"/>
    <x v="1368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2.2842639593908631E-3"/>
    <n v="30"/>
    <x v="4"/>
    <x v="26"/>
  </r>
  <r>
    <n v="2764"/>
    <x v="1369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.125E-2"/>
    <n v="11.25"/>
    <x v="4"/>
    <x v="26"/>
  </r>
  <r>
    <n v="2765"/>
    <x v="1370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4"/>
    <x v="26"/>
  </r>
  <r>
    <n v="2766"/>
    <x v="1371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0.02"/>
    <n v="25"/>
    <x v="4"/>
    <x v="26"/>
  </r>
  <r>
    <n v="2767"/>
    <x v="1372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s v="publishing/children's books"/>
    <n v="8.5000000000000006E-3"/>
    <n v="11.333333333333334"/>
    <x v="4"/>
    <x v="26"/>
  </r>
  <r>
    <n v="2768"/>
    <x v="1373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0.14314285714285716"/>
    <n v="29.470588235294116"/>
    <x v="4"/>
    <x v="26"/>
  </r>
  <r>
    <n v="2769"/>
    <x v="1374"/>
    <s v="Raph the Ninja Giraffe is a project that is my 5 year old sons idea, &amp; I am working with him to bring his idea to life."/>
    <n v="800"/>
    <n v="2"/>
    <x v="1"/>
    <x v="3"/>
    <s v="GBP"/>
    <n v="1401997790"/>
    <n v="1397677790"/>
    <b v="0"/>
    <n v="2"/>
    <b v="0"/>
    <s v="publishing/children's books"/>
    <n v="2.5000000000000001E-3"/>
    <n v="1"/>
    <x v="4"/>
    <x v="26"/>
  </r>
  <r>
    <n v="2770"/>
    <x v="1375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0.1041125"/>
    <n v="63.098484848484851"/>
    <x v="4"/>
    <x v="26"/>
  </r>
  <r>
    <n v="2771"/>
    <x v="1376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4"/>
    <x v="26"/>
  </r>
  <r>
    <n v="2772"/>
    <x v="1377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4"/>
    <x v="26"/>
  </r>
  <r>
    <n v="2773"/>
    <x v="1378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s v="publishing/children's books"/>
    <n v="1.8867924528301887E-3"/>
    <n v="1"/>
    <x v="4"/>
    <x v="26"/>
  </r>
  <r>
    <n v="2774"/>
    <x v="1379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0.14249999999999999"/>
    <n v="43.846153846153847"/>
    <x v="4"/>
    <x v="26"/>
  </r>
  <r>
    <n v="2775"/>
    <x v="1380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0.03"/>
    <n v="75"/>
    <x v="4"/>
    <x v="26"/>
  </r>
  <r>
    <n v="2776"/>
    <x v="1381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7.8809523809523815E-2"/>
    <n v="45.972222222222221"/>
    <x v="4"/>
    <x v="26"/>
  </r>
  <r>
    <n v="2777"/>
    <x v="1382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3.3333333333333335E-3"/>
    <n v="10"/>
    <x v="4"/>
    <x v="26"/>
  </r>
  <r>
    <n v="2778"/>
    <x v="1383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0.25545454545454543"/>
    <n v="93.666666666666671"/>
    <x v="4"/>
    <x v="26"/>
  </r>
  <r>
    <n v="2779"/>
    <x v="1384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.12E-2"/>
    <n v="53"/>
    <x v="4"/>
    <x v="26"/>
  </r>
  <r>
    <n v="2780"/>
    <x v="1385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n v="0"/>
    <n v="0"/>
    <x v="4"/>
    <x v="26"/>
  </r>
  <r>
    <n v="2841"/>
    <x v="1386"/>
    <s v="1920's London; two brothers try to make a name for themselves in the underground crime world but encounter a ruthless Irish mob boss."/>
    <n v="1000"/>
    <n v="10"/>
    <x v="1"/>
    <x v="3"/>
    <s v="GBP"/>
    <n v="1450032297"/>
    <n v="1444844697"/>
    <b v="0"/>
    <n v="1"/>
    <b v="0"/>
    <s v="theater/plays"/>
    <n v="0.01"/>
    <n v="10"/>
    <x v="6"/>
    <x v="27"/>
  </r>
  <r>
    <n v="2842"/>
    <x v="1387"/>
    <s v="A play performed at the FCO Global Summit on the Preventing Sexual Violence Initiative, hosted by William Hague and Angelina Jolie"/>
    <n v="1500"/>
    <n v="0"/>
    <x v="1"/>
    <x v="3"/>
    <s v="GBP"/>
    <n v="1403348400"/>
    <n v="1401058295"/>
    <b v="0"/>
    <n v="0"/>
    <b v="0"/>
    <s v="theater/plays"/>
    <n v="0"/>
    <n v="0"/>
    <x v="6"/>
    <x v="27"/>
  </r>
  <r>
    <n v="2843"/>
    <x v="1388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6"/>
    <x v="27"/>
  </r>
  <r>
    <n v="2844"/>
    <x v="1389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.4545454545454543E-2"/>
    <n v="30"/>
    <x v="6"/>
    <x v="27"/>
  </r>
  <r>
    <n v="2845"/>
    <x v="1390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0.31546666666666667"/>
    <n v="60.666666666666664"/>
    <x v="6"/>
    <x v="27"/>
  </r>
  <r>
    <n v="2846"/>
    <x v="1391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6"/>
    <x v="27"/>
  </r>
  <r>
    <n v="2847"/>
    <x v="1392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6"/>
    <x v="27"/>
  </r>
  <r>
    <n v="2848"/>
    <x v="1393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2E-3"/>
    <n v="23.333333333333332"/>
    <x v="6"/>
    <x v="27"/>
  </r>
  <r>
    <n v="2849"/>
    <x v="1394"/>
    <s v="NonSens!cal tackles the struggles of four people with mental health issues/disorders inspired by A.A Milne's Winnie the Pooh"/>
    <n v="500"/>
    <n v="5"/>
    <x v="1"/>
    <x v="3"/>
    <s v="GBP"/>
    <n v="1461406600"/>
    <n v="1458814600"/>
    <b v="0"/>
    <n v="1"/>
    <b v="0"/>
    <s v="theater/plays"/>
    <n v="0.01"/>
    <n v="5"/>
    <x v="6"/>
    <x v="27"/>
  </r>
  <r>
    <n v="2850"/>
    <x v="1395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3.8875E-2"/>
    <n v="23.923076923076923"/>
    <x v="6"/>
    <x v="27"/>
  </r>
  <r>
    <n v="2851"/>
    <x v="1396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n v="0"/>
    <n v="0"/>
    <x v="6"/>
    <x v="27"/>
  </r>
  <r>
    <n v="2852"/>
    <x v="1397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1.9E-2"/>
    <n v="15.833333333333334"/>
    <x v="6"/>
    <x v="27"/>
  </r>
  <r>
    <n v="2853"/>
    <x v="1398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s v="theater/plays"/>
    <n v="0"/>
    <n v="0"/>
    <x v="6"/>
    <x v="27"/>
  </r>
  <r>
    <n v="2854"/>
    <x v="1399"/>
    <s v="Almost Random Theatre's play about a candidate - with no policies - who is seeking election in May 2015"/>
    <n v="1000"/>
    <n v="417"/>
    <x v="1"/>
    <x v="3"/>
    <s v="GBP"/>
    <n v="1431018719"/>
    <n v="1429290719"/>
    <b v="0"/>
    <n v="14"/>
    <b v="0"/>
    <s v="theater/plays"/>
    <n v="0.41699999999999998"/>
    <n v="29.785714285714285"/>
    <x v="6"/>
    <x v="27"/>
  </r>
  <r>
    <n v="2855"/>
    <x v="1400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0.5"/>
    <n v="60"/>
    <x v="6"/>
    <x v="27"/>
  </r>
  <r>
    <n v="2856"/>
    <x v="1401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4.8666666666666664E-2"/>
    <n v="24.333333333333332"/>
    <x v="6"/>
    <x v="27"/>
  </r>
  <r>
    <n v="2857"/>
    <x v="1402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6"/>
    <x v="27"/>
  </r>
  <r>
    <n v="2858"/>
    <x v="1403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n v="0"/>
    <n v="0"/>
    <x v="6"/>
    <x v="27"/>
  </r>
  <r>
    <n v="2859"/>
    <x v="1404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1.7500000000000002E-2"/>
    <n v="35"/>
    <x v="6"/>
    <x v="27"/>
  </r>
  <r>
    <n v="2860"/>
    <x v="1405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6.6500000000000004E-2"/>
    <n v="29.555555555555557"/>
    <x v="6"/>
    <x v="27"/>
  </r>
  <r>
    <n v="2861"/>
    <x v="1406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0.32"/>
    <n v="26.666666666666668"/>
    <x v="6"/>
    <x v="27"/>
  </r>
  <r>
    <n v="2862"/>
    <x v="1407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4.3307086614173228E-3"/>
    <n v="18.333333333333332"/>
    <x v="6"/>
    <x v="27"/>
  </r>
  <r>
    <n v="2863"/>
    <x v="1408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4.0000000000000002E-4"/>
    <n v="20"/>
    <x v="6"/>
    <x v="27"/>
  </r>
  <r>
    <n v="2864"/>
    <x v="1409"/>
    <s v="Accessible, original theatre for all!"/>
    <n v="2500"/>
    <n v="40"/>
    <x v="1"/>
    <x v="3"/>
    <s v="GBP"/>
    <n v="1437139080"/>
    <n v="1434552207"/>
    <b v="0"/>
    <n v="3"/>
    <b v="0"/>
    <s v="theater/plays"/>
    <n v="1.6E-2"/>
    <n v="13.333333333333334"/>
    <x v="6"/>
    <x v="27"/>
  </r>
  <r>
    <n v="2865"/>
    <x v="1410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6"/>
    <x v="27"/>
  </r>
  <r>
    <n v="2866"/>
    <x v="1411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8.9999999999999993E-3"/>
    <n v="22.5"/>
    <x v="6"/>
    <x v="27"/>
  </r>
  <r>
    <n v="2867"/>
    <x v="1412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0.2016"/>
    <n v="50.4"/>
    <x v="6"/>
    <x v="27"/>
  </r>
  <r>
    <n v="2868"/>
    <x v="1413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0.42011733333333334"/>
    <n v="105.02933333333334"/>
    <x v="6"/>
    <x v="27"/>
  </r>
  <r>
    <n v="2869"/>
    <x v="1414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8.8500000000000002E-3"/>
    <n v="35.4"/>
    <x v="6"/>
    <x v="27"/>
  </r>
  <r>
    <n v="2870"/>
    <x v="1415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0.15"/>
    <n v="83.333333333333329"/>
    <x v="6"/>
    <x v="27"/>
  </r>
  <r>
    <n v="2871"/>
    <x v="1416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4.6699999999999998E-2"/>
    <n v="35.92307692307692"/>
    <x v="6"/>
    <x v="27"/>
  </r>
  <r>
    <n v="2872"/>
    <x v="1417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6"/>
    <x v="27"/>
  </r>
  <r>
    <n v="2873"/>
    <x v="1418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0.38119999999999998"/>
    <n v="119.125"/>
    <x v="6"/>
    <x v="27"/>
  </r>
  <r>
    <n v="2874"/>
    <x v="1419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.4199999999999998E-2"/>
    <n v="90.333333333333329"/>
    <x v="6"/>
    <x v="27"/>
  </r>
  <r>
    <n v="2875"/>
    <x v="1420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3.5E-4"/>
    <n v="2.3333333333333335"/>
    <x v="6"/>
    <x v="27"/>
  </r>
  <r>
    <n v="2876"/>
    <x v="1421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6"/>
    <x v="27"/>
  </r>
  <r>
    <n v="2877"/>
    <x v="1422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0.10833333333333334"/>
    <n v="108.33333333333333"/>
    <x v="6"/>
    <x v="27"/>
  </r>
  <r>
    <n v="2878"/>
    <x v="1423"/>
    <s v="World premiere of &quot;I'm Just Here to Buy Soy Sauce&quot;, a play about China &amp; the UK housing crisis by Jingan Young location TBC"/>
    <n v="3000"/>
    <n v="63"/>
    <x v="1"/>
    <x v="3"/>
    <s v="GBP"/>
    <n v="1435934795"/>
    <n v="1430750795"/>
    <b v="0"/>
    <n v="4"/>
    <b v="0"/>
    <s v="theater/plays"/>
    <n v="2.1000000000000001E-2"/>
    <n v="15.75"/>
    <x v="6"/>
    <x v="27"/>
  </r>
  <r>
    <n v="2879"/>
    <x v="1424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2.5892857142857141E-3"/>
    <n v="29"/>
    <x v="6"/>
    <x v="27"/>
  </r>
  <r>
    <n v="2880"/>
    <x v="1425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0.23333333333333334"/>
    <n v="96.551724137931032"/>
    <x v="6"/>
    <x v="27"/>
  </r>
  <r>
    <n v="2881"/>
    <x v="1426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6"/>
    <x v="27"/>
  </r>
  <r>
    <n v="2882"/>
    <x v="1427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0.33600000000000002"/>
    <n v="63"/>
    <x v="6"/>
    <x v="27"/>
  </r>
  <r>
    <n v="2883"/>
    <x v="1428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0.1908"/>
    <n v="381.6"/>
    <x v="6"/>
    <x v="27"/>
  </r>
  <r>
    <n v="2884"/>
    <x v="1429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4.1111111111111114E-3"/>
    <n v="46.25"/>
    <x v="6"/>
    <x v="27"/>
  </r>
  <r>
    <n v="2885"/>
    <x v="1430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0.32500000000000001"/>
    <n v="26"/>
    <x v="6"/>
    <x v="27"/>
  </r>
  <r>
    <n v="2886"/>
    <x v="1431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0.05"/>
    <n v="10"/>
    <x v="6"/>
    <x v="27"/>
  </r>
  <r>
    <n v="2887"/>
    <x v="1432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1.6666666666666668E-3"/>
    <n v="5"/>
    <x v="6"/>
    <x v="27"/>
  </r>
  <r>
    <n v="2888"/>
    <x v="1433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6"/>
    <x v="27"/>
  </r>
  <r>
    <n v="2889"/>
    <x v="1434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0.38066666666666665"/>
    <n v="81.571428571428569"/>
    <x v="6"/>
    <x v="27"/>
  </r>
  <r>
    <n v="2890"/>
    <x v="1435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.0500000000000001E-2"/>
    <n v="7"/>
    <x v="6"/>
    <x v="27"/>
  </r>
  <r>
    <n v="2891"/>
    <x v="1436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2.7300000000000001E-2"/>
    <n v="27.3"/>
    <x v="6"/>
    <x v="27"/>
  </r>
  <r>
    <n v="2892"/>
    <x v="1437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.0909090909090912E-2"/>
    <n v="29.411764705882351"/>
    <x v="6"/>
    <x v="27"/>
  </r>
  <r>
    <n v="2893"/>
    <x v="1438"/>
    <s v="Fundraising for REDISCOVERING KIA THE PLAY"/>
    <n v="5000"/>
    <n v="25"/>
    <x v="1"/>
    <x v="1"/>
    <s v="USD"/>
    <n v="1420768800"/>
    <n v="1415644395"/>
    <b v="0"/>
    <n v="2"/>
    <b v="0"/>
    <s v="theater/plays"/>
    <n v="5.0000000000000001E-3"/>
    <n v="12.5"/>
    <x v="6"/>
    <x v="27"/>
  </r>
  <r>
    <n v="2894"/>
    <x v="1439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6"/>
    <x v="27"/>
  </r>
  <r>
    <n v="2895"/>
    <x v="1440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4.5999999999999999E-2"/>
    <n v="5.75"/>
    <x v="6"/>
    <x v="27"/>
  </r>
  <r>
    <n v="2896"/>
    <x v="1441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0.20833333333333334"/>
    <n v="52.083333333333336"/>
    <x v="6"/>
    <x v="27"/>
  </r>
  <r>
    <n v="2897"/>
    <x v="1442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4.583333333333333E-2"/>
    <n v="183.33333333333334"/>
    <x v="6"/>
    <x v="27"/>
  </r>
  <r>
    <n v="2898"/>
    <x v="1443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.2133333333333335E-2"/>
    <n v="26.333333333333332"/>
    <x v="6"/>
    <x v="27"/>
  </r>
  <r>
    <n v="2899"/>
    <x v="1444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6"/>
    <x v="27"/>
  </r>
  <r>
    <n v="2900"/>
    <x v="1445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0.61909090909090914"/>
    <n v="486.42857142857144"/>
    <x v="6"/>
    <x v="27"/>
  </r>
  <r>
    <n v="2901"/>
    <x v="1446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8.0000000000000002E-3"/>
    <n v="3"/>
    <x v="6"/>
    <x v="27"/>
  </r>
  <r>
    <n v="2902"/>
    <x v="1447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1.6666666666666666E-4"/>
    <n v="25"/>
    <x v="6"/>
    <x v="27"/>
  </r>
  <r>
    <n v="2903"/>
    <x v="1448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7.7999999999999996E-3"/>
    <n v="9.75"/>
    <x v="6"/>
    <x v="27"/>
  </r>
  <r>
    <n v="2904"/>
    <x v="1449"/>
    <s v="A Tequila slammer with a slice of Tarantino, a line of the London Fringe scene and a shot of â€œBreaking Badâ€. New Writing."/>
    <n v="1500"/>
    <n v="75"/>
    <x v="1"/>
    <x v="3"/>
    <s v="GBP"/>
    <n v="1415534400"/>
    <n v="1414538031"/>
    <b v="0"/>
    <n v="4"/>
    <b v="0"/>
    <s v="theater/plays"/>
    <n v="0.05"/>
    <n v="18.75"/>
    <x v="6"/>
    <x v="27"/>
  </r>
  <r>
    <n v="2905"/>
    <x v="1450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0.17771428571428571"/>
    <n v="36.588235294117645"/>
    <x v="6"/>
    <x v="27"/>
  </r>
  <r>
    <n v="2906"/>
    <x v="1451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.4166666666666662E-2"/>
    <n v="80.714285714285708"/>
    <x v="6"/>
    <x v="27"/>
  </r>
  <r>
    <n v="2907"/>
    <x v="1452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8.0000000000000004E-4"/>
    <n v="1"/>
    <x v="6"/>
    <x v="27"/>
  </r>
  <r>
    <n v="2908"/>
    <x v="1453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2.75E-2"/>
    <n v="52.8"/>
    <x v="6"/>
    <x v="27"/>
  </r>
  <r>
    <n v="2909"/>
    <x v="1454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1.1111111111111112E-4"/>
    <n v="20"/>
    <x v="6"/>
    <x v="27"/>
  </r>
  <r>
    <n v="2910"/>
    <x v="1455"/>
    <s v="Free drama, dance and singing workshops for disadvantaged young people to inspire, create and help them follow their dreams."/>
    <n v="30000"/>
    <n v="1"/>
    <x v="1"/>
    <x v="3"/>
    <s v="GBP"/>
    <n v="1434139887"/>
    <n v="1428955887"/>
    <b v="0"/>
    <n v="1"/>
    <b v="0"/>
    <s v="theater/plays"/>
    <n v="3.3333333333333335E-5"/>
    <n v="1"/>
    <x v="6"/>
    <x v="27"/>
  </r>
  <r>
    <n v="2911"/>
    <x v="1456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0.36499999999999999"/>
    <n v="46.928571428571431"/>
    <x v="6"/>
    <x v="27"/>
  </r>
  <r>
    <n v="2912"/>
    <x v="1457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0.14058171745152354"/>
    <n v="78.07692307692308"/>
    <x v="6"/>
    <x v="27"/>
  </r>
  <r>
    <n v="2913"/>
    <x v="1458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2.0000000000000001E-4"/>
    <n v="1"/>
    <x v="6"/>
    <x v="27"/>
  </r>
  <r>
    <n v="2914"/>
    <x v="1459"/>
    <s v="Hercules must complete four challenges in order to meet the father he never knew"/>
    <n v="25000"/>
    <n v="1"/>
    <x v="1"/>
    <x v="3"/>
    <s v="GBP"/>
    <n v="1426365994"/>
    <n v="1421185594"/>
    <b v="0"/>
    <n v="1"/>
    <b v="0"/>
    <s v="theater/plays"/>
    <n v="4.0000000000000003E-5"/>
    <n v="1"/>
    <x v="6"/>
    <x v="27"/>
  </r>
  <r>
    <n v="2915"/>
    <x v="1460"/>
    <s v="An inclusive, cross community, multi-cultural theatre production for children aged 3 to 16 and their families"/>
    <n v="1000"/>
    <n v="611"/>
    <x v="1"/>
    <x v="3"/>
    <s v="GBP"/>
    <n v="1458117190"/>
    <n v="1455528790"/>
    <b v="0"/>
    <n v="3"/>
    <b v="0"/>
    <s v="theater/plays"/>
    <n v="0.61099999999999999"/>
    <n v="203.66666666666666"/>
    <x v="6"/>
    <x v="27"/>
  </r>
  <r>
    <n v="2916"/>
    <x v="1461"/>
    <s v="The moving dramatisation of one man's journey to find the truth behind the Libyan regime change."/>
    <n v="1850"/>
    <n v="145"/>
    <x v="1"/>
    <x v="3"/>
    <s v="GBP"/>
    <n v="1400498789"/>
    <n v="1398511589"/>
    <b v="0"/>
    <n v="7"/>
    <b v="0"/>
    <s v="theater/plays"/>
    <n v="7.8378378378378383E-2"/>
    <n v="20.714285714285715"/>
    <x v="6"/>
    <x v="27"/>
  </r>
  <r>
    <n v="2917"/>
    <x v="1462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0.2185"/>
    <n v="48.555555555555557"/>
    <x v="6"/>
    <x v="27"/>
  </r>
  <r>
    <n v="2918"/>
    <x v="1463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0.27239999999999998"/>
    <n v="68.099999999999994"/>
    <x v="6"/>
    <x v="27"/>
  </r>
  <r>
    <n v="2919"/>
    <x v="1464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8.5000000000000006E-2"/>
    <n v="8.5"/>
    <x v="6"/>
    <x v="27"/>
  </r>
  <r>
    <n v="2920"/>
    <x v="1465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s v="theater/plays"/>
    <n v="0.26840000000000003"/>
    <n v="51.615384615384613"/>
    <x v="6"/>
    <x v="27"/>
  </r>
  <r>
    <n v="2941"/>
    <x v="1466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4.0000000000000003E-5"/>
    <n v="1"/>
    <x v="6"/>
    <x v="9"/>
  </r>
  <r>
    <n v="2942"/>
    <x v="1467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s v="theater/spaces"/>
    <n v="0.20424999999999999"/>
    <n v="202.22772277227722"/>
    <x v="6"/>
    <x v="9"/>
  </r>
  <r>
    <n v="2943"/>
    <x v="1468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6"/>
    <x v="9"/>
  </r>
  <r>
    <n v="2944"/>
    <x v="1469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0.01"/>
    <n v="100"/>
    <x v="6"/>
    <x v="9"/>
  </r>
  <r>
    <n v="2945"/>
    <x v="1470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6"/>
    <x v="9"/>
  </r>
  <r>
    <n v="2946"/>
    <x v="1471"/>
    <s v="I have set up a new theatre company, and am looking to raise funds to purchase a venue with a difference to a standard theatre."/>
    <n v="2000"/>
    <n v="2"/>
    <x v="1"/>
    <x v="3"/>
    <s v="GBP"/>
    <n v="1471265092"/>
    <n v="1468673092"/>
    <b v="0"/>
    <n v="2"/>
    <b v="0"/>
    <s v="theater/spaces"/>
    <n v="1E-3"/>
    <n v="1"/>
    <x v="6"/>
    <x v="9"/>
  </r>
  <r>
    <n v="2947"/>
    <x v="1472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.2880000000000001E-2"/>
    <n v="82.461538461538467"/>
    <x v="6"/>
    <x v="9"/>
  </r>
  <r>
    <n v="2948"/>
    <x v="1473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4.8000000000000001E-5"/>
    <n v="2.6666666666666665"/>
    <x v="6"/>
    <x v="9"/>
  </r>
  <r>
    <n v="2949"/>
    <x v="1474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2.5000000000000001E-2"/>
    <n v="12.5"/>
    <x v="6"/>
    <x v="9"/>
  </r>
  <r>
    <n v="2950"/>
    <x v="1475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6"/>
    <x v="9"/>
  </r>
  <r>
    <n v="3051"/>
    <x v="1476"/>
    <s v="The ABC tour: 26 comedy-juggling shows in 26 different venues - chosen by YOU - each beginning with a different letter of the alphabet."/>
    <n v="3500"/>
    <n v="827"/>
    <x v="1"/>
    <x v="3"/>
    <s v="GBP"/>
    <n v="1486547945"/>
    <n v="1483955945"/>
    <b v="1"/>
    <n v="35"/>
    <b v="0"/>
    <s v="theater/spaces"/>
    <n v="0.23628571428571429"/>
    <n v="23.62857142857143"/>
    <x v="6"/>
    <x v="9"/>
  </r>
  <r>
    <n v="3052"/>
    <x v="1477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1.5E-3"/>
    <n v="37.5"/>
    <x v="6"/>
    <x v="9"/>
  </r>
  <r>
    <n v="3053"/>
    <x v="1478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4.0000000000000001E-3"/>
    <n v="13.333333333333334"/>
    <x v="6"/>
    <x v="9"/>
  </r>
  <r>
    <n v="3054"/>
    <x v="1479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6"/>
    <x v="9"/>
  </r>
  <r>
    <n v="3055"/>
    <x v="1480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5.0000000000000002E-5"/>
    <n v="1"/>
    <x v="6"/>
    <x v="9"/>
  </r>
  <r>
    <n v="3056"/>
    <x v="1481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6"/>
    <x v="9"/>
  </r>
  <r>
    <n v="3057"/>
    <x v="1482"/>
    <s v="A series of 6 educational theme parks. This project is to fund the plans and 3D designs required to build the first park."/>
    <n v="50000"/>
    <n v="0"/>
    <x v="1"/>
    <x v="3"/>
    <s v="GBP"/>
    <n v="1459694211"/>
    <n v="1457105811"/>
    <b v="0"/>
    <n v="0"/>
    <b v="0"/>
    <s v="theater/spaces"/>
    <n v="0"/>
    <n v="0"/>
    <x v="6"/>
    <x v="9"/>
  </r>
  <r>
    <n v="3058"/>
    <x v="1483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1.6666666666666666E-4"/>
    <n v="1"/>
    <x v="6"/>
    <x v="9"/>
  </r>
  <r>
    <n v="3059"/>
    <x v="1484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.0066666666666665E-2"/>
    <n v="41"/>
    <x v="6"/>
    <x v="9"/>
  </r>
  <r>
    <n v="3060"/>
    <x v="1485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1.5227272727272728E-3"/>
    <n v="55.833333333333336"/>
    <x v="6"/>
    <x v="9"/>
  </r>
  <r>
    <n v="3061"/>
    <x v="1486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6"/>
    <x v="9"/>
  </r>
  <r>
    <n v="3062"/>
    <x v="1487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0.66839999999999999"/>
    <n v="99.761194029850742"/>
    <x v="6"/>
    <x v="9"/>
  </r>
  <r>
    <n v="3063"/>
    <x v="1488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0.19566666666666666"/>
    <n v="25.521739130434781"/>
    <x v="6"/>
    <x v="9"/>
  </r>
  <r>
    <n v="3064"/>
    <x v="1489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0.11294666666666667"/>
    <n v="117.65277777777777"/>
    <x v="6"/>
    <x v="9"/>
  </r>
  <r>
    <n v="3065"/>
    <x v="1490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4.0000000000000002E-4"/>
    <n v="5"/>
    <x v="6"/>
    <x v="9"/>
  </r>
  <r>
    <n v="3066"/>
    <x v="1491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0.11985714285714286"/>
    <n v="2796.6666666666665"/>
    <x v="6"/>
    <x v="9"/>
  </r>
  <r>
    <n v="3067"/>
    <x v="1492"/>
    <s v="Host a special event in your home, collect donations and turn containers in the foyer to a comfortable welcoming place to sit &amp; chat!"/>
    <n v="8000"/>
    <n v="200"/>
    <x v="1"/>
    <x v="9"/>
    <s v="NZD"/>
    <n v="1441837879"/>
    <n v="1439245879"/>
    <b v="0"/>
    <n v="1"/>
    <b v="0"/>
    <s v="theater/spaces"/>
    <n v="2.5000000000000001E-2"/>
    <n v="200"/>
    <x v="6"/>
    <x v="9"/>
  </r>
  <r>
    <n v="3068"/>
    <x v="1493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6.9999999999999999E-4"/>
    <n v="87.5"/>
    <x v="6"/>
    <x v="9"/>
  </r>
  <r>
    <n v="3069"/>
    <x v="1494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0.14099999999999999"/>
    <n v="20.142857142857142"/>
    <x v="6"/>
    <x v="9"/>
  </r>
  <r>
    <n v="3070"/>
    <x v="1495"/>
    <s v="Liverpool's 1st purpose built 7 night a week comedy club, bar &amp; restaurant with live music &amp; much more"/>
    <n v="10000"/>
    <n v="334"/>
    <x v="1"/>
    <x v="3"/>
    <s v="GBP"/>
    <n v="1481132169"/>
    <n v="1479317769"/>
    <b v="0"/>
    <n v="16"/>
    <b v="0"/>
    <s v="theater/spaces"/>
    <n v="3.3399999999999999E-2"/>
    <n v="20.875"/>
    <x v="6"/>
    <x v="9"/>
  </r>
  <r>
    <n v="3071"/>
    <x v="1496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0.59775"/>
    <n v="61.307692307692307"/>
    <x v="6"/>
    <x v="9"/>
  </r>
  <r>
    <n v="3072"/>
    <x v="1497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1.6666666666666666E-4"/>
    <n v="1"/>
    <x v="6"/>
    <x v="9"/>
  </r>
  <r>
    <n v="3073"/>
    <x v="1498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2.3035714285714285E-4"/>
    <n v="92.142857142857139"/>
    <x v="6"/>
    <x v="9"/>
  </r>
  <r>
    <n v="3074"/>
    <x v="1499"/>
    <s v="CrÃ©ation d'un thÃ©Ã¢tre de marionnettes automatisÃ©es et informatisÃ©es portant sur la nature et l'Ã©cologie._x000a_&quot;La symphonie du monde&quot;"/>
    <n v="25000"/>
    <n v="22"/>
    <x v="1"/>
    <x v="7"/>
    <s v="EUR"/>
    <n v="1457617359"/>
    <n v="1455025359"/>
    <b v="0"/>
    <n v="3"/>
    <b v="0"/>
    <s v="theater/spaces"/>
    <n v="8.8000000000000003E-4"/>
    <n v="7.333333333333333"/>
    <x v="6"/>
    <x v="9"/>
  </r>
  <r>
    <n v="3075"/>
    <x v="1500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8.6400000000000005E-2"/>
    <n v="64.8"/>
    <x v="6"/>
    <x v="9"/>
  </r>
  <r>
    <n v="3076"/>
    <x v="1501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0.15060000000000001"/>
    <n v="30.12"/>
    <x v="6"/>
    <x v="9"/>
  </r>
  <r>
    <n v="3077"/>
    <x v="1502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s v="theater/spaces"/>
    <n v="4.7727272727272731E-3"/>
    <n v="52.5"/>
    <x v="6"/>
    <x v="9"/>
  </r>
  <r>
    <n v="3078"/>
    <x v="1503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1.1833333333333333E-3"/>
    <n v="23.666666666666668"/>
    <x v="6"/>
    <x v="9"/>
  </r>
  <r>
    <n v="3079"/>
    <x v="1504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8.4173998587352451E-3"/>
    <n v="415.77777777777777"/>
    <x v="6"/>
    <x v="9"/>
  </r>
  <r>
    <n v="3080"/>
    <x v="1505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1.8799999999999999E-4"/>
    <n v="53.714285714285715"/>
    <x v="6"/>
    <x v="9"/>
  </r>
  <r>
    <n v="3081"/>
    <x v="1506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2.1029999999999998E-3"/>
    <n v="420.6"/>
    <x v="6"/>
    <x v="9"/>
  </r>
  <r>
    <n v="3082"/>
    <x v="1507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6"/>
    <x v="9"/>
  </r>
  <r>
    <n v="3083"/>
    <x v="1508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2.8E-3"/>
    <n v="18.666666666666668"/>
    <x v="6"/>
    <x v="9"/>
  </r>
  <r>
    <n v="3084"/>
    <x v="1509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0.11579206701157921"/>
    <n v="78.333333333333329"/>
    <x v="6"/>
    <x v="9"/>
  </r>
  <r>
    <n v="3085"/>
    <x v="1510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.4400000000000002E-2"/>
    <n v="67.777777777777771"/>
    <x v="6"/>
    <x v="9"/>
  </r>
  <r>
    <n v="3086"/>
    <x v="1511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2.5000000000000001E-3"/>
    <n v="16.666666666666668"/>
    <x v="6"/>
    <x v="9"/>
  </r>
  <r>
    <n v="3087"/>
    <x v="1512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6.2500000000000003E-3"/>
    <n v="62.5"/>
    <x v="6"/>
    <x v="9"/>
  </r>
  <r>
    <n v="3088"/>
    <x v="1513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1.9384615384615384E-3"/>
    <n v="42"/>
    <x v="6"/>
    <x v="9"/>
  </r>
  <r>
    <n v="3089"/>
    <x v="1514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0.23416000000000001"/>
    <n v="130.0888888888889"/>
    <x v="6"/>
    <x v="9"/>
  </r>
  <r>
    <n v="3090"/>
    <x v="1515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.080888888888889E-2"/>
    <n v="1270.2222222222222"/>
    <x v="6"/>
    <x v="9"/>
  </r>
  <r>
    <n v="3091"/>
    <x v="1516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0.15920000000000001"/>
    <n v="88.444444444444443"/>
    <x v="6"/>
    <x v="9"/>
  </r>
  <r>
    <n v="3092"/>
    <x v="1517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.1831900000000001E-2"/>
    <n v="56.342380952380957"/>
    <x v="6"/>
    <x v="9"/>
  </r>
  <r>
    <n v="3093"/>
    <x v="1518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s v="theater/spaces"/>
    <n v="0.22750000000000001"/>
    <n v="53.529411764705884"/>
    <x v="6"/>
    <x v="9"/>
  </r>
  <r>
    <n v="3094"/>
    <x v="1519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2.5000000000000001E-4"/>
    <n v="25"/>
    <x v="6"/>
    <x v="9"/>
  </r>
  <r>
    <n v="3095"/>
    <x v="1520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3.351206434316354E-3"/>
    <n v="50"/>
    <x v="6"/>
    <x v="9"/>
  </r>
  <r>
    <n v="3096"/>
    <x v="1521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3.9750000000000001E-2"/>
    <n v="56.785714285714285"/>
    <x v="6"/>
    <x v="9"/>
  </r>
  <r>
    <n v="3097"/>
    <x v="1522"/>
    <s v="The Bunker makes theatre with purpose: We provide ambitious artists a home in which to share their work with adventurous audiences."/>
    <n v="10000"/>
    <n v="1715"/>
    <x v="1"/>
    <x v="3"/>
    <s v="GBP"/>
    <n v="1475848800"/>
    <n v="1474027501"/>
    <b v="0"/>
    <n v="42"/>
    <b v="0"/>
    <s v="theater/spaces"/>
    <n v="0.17150000000000001"/>
    <n v="40.833333333333336"/>
    <x v="6"/>
    <x v="9"/>
  </r>
  <r>
    <n v="3098"/>
    <x v="1523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3.608004104669061E-2"/>
    <n v="65.111111111111114"/>
    <x v="6"/>
    <x v="9"/>
  </r>
  <r>
    <n v="3099"/>
    <x v="1524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0.13900000000000001"/>
    <n v="55.6"/>
    <x v="6"/>
    <x v="9"/>
  </r>
  <r>
    <n v="3100"/>
    <x v="1525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0.15225"/>
    <n v="140.53846153846155"/>
    <x v="6"/>
    <x v="9"/>
  </r>
  <r>
    <n v="3101"/>
    <x v="1526"/>
    <s v="LabellisÃ© 14-18, Mots Ã‰crits est un projet itinÃ©rant de lectures Ã  voix haute par des amateurs, mises en espace par une comÃ©dienne."/>
    <n v="2500"/>
    <n v="300"/>
    <x v="1"/>
    <x v="7"/>
    <s v="EUR"/>
    <n v="1437033360"/>
    <n v="1434445937"/>
    <b v="0"/>
    <n v="12"/>
    <b v="0"/>
    <s v="theater/spaces"/>
    <n v="0.12"/>
    <n v="25"/>
    <x v="6"/>
    <x v="9"/>
  </r>
  <r>
    <n v="3102"/>
    <x v="1527"/>
    <s v="Imagine being able to take a performance anywhere! Meet the Theatre Bath Bus - a magical performance space where anything is possible."/>
    <n v="16000"/>
    <n v="6258"/>
    <x v="1"/>
    <x v="3"/>
    <s v="GBP"/>
    <n v="1471939818"/>
    <n v="1467619818"/>
    <b v="0"/>
    <n v="90"/>
    <b v="0"/>
    <s v="theater/spaces"/>
    <n v="0.391125"/>
    <n v="69.533333333333331"/>
    <x v="6"/>
    <x v="9"/>
  </r>
  <r>
    <n v="3103"/>
    <x v="1528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2.6829268292682929E-3"/>
    <n v="5.5"/>
    <x v="6"/>
    <x v="9"/>
  </r>
  <r>
    <n v="3104"/>
    <x v="1529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0.29625000000000001"/>
    <n v="237"/>
    <x v="6"/>
    <x v="9"/>
  </r>
  <r>
    <n v="3105"/>
    <x v="1530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0.4236099230111206"/>
    <n v="79.870967741935488"/>
    <x v="6"/>
    <x v="9"/>
  </r>
  <r>
    <n v="3106"/>
    <x v="1531"/>
    <s v="Help fund the exciting first collaboration between Hotel Echo and Bristol Cathedral: WILD MEN, a show commemorating those lost in WW1."/>
    <n v="1000"/>
    <n v="41"/>
    <x v="1"/>
    <x v="3"/>
    <s v="GBP"/>
    <n v="1442440800"/>
    <n v="1440497876"/>
    <b v="0"/>
    <n v="4"/>
    <b v="0"/>
    <s v="theater/spaces"/>
    <n v="4.1000000000000002E-2"/>
    <n v="10.25"/>
    <x v="6"/>
    <x v="9"/>
  </r>
  <r>
    <n v="3107"/>
    <x v="1532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0.197625"/>
    <n v="272.58620689655174"/>
    <x v="6"/>
    <x v="9"/>
  </r>
  <r>
    <n v="3108"/>
    <x v="1533"/>
    <s v="We need a permanent home for the theater!"/>
    <n v="50000"/>
    <n v="26"/>
    <x v="1"/>
    <x v="1"/>
    <s v="USD"/>
    <n v="1430234394"/>
    <n v="1425053994"/>
    <b v="0"/>
    <n v="2"/>
    <b v="0"/>
    <s v="theater/spaces"/>
    <n v="5.1999999999999995E-4"/>
    <n v="13"/>
    <x v="6"/>
    <x v="9"/>
  </r>
  <r>
    <n v="3109"/>
    <x v="1534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0.25030188679245285"/>
    <n v="58.184210526315788"/>
    <x v="6"/>
    <x v="9"/>
  </r>
  <r>
    <n v="3110"/>
    <x v="1535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4.0000000000000002E-4"/>
    <n v="10"/>
    <x v="6"/>
    <x v="9"/>
  </r>
  <r>
    <n v="3111"/>
    <x v="1536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0.26640000000000003"/>
    <n v="70.10526315789474"/>
    <x v="6"/>
    <x v="9"/>
  </r>
  <r>
    <n v="3112"/>
    <x v="1537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4.7363636363636365E-2"/>
    <n v="57.888888888888886"/>
    <x v="6"/>
    <x v="9"/>
  </r>
  <r>
    <n v="3113"/>
    <x v="1538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.2435339894712751E-2"/>
    <n v="125.27027027027027"/>
    <x v="6"/>
    <x v="9"/>
  </r>
  <r>
    <n v="3114"/>
    <x v="1539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6"/>
    <x v="9"/>
  </r>
  <r>
    <n v="3115"/>
    <x v="1540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0.03"/>
    <n v="300"/>
    <x v="6"/>
    <x v="9"/>
  </r>
  <r>
    <n v="3116"/>
    <x v="1541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0.57333333333333336"/>
    <n v="43"/>
    <x v="6"/>
    <x v="9"/>
  </r>
  <r>
    <n v="3117"/>
    <x v="1542"/>
    <s v="Performing Arts workshops, for young people aged 5 -16, exploring how the sea has shaped Cowes as a settlement."/>
    <n v="1000"/>
    <n v="1"/>
    <x v="1"/>
    <x v="3"/>
    <s v="GBP"/>
    <n v="1464354720"/>
    <n v="1463648360"/>
    <b v="0"/>
    <n v="1"/>
    <b v="0"/>
    <s v="theater/spaces"/>
    <n v="1E-3"/>
    <n v="1"/>
    <x v="6"/>
    <x v="9"/>
  </r>
  <r>
    <n v="3118"/>
    <x v="1543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3.0999999999999999E-3"/>
    <n v="775"/>
    <x v="6"/>
    <x v="9"/>
  </r>
  <r>
    <n v="3119"/>
    <x v="1544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5.0000000000000001E-4"/>
    <n v="5"/>
    <x v="6"/>
    <x v="9"/>
  </r>
  <r>
    <n v="3120"/>
    <x v="1545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9.8461538461538464E-5"/>
    <n v="12.8"/>
    <x v="6"/>
    <x v="9"/>
  </r>
  <r>
    <n v="3188"/>
    <x v="1546"/>
    <s v="A revue show featuring the very best of the last century of musical theatre from aspiring young producers &amp; performers at RWCMD"/>
    <n v="200"/>
    <n v="130"/>
    <x v="1"/>
    <x v="3"/>
    <s v="GBP"/>
    <n v="1433930302"/>
    <n v="1432115902"/>
    <b v="0"/>
    <n v="9"/>
    <b v="0"/>
    <s v="theater/musical"/>
    <n v="0.65"/>
    <n v="14.444444444444445"/>
    <x v="6"/>
    <x v="10"/>
  </r>
  <r>
    <n v="3189"/>
    <x v="1547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0.12327272727272727"/>
    <n v="356.84210526315792"/>
    <x v="6"/>
    <x v="10"/>
  </r>
  <r>
    <n v="3190"/>
    <x v="1548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s v="theater/musical"/>
    <n v="0"/>
    <n v="0"/>
    <x v="6"/>
    <x v="10"/>
  </r>
  <r>
    <n v="3191"/>
    <x v="1549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.0266666666666666E-2"/>
    <n v="37.75"/>
    <x v="6"/>
    <x v="10"/>
  </r>
  <r>
    <n v="3192"/>
    <x v="1550"/>
    <s v="This project challenges social issues affecting young people in areas of deprivation within the Belfast area (Northern Ireland)."/>
    <n v="10000"/>
    <n v="102"/>
    <x v="1"/>
    <x v="3"/>
    <s v="GBP"/>
    <n v="1425160800"/>
    <n v="1421274859"/>
    <b v="0"/>
    <n v="8"/>
    <b v="0"/>
    <s v="theater/musical"/>
    <n v="1.0200000000000001E-2"/>
    <n v="12.75"/>
    <x v="6"/>
    <x v="10"/>
  </r>
  <r>
    <n v="3193"/>
    <x v="1551"/>
    <s v="Bringing Richard O'Brien's sequel to legendary Rocky Horror to the stage for the first time. First London, then...The World!"/>
    <n v="5000"/>
    <n v="587"/>
    <x v="1"/>
    <x v="3"/>
    <s v="GBP"/>
    <n v="1424474056"/>
    <n v="1420586056"/>
    <b v="0"/>
    <n v="24"/>
    <b v="0"/>
    <s v="theater/musical"/>
    <n v="0.1174"/>
    <n v="24.458333333333332"/>
    <x v="6"/>
    <x v="10"/>
  </r>
  <r>
    <n v="3194"/>
    <x v="1552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6"/>
    <x v="10"/>
  </r>
  <r>
    <n v="3195"/>
    <x v="1553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0.59142857142857141"/>
    <n v="53.07692307692308"/>
    <x v="6"/>
    <x v="10"/>
  </r>
  <r>
    <n v="3196"/>
    <x v="1554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5.9999999999999995E-4"/>
    <n v="300"/>
    <x v="6"/>
    <x v="10"/>
  </r>
  <r>
    <n v="3197"/>
    <x v="1555"/>
    <s v="This years most important stage project for young artists in our region. www.ungespor.no"/>
    <n v="10000"/>
    <n v="1145"/>
    <x v="1"/>
    <x v="16"/>
    <s v="NOK"/>
    <n v="1423050618"/>
    <n v="1420458618"/>
    <b v="0"/>
    <n v="4"/>
    <b v="0"/>
    <s v="theater/musical"/>
    <n v="0.1145"/>
    <n v="286.25"/>
    <x v="6"/>
    <x v="10"/>
  </r>
  <r>
    <n v="3198"/>
    <x v="1556"/>
    <s v="Hadbjerg skole opsÃ¦tter i april musicalen The Fireflies, der blev skrevet og opfÃ¸rt i koncentrationslejren Theresienstadt i 1943 og 45."/>
    <n v="30000"/>
    <n v="110"/>
    <x v="1"/>
    <x v="4"/>
    <s v="DKK"/>
    <n v="1424081477"/>
    <n v="1420798277"/>
    <b v="0"/>
    <n v="3"/>
    <b v="0"/>
    <s v="theater/musical"/>
    <n v="3.6666666666666666E-3"/>
    <n v="36.666666666666664"/>
    <x v="6"/>
    <x v="10"/>
  </r>
  <r>
    <n v="3199"/>
    <x v="1557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0.52159999999999995"/>
    <n v="49.20754716981132"/>
    <x v="6"/>
    <x v="10"/>
  </r>
  <r>
    <n v="3200"/>
    <x v="1558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2.0000000000000002E-5"/>
    <n v="1"/>
    <x v="6"/>
    <x v="10"/>
  </r>
  <r>
    <n v="3201"/>
    <x v="1559"/>
    <s v="Nothing Changes is a modern musical version of the Ragged Trousered Philanthropists exploring the inequalities of &quot;austerity Britain&quot;"/>
    <n v="2000"/>
    <n v="25"/>
    <x v="1"/>
    <x v="3"/>
    <s v="GBP"/>
    <n v="1409509477"/>
    <n v="1407695077"/>
    <b v="0"/>
    <n v="2"/>
    <b v="0"/>
    <s v="theater/musical"/>
    <n v="1.2500000000000001E-2"/>
    <n v="12.5"/>
    <x v="6"/>
    <x v="10"/>
  </r>
  <r>
    <n v="3202"/>
    <x v="1560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0.54520000000000002"/>
    <n v="109.04"/>
    <x v="6"/>
    <x v="10"/>
  </r>
  <r>
    <n v="3203"/>
    <x v="1561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0.25"/>
    <n v="41.666666666666664"/>
    <x v="6"/>
    <x v="10"/>
  </r>
  <r>
    <n v="3204"/>
    <x v="1562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6"/>
    <x v="10"/>
  </r>
  <r>
    <n v="3205"/>
    <x v="1563"/>
    <s v="Children Must Run is an original musical, about a prostitute, a drug mule, a child soldier and their struggles, hopes and dreams."/>
    <n v="8000"/>
    <n v="273"/>
    <x v="1"/>
    <x v="3"/>
    <s v="GBP"/>
    <n v="1430470772"/>
    <n v="1427878772"/>
    <b v="0"/>
    <n v="12"/>
    <b v="0"/>
    <s v="theater/musical"/>
    <n v="3.4125000000000003E-2"/>
    <n v="22.75"/>
    <x v="6"/>
    <x v="10"/>
  </r>
  <r>
    <n v="3206"/>
    <x v="1564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6"/>
    <x v="10"/>
  </r>
  <r>
    <n v="3207"/>
    <x v="1565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0.46363636363636362"/>
    <n v="70.833333333333329"/>
    <x v="6"/>
    <x v="10"/>
  </r>
  <r>
    <n v="3628"/>
    <x v="1566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6"/>
    <x v="10"/>
  </r>
  <r>
    <n v="3629"/>
    <x v="1567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1.9999999999999999E-6"/>
    <n v="1"/>
    <x v="6"/>
    <x v="10"/>
  </r>
  <r>
    <n v="3630"/>
    <x v="1568"/>
    <s v="The Jeremy Kyle Show offers so much subject matter to create an opera with.  Along with his brilliant put downs it could be excellent!"/>
    <n v="3000"/>
    <n v="1"/>
    <x v="1"/>
    <x v="3"/>
    <s v="GBP"/>
    <n v="1417295990"/>
    <n v="1414700390"/>
    <b v="0"/>
    <n v="1"/>
    <b v="0"/>
    <s v="theater/musical"/>
    <n v="3.3333333333333332E-4"/>
    <n v="1"/>
    <x v="6"/>
    <x v="10"/>
  </r>
  <r>
    <n v="3631"/>
    <x v="1569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0.51023391812865493"/>
    <n v="147.88135593220338"/>
    <x v="6"/>
    <x v="10"/>
  </r>
  <r>
    <n v="3632"/>
    <x v="1570"/>
    <s v="A professional musical revue. First performed in 2013 as a short tour, to be embarking on a full length tour across the UK in 2015!"/>
    <n v="500"/>
    <n v="100"/>
    <x v="1"/>
    <x v="3"/>
    <s v="GBP"/>
    <n v="1416781749"/>
    <n v="1415053749"/>
    <b v="0"/>
    <n v="1"/>
    <b v="0"/>
    <s v="theater/musical"/>
    <n v="0.2"/>
    <n v="100"/>
    <x v="6"/>
    <x v="10"/>
  </r>
  <r>
    <n v="3633"/>
    <x v="1571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0.35239999999999999"/>
    <n v="56.838709677419352"/>
    <x v="6"/>
    <x v="10"/>
  </r>
  <r>
    <n v="3634"/>
    <x v="1572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s v="theater/musical"/>
    <n v="4.2466666666666666E-2"/>
    <n v="176.94444444444446"/>
    <x v="6"/>
    <x v="10"/>
  </r>
  <r>
    <n v="3635"/>
    <x v="1573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0.36457142857142855"/>
    <n v="127.6"/>
    <x v="6"/>
    <x v="10"/>
  </r>
  <r>
    <n v="3636"/>
    <x v="1574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6"/>
    <x v="10"/>
  </r>
  <r>
    <n v="3637"/>
    <x v="1575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0.30866666666666664"/>
    <n v="66.142857142857139"/>
    <x v="6"/>
    <x v="10"/>
  </r>
  <r>
    <n v="3638"/>
    <x v="1576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s v="theater/musical"/>
    <n v="6.545454545454546E-2"/>
    <n v="108"/>
    <x v="6"/>
    <x v="10"/>
  </r>
  <r>
    <n v="3639"/>
    <x v="1577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4.0000000000000003E-5"/>
    <n v="1"/>
    <x v="6"/>
    <x v="10"/>
  </r>
  <r>
    <n v="3640"/>
    <x v="1578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5.5E-2"/>
    <n v="18.333333333333332"/>
    <x v="6"/>
    <x v="10"/>
  </r>
  <r>
    <n v="3641"/>
    <x v="1579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6"/>
    <x v="10"/>
  </r>
  <r>
    <n v="3642"/>
    <x v="1580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9E-2"/>
    <n v="7.5"/>
    <x v="6"/>
    <x v="10"/>
  </r>
  <r>
    <n v="3643"/>
    <x v="1581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6"/>
    <x v="10"/>
  </r>
  <r>
    <n v="3644"/>
    <x v="1582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0.16420000000000001"/>
    <n v="68.416666666666671"/>
    <x v="6"/>
    <x v="10"/>
  </r>
  <r>
    <n v="3645"/>
    <x v="1583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s v="theater/musical"/>
    <n v="1E-3"/>
    <n v="1"/>
    <x v="6"/>
    <x v="10"/>
  </r>
  <r>
    <n v="3646"/>
    <x v="1584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4.8099999999999997E-2"/>
    <n v="60.125"/>
    <x v="6"/>
    <x v="10"/>
  </r>
  <r>
    <n v="3647"/>
    <x v="1585"/>
    <s v="Zachariah Sheldon is a brilliant, darkly twisted brand new musical with music from Mark Newton and script by Anthony Wilkes"/>
    <n v="500"/>
    <n v="30"/>
    <x v="1"/>
    <x v="3"/>
    <s v="GBP"/>
    <n v="1475258327"/>
    <n v="1471370327"/>
    <b v="0"/>
    <n v="2"/>
    <b v="0"/>
    <s v="theater/musical"/>
    <n v="0.06"/>
    <n v="15"/>
    <x v="6"/>
    <x v="10"/>
  </r>
  <r>
    <n v="3728"/>
    <x v="1586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.3100000000000002E-2"/>
    <n v="60.064516129032256"/>
    <x v="6"/>
    <x v="27"/>
  </r>
  <r>
    <n v="3729"/>
    <x v="1587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.2400000000000006E-2"/>
    <n v="72.400000000000006"/>
    <x v="6"/>
    <x v="27"/>
  </r>
  <r>
    <n v="3730"/>
    <x v="1588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0.1"/>
    <n v="100"/>
    <x v="6"/>
    <x v="27"/>
  </r>
  <r>
    <n v="3731"/>
    <x v="1589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0.11272727272727273"/>
    <n v="51.666666666666664"/>
    <x v="6"/>
    <x v="27"/>
  </r>
  <r>
    <n v="3732"/>
    <x v="1590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0.15411764705882353"/>
    <n v="32.75"/>
    <x v="6"/>
    <x v="27"/>
  </r>
  <r>
    <n v="3733"/>
    <x v="1591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6"/>
    <x v="27"/>
  </r>
  <r>
    <n v="3734"/>
    <x v="1592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0.28466666666666668"/>
    <n v="61"/>
    <x v="6"/>
    <x v="27"/>
  </r>
  <r>
    <n v="3735"/>
    <x v="1593"/>
    <s v="Young Actor's taking on a Jacobean tragedy. Family, betrayal, love, lust, sex and death."/>
    <n v="150"/>
    <n v="20"/>
    <x v="1"/>
    <x v="3"/>
    <s v="GBP"/>
    <n v="1432831089"/>
    <n v="1430239089"/>
    <b v="0"/>
    <n v="2"/>
    <b v="0"/>
    <s v="theater/plays"/>
    <n v="0.13333333333333333"/>
    <n v="10"/>
    <x v="6"/>
    <x v="27"/>
  </r>
  <r>
    <n v="3736"/>
    <x v="1594"/>
    <s v="Hot Dogs is a new play that tackles sexism in schools and addresses issues that current sex/relationship education fails to."/>
    <n v="1500"/>
    <n v="10"/>
    <x v="1"/>
    <x v="3"/>
    <s v="GBP"/>
    <n v="1427133600"/>
    <n v="1423847093"/>
    <b v="0"/>
    <n v="1"/>
    <b v="0"/>
    <s v="theater/plays"/>
    <n v="6.6666666666666671E-3"/>
    <n v="10"/>
    <x v="6"/>
    <x v="27"/>
  </r>
  <r>
    <n v="3737"/>
    <x v="1595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0.21428571428571427"/>
    <n v="37.5"/>
    <x v="6"/>
    <x v="27"/>
  </r>
  <r>
    <n v="3738"/>
    <x v="1596"/>
    <s v="A filmic, fast-paced exploration of trust, making its debut at Camden People's Theatre this July."/>
    <n v="1500"/>
    <n v="270"/>
    <x v="1"/>
    <x v="3"/>
    <s v="GBP"/>
    <n v="1405461600"/>
    <n v="1403562705"/>
    <b v="0"/>
    <n v="6"/>
    <b v="0"/>
    <s v="theater/plays"/>
    <n v="0.18"/>
    <n v="45"/>
    <x v="6"/>
    <x v="27"/>
  </r>
  <r>
    <n v="3739"/>
    <x v="1597"/>
    <s v="Jonny Labey (Eastenders) leads this poetic production as WWI poet Rupert Brooke, in this dynamic, moving portrait of a flawed genius."/>
    <n v="4000"/>
    <n v="805"/>
    <x v="1"/>
    <x v="3"/>
    <s v="GBP"/>
    <n v="1468752468"/>
    <n v="1467024468"/>
    <b v="0"/>
    <n v="8"/>
    <b v="0"/>
    <s v="theater/plays"/>
    <n v="0.20125000000000001"/>
    <n v="100.625"/>
    <x v="6"/>
    <x v="27"/>
  </r>
  <r>
    <n v="3740"/>
    <x v="1598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0.17899999999999999"/>
    <n v="25.571428571428573"/>
    <x v="6"/>
    <x v="27"/>
  </r>
  <r>
    <n v="3741"/>
    <x v="1599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6"/>
    <x v="27"/>
  </r>
  <r>
    <n v="3742"/>
    <x v="1600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0.02"/>
    <n v="25"/>
    <x v="6"/>
    <x v="27"/>
  </r>
  <r>
    <n v="3743"/>
    <x v="1601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6"/>
    <x v="27"/>
  </r>
  <r>
    <n v="3744"/>
    <x v="1602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6"/>
    <x v="27"/>
  </r>
  <r>
    <n v="3745"/>
    <x v="1603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0.1"/>
    <n v="10"/>
    <x v="6"/>
    <x v="27"/>
  </r>
  <r>
    <n v="3746"/>
    <x v="1604"/>
    <s v="Generational curses CAN be broken...right?"/>
    <n v="8500"/>
    <n v="202"/>
    <x v="1"/>
    <x v="1"/>
    <s v="USD"/>
    <n v="1475918439"/>
    <n v="1473326439"/>
    <b v="0"/>
    <n v="1"/>
    <b v="0"/>
    <s v="theater/plays"/>
    <n v="2.3764705882352941E-2"/>
    <n v="202"/>
    <x v="6"/>
    <x v="27"/>
  </r>
  <r>
    <n v="3747"/>
    <x v="1605"/>
    <s v="The world premiere of an astonishing new play by acclaimed writer Atiha Sen Gupta."/>
    <n v="2500"/>
    <n v="25"/>
    <x v="1"/>
    <x v="3"/>
    <s v="GBP"/>
    <n v="1436137140"/>
    <n v="1433833896"/>
    <b v="0"/>
    <n v="1"/>
    <b v="0"/>
    <s v="theater/plays"/>
    <n v="0.01"/>
    <n v="25"/>
    <x v="6"/>
    <x v="27"/>
  </r>
  <r>
    <n v="3788"/>
    <x v="1606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6.6666666666666671E-3"/>
    <n v="500"/>
    <x v="6"/>
    <x v="10"/>
  </r>
  <r>
    <n v="3789"/>
    <x v="1607"/>
    <s v="This fabulous new play explores the little known love life of England's most famous romantic novelist, Jane Austen."/>
    <n v="3550"/>
    <n v="116"/>
    <x v="1"/>
    <x v="3"/>
    <s v="GBP"/>
    <n v="1434395418"/>
    <n v="1431630618"/>
    <b v="0"/>
    <n v="4"/>
    <b v="0"/>
    <s v="theater/musical"/>
    <n v="3.267605633802817E-2"/>
    <n v="29"/>
    <x v="6"/>
    <x v="10"/>
  </r>
  <r>
    <n v="3790"/>
    <x v="1608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6"/>
    <x v="10"/>
  </r>
  <r>
    <n v="3791"/>
    <x v="1609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6"/>
    <x v="10"/>
  </r>
  <r>
    <n v="3792"/>
    <x v="1610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2.8E-3"/>
    <n v="17.5"/>
    <x v="6"/>
    <x v="10"/>
  </r>
  <r>
    <n v="3793"/>
    <x v="1611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0.59657142857142853"/>
    <n v="174"/>
    <x v="6"/>
    <x v="10"/>
  </r>
  <r>
    <n v="3794"/>
    <x v="1612"/>
    <s v="Local boy turned producer returns with a brand new show, another talented cast, dazzling costumes and brand new set! Please support!"/>
    <n v="5000"/>
    <n v="50"/>
    <x v="1"/>
    <x v="3"/>
    <s v="GBP"/>
    <n v="1433685354"/>
    <n v="1431093354"/>
    <b v="0"/>
    <n v="1"/>
    <b v="0"/>
    <s v="theater/musical"/>
    <n v="0.01"/>
    <n v="50"/>
    <x v="6"/>
    <x v="10"/>
  </r>
  <r>
    <n v="3795"/>
    <x v="1613"/>
    <s v="Poppin Productions are currently entering the development stage of their very first production -  &quot;Duodeca&quot;."/>
    <n v="600"/>
    <n v="10"/>
    <x v="1"/>
    <x v="3"/>
    <s v="GBP"/>
    <n v="1440801000"/>
    <n v="1437042490"/>
    <b v="0"/>
    <n v="2"/>
    <b v="0"/>
    <s v="theater/musical"/>
    <n v="1.6666666666666666E-2"/>
    <n v="5"/>
    <x v="6"/>
    <x v="10"/>
  </r>
  <r>
    <n v="3796"/>
    <x v="1614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4.4444444444444447E-5"/>
    <n v="1"/>
    <x v="6"/>
    <x v="10"/>
  </r>
  <r>
    <n v="3797"/>
    <x v="1615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0.89666666666666661"/>
    <n v="145.40540540540542"/>
    <x v="6"/>
    <x v="10"/>
  </r>
  <r>
    <n v="3798"/>
    <x v="1616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.4642857142857143E-2"/>
    <n v="205"/>
    <x v="6"/>
    <x v="10"/>
  </r>
  <r>
    <n v="3799"/>
    <x v="1617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.02E-2"/>
    <n v="100.5"/>
    <x v="6"/>
    <x v="10"/>
  </r>
  <r>
    <n v="3800"/>
    <x v="1618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.0045454545454544E-2"/>
    <n v="55.0625"/>
    <x v="6"/>
    <x v="10"/>
  </r>
  <r>
    <n v="3801"/>
    <x v="1619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8.5199999999999998E-2"/>
    <n v="47.333333333333336"/>
    <x v="6"/>
    <x v="10"/>
  </r>
  <r>
    <n v="3802"/>
    <x v="1620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6"/>
    <x v="10"/>
  </r>
  <r>
    <n v="3803"/>
    <x v="1621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0.19650000000000001"/>
    <n v="58.95"/>
    <x v="6"/>
    <x v="10"/>
  </r>
  <r>
    <n v="3804"/>
    <x v="1622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6"/>
    <x v="10"/>
  </r>
  <r>
    <n v="3805"/>
    <x v="1623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2.0000000000000002E-5"/>
    <n v="1.5"/>
    <x v="6"/>
    <x v="10"/>
  </r>
  <r>
    <n v="3806"/>
    <x v="1624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6.6666666666666664E-4"/>
    <n v="5"/>
    <x v="6"/>
    <x v="10"/>
  </r>
  <r>
    <n v="3807"/>
    <x v="1625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0.30333333333333334"/>
    <n v="50.555555555555557"/>
    <x v="6"/>
    <x v="10"/>
  </r>
  <r>
    <n v="3841"/>
    <x v="1626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8.72E-2"/>
    <n v="25.647058823529413"/>
    <x v="6"/>
    <x v="27"/>
  </r>
  <r>
    <n v="3842"/>
    <x v="1627"/>
    <s v="Follow the sell-out Tree Folk Theatre, as we lead you through The Tempest with masks, puppetry and live music! 15th July - 3rd August"/>
    <n v="5000"/>
    <n v="1097"/>
    <x v="1"/>
    <x v="3"/>
    <s v="GBP"/>
    <n v="1399809052"/>
    <n v="1397217052"/>
    <b v="1"/>
    <n v="23"/>
    <b v="0"/>
    <s v="theater/plays"/>
    <n v="0.21940000000000001"/>
    <n v="47.695652173913047"/>
    <x v="6"/>
    <x v="27"/>
  </r>
  <r>
    <n v="3843"/>
    <x v="1628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0.21299999999999999"/>
    <n v="56.05263157894737"/>
    <x v="6"/>
    <x v="27"/>
  </r>
  <r>
    <n v="3844"/>
    <x v="1629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0.41489795918367345"/>
    <n v="81.319999999999993"/>
    <x v="6"/>
    <x v="27"/>
  </r>
  <r>
    <n v="3845"/>
    <x v="1630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.1049999999999999E-2"/>
    <n v="70.166666666666671"/>
    <x v="6"/>
    <x v="27"/>
  </r>
  <r>
    <n v="3846"/>
    <x v="1631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2.7E-2"/>
    <n v="23.625"/>
    <x v="6"/>
    <x v="27"/>
  </r>
  <r>
    <n v="3847"/>
    <x v="1632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0.16161904761904761"/>
    <n v="188.55555555555554"/>
    <x v="6"/>
    <x v="27"/>
  </r>
  <r>
    <n v="3848"/>
    <x v="1633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0.16376923076923078"/>
    <n v="49.511627906976742"/>
    <x v="6"/>
    <x v="27"/>
  </r>
  <r>
    <n v="3849"/>
    <x v="1634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4E-2"/>
    <n v="75.464285714285708"/>
    <x v="6"/>
    <x v="27"/>
  </r>
  <r>
    <n v="3850"/>
    <x v="163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3.7999999999999999E-2"/>
    <n v="9.5"/>
    <x v="6"/>
    <x v="27"/>
  </r>
  <r>
    <n v="3851"/>
    <x v="1636"/>
    <s v="A play about the horrible choices we have to make every day. Should we take a risk, or take the road most travelled?"/>
    <n v="2500"/>
    <n v="852"/>
    <x v="1"/>
    <x v="3"/>
    <s v="GBP"/>
    <n v="1437129179"/>
    <n v="1434537179"/>
    <b v="1"/>
    <n v="24"/>
    <b v="0"/>
    <s v="theater/plays"/>
    <n v="0.34079999999999999"/>
    <n v="35.5"/>
    <x v="6"/>
    <x v="27"/>
  </r>
  <r>
    <n v="3852"/>
    <x v="1637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2E-3"/>
    <n v="10"/>
    <x v="6"/>
    <x v="27"/>
  </r>
  <r>
    <n v="3853"/>
    <x v="1638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2.5999999999999998E-4"/>
    <n v="13"/>
    <x v="6"/>
    <x v="27"/>
  </r>
  <r>
    <n v="3854"/>
    <x v="1639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0.16254545454545455"/>
    <n v="89.4"/>
    <x v="6"/>
    <x v="27"/>
  </r>
  <r>
    <n v="3855"/>
    <x v="1640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2.5000000000000001E-2"/>
    <n v="25"/>
    <x v="6"/>
    <x v="27"/>
  </r>
  <r>
    <n v="3856"/>
    <x v="1641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2.0000000000000001E-4"/>
    <n v="1"/>
    <x v="6"/>
    <x v="27"/>
  </r>
  <r>
    <n v="3857"/>
    <x v="1642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.1999999999999998E-2"/>
    <n v="65"/>
    <x v="6"/>
    <x v="27"/>
  </r>
  <r>
    <n v="3858"/>
    <x v="1643"/>
    <s v="With non-gender specific casting, CattyWhamPuss Theatre dismiss traditional casting biases in this, their ambitious first venture."/>
    <n v="500"/>
    <n v="10"/>
    <x v="1"/>
    <x v="3"/>
    <s v="GBP"/>
    <n v="1432328400"/>
    <n v="1430734844"/>
    <b v="0"/>
    <n v="1"/>
    <b v="0"/>
    <s v="theater/plays"/>
    <n v="0.02"/>
    <n v="10"/>
    <x v="6"/>
    <x v="27"/>
  </r>
  <r>
    <n v="3859"/>
    <x v="1644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4.0000000000000002E-4"/>
    <n v="1"/>
    <x v="6"/>
    <x v="27"/>
  </r>
  <r>
    <n v="3860"/>
    <x v="1645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0.17666666666666667"/>
    <n v="81.538461538461533"/>
    <x v="6"/>
    <x v="27"/>
  </r>
  <r>
    <n v="3861"/>
    <x v="1646"/>
    <s v="THE COMING OF THE LORD!"/>
    <n v="2000"/>
    <n v="100"/>
    <x v="1"/>
    <x v="1"/>
    <s v="USD"/>
    <n v="1415828820"/>
    <n v="1412258977"/>
    <b v="0"/>
    <n v="1"/>
    <b v="0"/>
    <s v="theater/plays"/>
    <n v="0.05"/>
    <n v="100"/>
    <x v="6"/>
    <x v="27"/>
  </r>
  <r>
    <n v="3862"/>
    <x v="1647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1.3333333333333334E-4"/>
    <n v="1"/>
    <x v="6"/>
    <x v="27"/>
  </r>
  <r>
    <n v="3863"/>
    <x v="1648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6"/>
    <x v="27"/>
  </r>
  <r>
    <n v="3864"/>
    <x v="1649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.2E-2"/>
    <n v="20"/>
    <x v="6"/>
    <x v="27"/>
  </r>
  <r>
    <n v="3865"/>
    <x v="1650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s v="theater/plays"/>
    <n v="0.26937422295897223"/>
    <n v="46.428571428571431"/>
    <x v="6"/>
    <x v="27"/>
  </r>
  <r>
    <n v="3866"/>
    <x v="1651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5.4999999999999997E-3"/>
    <n v="5.5"/>
    <x v="6"/>
    <x v="27"/>
  </r>
  <r>
    <n v="3867"/>
    <x v="1652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0.1255"/>
    <n v="50.2"/>
    <x v="6"/>
    <x v="27"/>
  </r>
  <r>
    <n v="3888"/>
    <x v="1653"/>
    <s v="We are devising a vibrant new adaptation of Homer's The Odyssey featuring dynamic storytelling, stunning visuals and original music."/>
    <n v="2000"/>
    <n v="542"/>
    <x v="1"/>
    <x v="3"/>
    <s v="GBP"/>
    <n v="1488114358"/>
    <n v="1485522358"/>
    <b v="0"/>
    <n v="14"/>
    <b v="0"/>
    <s v="theater/plays"/>
    <n v="0.27100000000000002"/>
    <n v="38.714285714285715"/>
    <x v="6"/>
    <x v="27"/>
  </r>
  <r>
    <n v="3889"/>
    <x v="1654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.4749999999999999E-2"/>
    <n v="13.111111111111111"/>
    <x v="6"/>
    <x v="27"/>
  </r>
  <r>
    <n v="3890"/>
    <x v="1655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0.16826666666666668"/>
    <n v="315.5"/>
    <x v="6"/>
    <x v="27"/>
  </r>
  <r>
    <n v="3891"/>
    <x v="1656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0.32500000000000001"/>
    <n v="37.142857142857146"/>
    <x v="6"/>
    <x v="27"/>
  </r>
  <r>
    <n v="3892"/>
    <x v="1657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6"/>
    <x v="27"/>
  </r>
  <r>
    <n v="3893"/>
    <x v="1658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0.2155"/>
    <n v="128.27380952380952"/>
    <x v="6"/>
    <x v="27"/>
  </r>
  <r>
    <n v="3894"/>
    <x v="1659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.4666666666666665E-2"/>
    <n v="47.272727272727273"/>
    <x v="6"/>
    <x v="27"/>
  </r>
  <r>
    <n v="3895"/>
    <x v="1660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0.05"/>
    <n v="50"/>
    <x v="6"/>
    <x v="27"/>
  </r>
  <r>
    <n v="3896"/>
    <x v="1661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0.10625"/>
    <n v="42.5"/>
    <x v="6"/>
    <x v="27"/>
  </r>
  <r>
    <n v="3897"/>
    <x v="1662"/>
    <s v="Help us to put on a production of Terry Pratchett's Wyrd Sisters, an ambitions show for our theatre but one I believe we can do."/>
    <n v="2500"/>
    <n v="440"/>
    <x v="1"/>
    <x v="9"/>
    <s v="NZD"/>
    <n v="1420750683"/>
    <n v="1418158683"/>
    <b v="0"/>
    <n v="10"/>
    <b v="0"/>
    <s v="theater/plays"/>
    <n v="0.17599999999999999"/>
    <n v="44"/>
    <x v="6"/>
    <x v="27"/>
  </r>
  <r>
    <n v="3898"/>
    <x v="1663"/>
    <s v="'Somewhere you know, nowhere you've been' a theatrical _x000a_re-imagining of Walthamstowâ€™s past acted out beneath big skies in the marshes."/>
    <n v="2500"/>
    <n v="814"/>
    <x v="1"/>
    <x v="3"/>
    <s v="GBP"/>
    <n v="1439827200"/>
    <n v="1436355270"/>
    <b v="0"/>
    <n v="16"/>
    <b v="0"/>
    <s v="theater/plays"/>
    <n v="0.3256"/>
    <n v="50.875"/>
    <x v="6"/>
    <x v="27"/>
  </r>
  <r>
    <n v="3899"/>
    <x v="1664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.2500000000000001E-2"/>
    <n v="62.5"/>
    <x v="6"/>
    <x v="27"/>
  </r>
  <r>
    <n v="3900"/>
    <x v="1665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.3999999999999999E-2"/>
    <n v="27"/>
    <x v="6"/>
    <x v="27"/>
  </r>
  <r>
    <n v="3901"/>
    <x v="1666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8.3333333333333332E-3"/>
    <n v="25"/>
    <x v="6"/>
    <x v="27"/>
  </r>
  <r>
    <n v="3902"/>
    <x v="1667"/>
    <s v="Love, Sex and Apps is a double bill exploring the way in which we are both connected and disconnected with those around us."/>
    <n v="3000"/>
    <n v="1465"/>
    <x v="1"/>
    <x v="3"/>
    <s v="GBP"/>
    <n v="1479125642"/>
    <n v="1476962042"/>
    <b v="0"/>
    <n v="31"/>
    <b v="0"/>
    <s v="theater/plays"/>
    <n v="0.48833333333333334"/>
    <n v="47.258064516129032"/>
    <x v="6"/>
    <x v="27"/>
  </r>
  <r>
    <n v="3903"/>
    <x v="1668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6"/>
    <x v="27"/>
  </r>
  <r>
    <n v="3904"/>
    <x v="1669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2.9999999999999997E-4"/>
    <n v="1.5"/>
    <x v="6"/>
    <x v="27"/>
  </r>
  <r>
    <n v="3905"/>
    <x v="1670"/>
    <s v="&quot;STAIRCASES&quot; is a piece of collaborative new writing exploring 'L'esprit de l'escalier', or the conversations you wish you could have."/>
    <n v="1500"/>
    <n v="173"/>
    <x v="1"/>
    <x v="3"/>
    <s v="GBP"/>
    <n v="1434063600"/>
    <n v="1430405903"/>
    <b v="0"/>
    <n v="7"/>
    <b v="0"/>
    <s v="theater/plays"/>
    <n v="0.11533333333333333"/>
    <n v="24.714285714285715"/>
    <x v="6"/>
    <x v="27"/>
  </r>
  <r>
    <n v="3906"/>
    <x v="1671"/>
    <s v="We will workshop, stage and develop new writing, devised work and adaptations. A joyful leap into the possibilities of an idea!"/>
    <n v="1500"/>
    <n v="1010"/>
    <x v="1"/>
    <x v="3"/>
    <s v="GBP"/>
    <n v="1435325100"/>
    <n v="1432072893"/>
    <b v="0"/>
    <n v="16"/>
    <b v="0"/>
    <s v="theater/plays"/>
    <n v="0.67333333333333334"/>
    <n v="63.125"/>
    <x v="6"/>
    <x v="27"/>
  </r>
  <r>
    <n v="3907"/>
    <x v="1672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0.153"/>
    <n v="38.25"/>
    <x v="6"/>
    <x v="27"/>
  </r>
  <r>
    <n v="3908"/>
    <x v="1673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8.666666666666667E-2"/>
    <n v="16.25"/>
    <x v="6"/>
    <x v="27"/>
  </r>
  <r>
    <n v="3909"/>
    <x v="1674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2.2499999999999998E-3"/>
    <n v="33.75"/>
    <x v="6"/>
    <x v="27"/>
  </r>
  <r>
    <n v="3910"/>
    <x v="1675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.0833333333333334E-2"/>
    <n v="61.666666666666664"/>
    <x v="6"/>
    <x v="27"/>
  </r>
  <r>
    <n v="3911"/>
    <x v="1676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0.37412499999999999"/>
    <n v="83.138888888888886"/>
    <x v="6"/>
    <x v="27"/>
  </r>
  <r>
    <n v="3912"/>
    <x v="1677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6.666666666666667E-5"/>
    <n v="1"/>
    <x v="6"/>
    <x v="27"/>
  </r>
  <r>
    <n v="3913"/>
    <x v="1678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0.1"/>
    <n v="142.85714285714286"/>
    <x v="6"/>
    <x v="27"/>
  </r>
  <r>
    <n v="3914"/>
    <x v="1679"/>
    <s v="Bots &amp; Barrals and StoneCrabs Theatre are excited to present the UK premiere of Guillem Clua's powerful Catalan drama Skin in Flames."/>
    <n v="2500"/>
    <n v="909"/>
    <x v="1"/>
    <x v="3"/>
    <s v="GBP"/>
    <n v="1431298740"/>
    <n v="1429558756"/>
    <b v="0"/>
    <n v="27"/>
    <b v="0"/>
    <s v="theater/plays"/>
    <n v="0.36359999999999998"/>
    <n v="33.666666666666664"/>
    <x v="6"/>
    <x v="27"/>
  </r>
  <r>
    <n v="3915"/>
    <x v="1680"/>
    <s v="Following the enormous success of Hardcross, we are looking for new ways to bring this wonderful play to a wider audience."/>
    <n v="1500"/>
    <n v="5"/>
    <x v="1"/>
    <x v="3"/>
    <s v="GBP"/>
    <n v="1464824309"/>
    <n v="1462232309"/>
    <b v="0"/>
    <n v="1"/>
    <b v="0"/>
    <s v="theater/plays"/>
    <n v="3.3333333333333335E-3"/>
    <n v="5"/>
    <x v="6"/>
    <x v="27"/>
  </r>
  <r>
    <n v="3916"/>
    <x v="1681"/>
    <s v="We're a small group of University students who need a little help making our final exam production the best product possible."/>
    <n v="2000"/>
    <n v="0"/>
    <x v="1"/>
    <x v="4"/>
    <s v="DKK"/>
    <n v="1464952752"/>
    <n v="1462360752"/>
    <b v="0"/>
    <n v="0"/>
    <b v="0"/>
    <s v="theater/plays"/>
    <n v="0"/>
    <n v="0"/>
    <x v="6"/>
    <x v="27"/>
  </r>
  <r>
    <n v="3917"/>
    <x v="1682"/>
    <s v="We place the actors and script to the fore, with productions stripped down to barest level, aiming to make theatre accessible."/>
    <n v="3500"/>
    <n v="10"/>
    <x v="1"/>
    <x v="3"/>
    <s v="GBP"/>
    <n v="1410439161"/>
    <n v="1407847161"/>
    <b v="0"/>
    <n v="1"/>
    <b v="0"/>
    <s v="theater/plays"/>
    <n v="2.8571428571428571E-3"/>
    <n v="10"/>
    <x v="6"/>
    <x v="27"/>
  </r>
  <r>
    <n v="3918"/>
    <x v="1683"/>
    <s v="A fantastic new comedy coming to the West End 2014.  An Alan Ayckbourn meets Richard Curtis style comedy. Who knew singing was therapy!"/>
    <n v="60000"/>
    <n v="120"/>
    <x v="1"/>
    <x v="3"/>
    <s v="GBP"/>
    <n v="1407168000"/>
    <n v="1406131023"/>
    <b v="0"/>
    <n v="3"/>
    <b v="0"/>
    <s v="theater/plays"/>
    <n v="2E-3"/>
    <n v="40"/>
    <x v="6"/>
    <x v="27"/>
  </r>
  <r>
    <n v="3919"/>
    <x v="1684"/>
    <s v="Two sisters living in a Cornish seaside town attempt to hide and escape from a life- circle of deceit, abuse, incest and revenge."/>
    <n v="5000"/>
    <n v="90"/>
    <x v="1"/>
    <x v="3"/>
    <s v="GBP"/>
    <n v="1453075200"/>
    <n v="1450628773"/>
    <b v="0"/>
    <n v="3"/>
    <b v="0"/>
    <s v="theater/plays"/>
    <n v="1.7999999999999999E-2"/>
    <n v="30"/>
    <x v="6"/>
    <x v="27"/>
  </r>
  <r>
    <n v="3920"/>
    <x v="1685"/>
    <s v="An enthralling tale charting the ecstasies and tragedies behind the seven white masks of centenarian clown,Scaramouche Jones."/>
    <n v="2500"/>
    <n v="135"/>
    <x v="1"/>
    <x v="3"/>
    <s v="GBP"/>
    <n v="1479032260"/>
    <n v="1476436660"/>
    <b v="0"/>
    <n v="3"/>
    <b v="0"/>
    <s v="theater/plays"/>
    <n v="5.3999999999999999E-2"/>
    <n v="45"/>
    <x v="6"/>
    <x v="27"/>
  </r>
  <r>
    <n v="3921"/>
    <x v="1686"/>
    <s v="CLTC are crowdfunding for our latest production - Joe Calarco's brilliant adaptation of Shakespeare's most loved tragedy."/>
    <n v="3000"/>
    <n v="0"/>
    <x v="1"/>
    <x v="3"/>
    <s v="GBP"/>
    <n v="1414346400"/>
    <n v="1413291655"/>
    <b v="0"/>
    <n v="0"/>
    <b v="0"/>
    <s v="theater/plays"/>
    <n v="0"/>
    <n v="0"/>
    <x v="6"/>
    <x v="27"/>
  </r>
  <r>
    <n v="3922"/>
    <x v="1687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.1333333333333327E-2"/>
    <n v="10.166666666666666"/>
    <x v="6"/>
    <x v="27"/>
  </r>
  <r>
    <n v="3923"/>
    <x v="1688"/>
    <s v="Eleanor Roosevelt: Passionate campaigner for human rights, champion for peace, staunch supporter of FDR's policies, betrayed wife."/>
    <n v="11500"/>
    <n v="1384"/>
    <x v="1"/>
    <x v="3"/>
    <s v="GBP"/>
    <n v="1428622271"/>
    <n v="1426203071"/>
    <b v="0"/>
    <n v="17"/>
    <b v="0"/>
    <s v="theater/plays"/>
    <n v="0.12034782608695652"/>
    <n v="81.411764705882348"/>
    <x v="6"/>
    <x v="27"/>
  </r>
  <r>
    <n v="3924"/>
    <x v="1689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0.15266666666666667"/>
    <n v="57.25"/>
    <x v="6"/>
    <x v="27"/>
  </r>
  <r>
    <n v="3925"/>
    <x v="1690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0.1"/>
    <n v="5"/>
    <x v="6"/>
    <x v="27"/>
  </r>
  <r>
    <n v="3926"/>
    <x v="1691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3.0000000000000001E-3"/>
    <n v="15"/>
    <x v="6"/>
    <x v="27"/>
  </r>
  <r>
    <n v="3927"/>
    <x v="1692"/>
    <s v="Brand new graduate theater company 'FMP Theatre' proudly presents the definitive WW1 play, Journey's End, with a little help from you."/>
    <n v="2500"/>
    <n v="25"/>
    <x v="1"/>
    <x v="3"/>
    <s v="GBP"/>
    <n v="1407565504"/>
    <n v="1404973504"/>
    <b v="0"/>
    <n v="2"/>
    <b v="0"/>
    <s v="theater/plays"/>
    <n v="0.01"/>
    <n v="12.5"/>
    <x v="6"/>
    <x v="27"/>
  </r>
  <r>
    <n v="3928"/>
    <x v="1693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0.13020000000000001"/>
    <n v="93"/>
    <x v="6"/>
    <x v="27"/>
  </r>
  <r>
    <n v="3929"/>
    <x v="1694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.265E-2"/>
    <n v="32.357142857142854"/>
    <x v="6"/>
    <x v="27"/>
  </r>
  <r>
    <n v="3930"/>
    <x v="1695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n v="0"/>
    <x v="6"/>
    <x v="27"/>
  </r>
  <r>
    <n v="3931"/>
    <x v="1696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6"/>
    <x v="27"/>
  </r>
  <r>
    <n v="3932"/>
    <x v="1697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8.3333333333333331E-5"/>
    <n v="1"/>
    <x v="6"/>
    <x v="27"/>
  </r>
  <r>
    <n v="3933"/>
    <x v="1698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0.15742857142857142"/>
    <n v="91.833333333333329"/>
    <x v="6"/>
    <x v="27"/>
  </r>
  <r>
    <n v="3934"/>
    <x v="1699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0.11"/>
    <n v="45.833333333333336"/>
    <x v="6"/>
    <x v="27"/>
  </r>
  <r>
    <n v="3935"/>
    <x v="1700"/>
    <s v="Forgotten composer, virtuoso pianist, actor, and activist._x000a_I'm hoping to produce my play which explores Julius's life and music."/>
    <n v="3000"/>
    <n v="1315"/>
    <x v="1"/>
    <x v="3"/>
    <s v="GBP"/>
    <n v="1443973546"/>
    <n v="1438789546"/>
    <b v="0"/>
    <n v="23"/>
    <b v="0"/>
    <s v="theater/plays"/>
    <n v="0.43833333333333335"/>
    <n v="57.173913043478258"/>
    <x v="6"/>
    <x v="27"/>
  </r>
  <r>
    <n v="3936"/>
    <x v="1701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6"/>
    <x v="27"/>
  </r>
  <r>
    <n v="3937"/>
    <x v="1702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0.86135181975736563"/>
    <n v="248.5"/>
    <x v="6"/>
    <x v="27"/>
  </r>
  <r>
    <n v="3938"/>
    <x v="170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0.12196620583717357"/>
    <n v="79.400000000000006"/>
    <x v="6"/>
    <x v="27"/>
  </r>
  <r>
    <n v="3939"/>
    <x v="1704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1E-3"/>
    <n v="5"/>
    <x v="6"/>
    <x v="27"/>
  </r>
  <r>
    <n v="3940"/>
    <x v="1705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2.2000000000000001E-3"/>
    <n v="5.5"/>
    <x v="6"/>
    <x v="27"/>
  </r>
  <r>
    <n v="3941"/>
    <x v="1706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9.0909090909090905E-3"/>
    <n v="25"/>
    <x v="6"/>
    <x v="27"/>
  </r>
  <r>
    <n v="3942"/>
    <x v="1707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6"/>
    <x v="27"/>
  </r>
  <r>
    <n v="3943"/>
    <x v="1708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0.35639999999999999"/>
    <n v="137.07692307692307"/>
    <x v="6"/>
    <x v="27"/>
  </r>
  <r>
    <n v="3944"/>
    <x v="1709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6"/>
    <x v="27"/>
  </r>
  <r>
    <n v="3945"/>
    <x v="1710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2.5000000000000001E-3"/>
    <n v="5"/>
    <x v="6"/>
    <x v="27"/>
  </r>
  <r>
    <n v="3946"/>
    <x v="1711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.2500000000000001E-2"/>
    <n v="39"/>
    <x v="6"/>
    <x v="27"/>
  </r>
  <r>
    <n v="3947"/>
    <x v="1712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.3666666666666664E-2"/>
    <n v="50.5"/>
    <x v="6"/>
    <x v="27"/>
  </r>
  <r>
    <n v="3948"/>
    <x v="1713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n v="0"/>
    <x v="6"/>
    <x v="27"/>
  </r>
  <r>
    <n v="3949"/>
    <x v="1714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0.15770000000000001"/>
    <n v="49.28125"/>
    <x v="6"/>
    <x v="27"/>
  </r>
  <r>
    <n v="3950"/>
    <x v="1715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6.2500000000000003E-3"/>
    <n v="25"/>
    <x v="6"/>
    <x v="27"/>
  </r>
  <r>
    <n v="3951"/>
    <x v="1716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5.0000000000000004E-6"/>
    <n v="1"/>
    <x v="6"/>
    <x v="27"/>
  </r>
  <r>
    <n v="3952"/>
    <x v="1717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9.6153846153846159E-4"/>
    <n v="25"/>
    <x v="6"/>
    <x v="27"/>
  </r>
  <r>
    <n v="3953"/>
    <x v="1718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6"/>
    <x v="27"/>
  </r>
  <r>
    <n v="3954"/>
    <x v="1719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s v="theater/plays"/>
    <n v="0"/>
    <n v="0"/>
    <x v="6"/>
    <x v="27"/>
  </r>
  <r>
    <n v="3955"/>
    <x v="1720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0.24285714285714285"/>
    <n v="53.125"/>
    <x v="6"/>
    <x v="27"/>
  </r>
  <r>
    <n v="3956"/>
    <x v="1721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6"/>
    <x v="27"/>
  </r>
  <r>
    <n v="3957"/>
    <x v="1722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2.5000000000000001E-4"/>
    <n v="7"/>
    <x v="6"/>
    <x v="27"/>
  </r>
  <r>
    <n v="3958"/>
    <x v="1723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0.32050000000000001"/>
    <n v="40.0625"/>
    <x v="6"/>
    <x v="27"/>
  </r>
  <r>
    <n v="3959"/>
    <x v="1724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0.24333333333333335"/>
    <n v="24.333333333333332"/>
    <x v="6"/>
    <x v="27"/>
  </r>
  <r>
    <n v="3960"/>
    <x v="1725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1.4999999999999999E-2"/>
    <n v="11.25"/>
    <x v="6"/>
    <x v="27"/>
  </r>
  <r>
    <n v="3961"/>
    <x v="1726"/>
    <s v="I've written a fun new play exploring the reality of gay stereotypes in 2014 - with accommodation and venue hire it needs some dough :)"/>
    <n v="5000"/>
    <n v="21"/>
    <x v="1"/>
    <x v="3"/>
    <s v="GBP"/>
    <n v="1399584210"/>
    <n v="1397683410"/>
    <b v="0"/>
    <n v="2"/>
    <b v="0"/>
    <s v="theater/plays"/>
    <n v="4.1999999999999997E-3"/>
    <n v="10.5"/>
    <x v="6"/>
    <x v="27"/>
  </r>
  <r>
    <n v="3962"/>
    <x v="1727"/>
    <s v="OUR FRIENDS THE ENEMY will make its American Debut at Theatre Row in New York City, and we would like for you to join us on our journey"/>
    <n v="1400"/>
    <n v="45"/>
    <x v="1"/>
    <x v="3"/>
    <s v="GBP"/>
    <n v="1448722494"/>
    <n v="1446562494"/>
    <b v="0"/>
    <n v="3"/>
    <b v="0"/>
    <s v="theater/plays"/>
    <n v="3.214285714285714E-2"/>
    <n v="15"/>
    <x v="6"/>
    <x v="27"/>
  </r>
  <r>
    <n v="3963"/>
    <x v="1728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s v="theater/plays"/>
    <n v="0"/>
    <n v="0"/>
    <x v="6"/>
    <x v="27"/>
  </r>
  <r>
    <n v="3964"/>
    <x v="1729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.3E-2"/>
    <n v="42"/>
    <x v="6"/>
    <x v="27"/>
  </r>
  <r>
    <n v="3965"/>
    <x v="1730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0.14249999999999999"/>
    <n v="71.25"/>
    <x v="6"/>
    <x v="27"/>
  </r>
  <r>
    <n v="3966"/>
    <x v="1731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6.0000000000000001E-3"/>
    <n v="22.5"/>
    <x v="6"/>
    <x v="27"/>
  </r>
  <r>
    <n v="3967"/>
    <x v="1732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0.2411764705882353"/>
    <n v="41"/>
    <x v="6"/>
    <x v="27"/>
  </r>
  <r>
    <n v="3968"/>
    <x v="1733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0.10539999999999999"/>
    <n v="47.909090909090907"/>
    <x v="6"/>
    <x v="27"/>
  </r>
  <r>
    <n v="3969"/>
    <x v="1734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.4690265486725665E-2"/>
    <n v="35.166666666666664"/>
    <x v="6"/>
    <x v="27"/>
  </r>
  <r>
    <n v="3970"/>
    <x v="1735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7.3333333333333334E-4"/>
    <n v="5.5"/>
    <x v="6"/>
    <x v="27"/>
  </r>
  <r>
    <n v="3971"/>
    <x v="1736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9.7142857142857135E-3"/>
    <n v="22.666666666666668"/>
    <x v="6"/>
    <x v="27"/>
  </r>
  <r>
    <n v="3972"/>
    <x v="1737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0.21099999999999999"/>
    <n v="26.375"/>
    <x v="6"/>
    <x v="27"/>
  </r>
  <r>
    <n v="3973"/>
    <x v="1738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0.78100000000000003"/>
    <n v="105.54054054054055"/>
    <x v="6"/>
    <x v="27"/>
  </r>
  <r>
    <n v="3974"/>
    <x v="1739"/>
    <s v="We are performing Shakespeare's &quot;The Taming of the Shrew&quot; in its original Elizabethan setting at the Oxford Shakespeare Festival."/>
    <n v="1000"/>
    <n v="320"/>
    <x v="1"/>
    <x v="3"/>
    <s v="GBP"/>
    <n v="1464872848"/>
    <n v="1462280848"/>
    <b v="0"/>
    <n v="11"/>
    <b v="0"/>
    <s v="theater/plays"/>
    <n v="0.32"/>
    <n v="29.09090909090909"/>
    <x v="6"/>
    <x v="27"/>
  </r>
  <r>
    <n v="3975"/>
    <x v="1740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6"/>
    <x v="27"/>
  </r>
  <r>
    <n v="3976"/>
    <x v="1741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0.47692307692307695"/>
    <n v="62"/>
    <x v="6"/>
    <x v="27"/>
  </r>
  <r>
    <n v="3977"/>
    <x v="1742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.4500000000000001E-2"/>
    <n v="217.5"/>
    <x v="6"/>
    <x v="27"/>
  </r>
  <r>
    <n v="3978"/>
    <x v="1743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0.107"/>
    <n v="26.75"/>
    <x v="6"/>
    <x v="27"/>
  </r>
  <r>
    <n v="3979"/>
    <x v="1744"/>
    <s v="After a successful premiere run at Edinburgh 2014, it's been rewritten and revised and is back for another run of Edinburgh fun in 2015"/>
    <n v="6000"/>
    <n v="110"/>
    <x v="1"/>
    <x v="3"/>
    <s v="GBP"/>
    <n v="1427659200"/>
    <n v="1425678057"/>
    <b v="0"/>
    <n v="6"/>
    <b v="0"/>
    <s v="theater/plays"/>
    <n v="1.8333333333333333E-2"/>
    <n v="18.333333333333332"/>
    <x v="6"/>
    <x v="27"/>
  </r>
  <r>
    <n v="3980"/>
    <x v="1745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0.18"/>
    <n v="64.285714285714292"/>
    <x v="6"/>
    <x v="27"/>
  </r>
  <r>
    <n v="3981"/>
    <x v="1746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.0833333333333333E-2"/>
    <n v="175"/>
    <x v="6"/>
    <x v="27"/>
  </r>
  <r>
    <n v="3982"/>
    <x v="1747"/>
    <s v="Sex, deception, addiction, life. _x000a_A quality piece of relevant theatre at one of London's most vibrant and respected fringe theatres."/>
    <n v="850"/>
    <n v="170"/>
    <x v="1"/>
    <x v="3"/>
    <s v="GBP"/>
    <n v="1436297180"/>
    <n v="1431113180"/>
    <b v="0"/>
    <n v="5"/>
    <b v="0"/>
    <s v="theater/plays"/>
    <n v="0.2"/>
    <n v="34"/>
    <x v="6"/>
    <x v="27"/>
  </r>
  <r>
    <n v="3983"/>
    <x v="1748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0.34802513464991025"/>
    <n v="84.282608695652172"/>
    <x v="6"/>
    <x v="27"/>
  </r>
  <r>
    <n v="3984"/>
    <x v="1749"/>
    <s v="Novus Theatre bring you their new show 'Fantastic Mr Fox'. We hope to improve the pay for our cast and crew through Kickstarter."/>
    <n v="1500"/>
    <n v="95"/>
    <x v="1"/>
    <x v="3"/>
    <s v="GBP"/>
    <n v="1415404800"/>
    <n v="1412809644"/>
    <b v="0"/>
    <n v="10"/>
    <b v="0"/>
    <s v="theater/plays"/>
    <n v="6.3333333333333339E-2"/>
    <n v="9.5"/>
    <x v="6"/>
    <x v="27"/>
  </r>
  <r>
    <n v="3985"/>
    <x v="1750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0.32050000000000001"/>
    <n v="33.736842105263158"/>
    <x v="6"/>
    <x v="27"/>
  </r>
  <r>
    <n v="3986"/>
    <x v="1751"/>
    <s v="After a successful run at London's Cockpit Theatre, we are invited to perform in Gardzienice OPT and at Teatr Polski in Warsaw, Poland."/>
    <n v="5000"/>
    <n v="488"/>
    <x v="1"/>
    <x v="3"/>
    <s v="GBP"/>
    <n v="1462539840"/>
    <n v="1460034594"/>
    <b v="0"/>
    <n v="13"/>
    <b v="0"/>
    <s v="theater/plays"/>
    <n v="9.7600000000000006E-2"/>
    <n v="37.53846153846154"/>
    <x v="6"/>
    <x v="27"/>
  </r>
  <r>
    <n v="3987"/>
    <x v="1752"/>
    <s v="Write Now 5 is a new writing festival in south east London promoting new work from emerging playwrights."/>
    <n v="400"/>
    <n v="151"/>
    <x v="1"/>
    <x v="3"/>
    <s v="GBP"/>
    <n v="1400278290"/>
    <n v="1399414290"/>
    <b v="0"/>
    <n v="13"/>
    <b v="0"/>
    <s v="theater/plays"/>
    <n v="0.3775"/>
    <n v="11.615384615384615"/>
    <x v="6"/>
    <x v="27"/>
  </r>
  <r>
    <n v="3988"/>
    <x v="1753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.1333333333333333E-2"/>
    <n v="8"/>
    <x v="6"/>
    <x v="27"/>
  </r>
  <r>
    <n v="3989"/>
    <x v="1754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6"/>
    <x v="27"/>
  </r>
  <r>
    <n v="3990"/>
    <x v="1755"/>
    <s v="A book and a play. Narrated by the ghost of Will Shakespeare and the ghost of his dog Crab,  Their adventures in the afterlife..."/>
    <n v="1650"/>
    <n v="69"/>
    <x v="1"/>
    <x v="3"/>
    <s v="GBP"/>
    <n v="1456934893"/>
    <n v="1454342893"/>
    <b v="0"/>
    <n v="3"/>
    <b v="0"/>
    <s v="theater/plays"/>
    <n v="4.1818181818181817E-2"/>
    <n v="23"/>
    <x v="6"/>
    <x v="27"/>
  </r>
  <r>
    <n v="3991"/>
    <x v="1756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0.2"/>
    <n v="100"/>
    <x v="6"/>
    <x v="27"/>
  </r>
  <r>
    <n v="3992"/>
    <x v="1757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.4100000000000002E-2"/>
    <n v="60.111111111111114"/>
    <x v="6"/>
    <x v="27"/>
  </r>
  <r>
    <n v="3993"/>
    <x v="1758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6.0000000000000002E-5"/>
    <n v="3"/>
    <x v="6"/>
    <x v="27"/>
  </r>
  <r>
    <n v="3994"/>
    <x v="1759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2.5000000000000001E-3"/>
    <n v="5"/>
    <x v="6"/>
    <x v="27"/>
  </r>
  <r>
    <n v="3995"/>
    <x v="1760"/>
    <s v="Headaches: a play composed of personal testimonies, writings and music, centered on mental illness and its effects on people's lives."/>
    <n v="200"/>
    <n v="70"/>
    <x v="1"/>
    <x v="3"/>
    <s v="GBP"/>
    <n v="1423913220"/>
    <n v="1421339077"/>
    <b v="0"/>
    <n v="4"/>
    <b v="0"/>
    <s v="theater/plays"/>
    <n v="0.35"/>
    <n v="17.5"/>
    <x v="6"/>
    <x v="27"/>
  </r>
  <r>
    <n v="3996"/>
    <x v="1761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0.16566666666666666"/>
    <n v="29.235294117647058"/>
    <x v="6"/>
    <x v="27"/>
  </r>
  <r>
    <n v="3997"/>
    <x v="1762"/>
    <s v="We aim to produce a Professional Published Play for two days in October 2015 on Fri 30th &amp; Sat 31st with three performances in total."/>
    <n v="3000"/>
    <n v="0"/>
    <x v="1"/>
    <x v="3"/>
    <s v="GBP"/>
    <n v="1428222221"/>
    <n v="1425633821"/>
    <b v="0"/>
    <n v="0"/>
    <b v="0"/>
    <s v="theater/plays"/>
    <n v="0"/>
    <n v="0"/>
    <x v="6"/>
    <x v="27"/>
  </r>
  <r>
    <n v="3998"/>
    <x v="1763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0.57199999999999995"/>
    <n v="59.583333333333336"/>
    <x v="6"/>
    <x v="27"/>
  </r>
  <r>
    <n v="3999"/>
    <x v="1764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0.16514285714285715"/>
    <n v="82.571428571428569"/>
    <x v="6"/>
    <x v="27"/>
  </r>
  <r>
    <n v="4000"/>
    <x v="1765"/>
    <s v="An Enticing Trip into the World of Assisted Dying"/>
    <n v="8000"/>
    <n v="10"/>
    <x v="1"/>
    <x v="1"/>
    <s v="USD"/>
    <n v="1462631358"/>
    <n v="1457450958"/>
    <b v="0"/>
    <n v="1"/>
    <b v="0"/>
    <s v="theater/plays"/>
    <n v="1.25E-3"/>
    <n v="10"/>
    <x v="6"/>
    <x v="27"/>
  </r>
  <r>
    <n v="4001"/>
    <x v="1766"/>
    <s v="We take great short(er) plays by brilliant playwrights &amp; make visually stunning conversation pieces in response to the city we live in"/>
    <n v="1200"/>
    <n v="453"/>
    <x v="1"/>
    <x v="3"/>
    <s v="GBP"/>
    <n v="1488394800"/>
    <n v="1486681708"/>
    <b v="0"/>
    <n v="14"/>
    <b v="0"/>
    <s v="theater/plays"/>
    <n v="0.3775"/>
    <n v="32.357142857142854"/>
    <x v="6"/>
    <x v="27"/>
  </r>
  <r>
    <n v="4002"/>
    <x v="1767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1.84E-2"/>
    <n v="5.75"/>
    <x v="6"/>
    <x v="27"/>
  </r>
  <r>
    <n v="4003"/>
    <x v="1768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0.10050000000000001"/>
    <n v="100.5"/>
    <x v="6"/>
    <x v="27"/>
  </r>
  <r>
    <n v="4004"/>
    <x v="1769"/>
    <s v="Help Launch The Queen Into South Florida!"/>
    <n v="500"/>
    <n v="1"/>
    <x v="1"/>
    <x v="1"/>
    <s v="USD"/>
    <n v="1412740457"/>
    <n v="1410148457"/>
    <b v="0"/>
    <n v="1"/>
    <b v="0"/>
    <s v="theater/plays"/>
    <n v="2E-3"/>
    <n v="1"/>
    <x v="6"/>
    <x v="27"/>
  </r>
  <r>
    <n v="4005"/>
    <x v="1770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.3333333333333334E-2"/>
    <n v="20"/>
    <x v="6"/>
    <x v="27"/>
  </r>
  <r>
    <n v="4006"/>
    <x v="1771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6.666666666666667E-5"/>
    <n v="2"/>
    <x v="6"/>
    <x v="27"/>
  </r>
  <r>
    <n v="4007"/>
    <x v="1759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2.5000000000000001E-3"/>
    <n v="5"/>
    <x v="6"/>
    <x v="27"/>
  </r>
  <r>
    <n v="4008"/>
    <x v="1772"/>
    <s v="Lovers and Other Strangers by RenÃ©e Taylor and Joseph Bologna, showing at The Cockpit theatre in Marylebone, 10th - 14th August 2015"/>
    <n v="1000"/>
    <n v="60"/>
    <x v="1"/>
    <x v="3"/>
    <s v="GBP"/>
    <n v="1437606507"/>
    <n v="1435014507"/>
    <b v="0"/>
    <n v="4"/>
    <b v="0"/>
    <s v="theater/plays"/>
    <n v="0.06"/>
    <n v="15"/>
    <x v="6"/>
    <x v="27"/>
  </r>
  <r>
    <n v="4009"/>
    <x v="1773"/>
    <s v="Against the decline of Thatcherism, the fall of the Wall, and the rise of Acid House. This comedy is a 'Withnail &amp; I' for 1993."/>
    <n v="1930"/>
    <n v="75"/>
    <x v="1"/>
    <x v="3"/>
    <s v="GBP"/>
    <n v="1410281360"/>
    <n v="1406825360"/>
    <b v="0"/>
    <n v="3"/>
    <b v="0"/>
    <s v="theater/plays"/>
    <n v="3.8860103626943004E-2"/>
    <n v="25"/>
    <x v="6"/>
    <x v="27"/>
  </r>
  <r>
    <n v="4010"/>
    <x v="177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0.24194444444444443"/>
    <n v="45.842105263157897"/>
    <x v="6"/>
    <x v="27"/>
  </r>
  <r>
    <n v="4011"/>
    <x v="1775"/>
    <s v="Radio drama about a failed comedian with the help of his Dictaphone friend Alan, tries to become a success whilst fighting his demons."/>
    <n v="250"/>
    <n v="19"/>
    <x v="1"/>
    <x v="3"/>
    <s v="GBP"/>
    <n v="1422450278"/>
    <n v="1419858278"/>
    <b v="0"/>
    <n v="4"/>
    <b v="0"/>
    <s v="theater/plays"/>
    <n v="7.5999999999999998E-2"/>
    <n v="4.75"/>
    <x v="6"/>
    <x v="27"/>
  </r>
  <r>
    <n v="4012"/>
    <x v="1776"/>
    <s v="LEELA IS A 14 YEAR OLD GIRL. JONAH IS A 56 YEAR OLD MAN. IT'S BEEN GOING ON FOR 3 YEARS. HERE COMES THE NIGHT OF VIOLENT RECKONING."/>
    <n v="575"/>
    <n v="0"/>
    <x v="1"/>
    <x v="3"/>
    <s v="GBP"/>
    <n v="1430571849"/>
    <n v="1427979849"/>
    <b v="0"/>
    <n v="0"/>
    <b v="0"/>
    <s v="theater/plays"/>
    <n v="0"/>
    <n v="0"/>
    <x v="6"/>
    <x v="27"/>
  </r>
  <r>
    <n v="4013"/>
    <x v="1777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.2999999999999999E-2"/>
    <n v="13"/>
    <x v="6"/>
    <x v="27"/>
  </r>
  <r>
    <n v="4014"/>
    <x v="1778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6"/>
    <x v="27"/>
  </r>
  <r>
    <n v="4015"/>
    <x v="1779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1.4285714285714287E-4"/>
    <n v="1"/>
    <x v="6"/>
    <x v="27"/>
  </r>
  <r>
    <n v="4016"/>
    <x v="1780"/>
    <s v="A new play and project exploring challenges faced by young adults struggling with mental health issues in contemporary Britain."/>
    <n v="500"/>
    <n v="70"/>
    <x v="1"/>
    <x v="3"/>
    <s v="GBP"/>
    <n v="1410987400"/>
    <n v="1408395400"/>
    <b v="0"/>
    <n v="7"/>
    <b v="0"/>
    <s v="theater/plays"/>
    <n v="0.14000000000000001"/>
    <n v="10"/>
    <x v="6"/>
    <x v="27"/>
  </r>
  <r>
    <n v="4017"/>
    <x v="1781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.0500000000000001E-2"/>
    <n v="52.5"/>
    <x v="6"/>
    <x v="27"/>
  </r>
  <r>
    <n v="4018"/>
    <x v="1782"/>
    <s v="Funding for a production of Time Please at the Brighton Fringe 2017... and beyond."/>
    <n v="1500"/>
    <n v="130"/>
    <x v="1"/>
    <x v="3"/>
    <s v="GBP"/>
    <n v="1475877108"/>
    <n v="1473285108"/>
    <b v="0"/>
    <n v="4"/>
    <b v="0"/>
    <s v="theater/plays"/>
    <n v="8.666666666666667E-2"/>
    <n v="32.5"/>
    <x v="6"/>
    <x v="27"/>
  </r>
  <r>
    <n v="4019"/>
    <x v="1783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8.2857142857142851E-3"/>
    <n v="7.25"/>
    <x v="6"/>
    <x v="27"/>
  </r>
  <r>
    <n v="4020"/>
    <x v="1784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0.16666666666666666"/>
    <n v="33.333333333333336"/>
    <x v="6"/>
    <x v="27"/>
  </r>
  <r>
    <n v="4021"/>
    <x v="1785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8.3333333333333332E-3"/>
    <n v="62.5"/>
    <x v="6"/>
    <x v="27"/>
  </r>
  <r>
    <n v="4022"/>
    <x v="1786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0.69561111111111107"/>
    <n v="63.558375634517766"/>
    <x v="6"/>
    <x v="27"/>
  </r>
  <r>
    <n v="4023"/>
    <x v="1787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6"/>
    <x v="27"/>
  </r>
  <r>
    <n v="4024"/>
    <x v="1788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.2500000000000001E-2"/>
    <n v="10"/>
    <x v="6"/>
    <x v="27"/>
  </r>
  <r>
    <n v="4025"/>
    <x v="1789"/>
    <s v="Acteurs, scÃ©naristes et metteurs en scÃ¨ne souhaitant monter, 5 piÃ¨ces de thÃ©Ã¢tre ainsi que 3 courts mÃ©trages et 2 long-mÃ©trages."/>
    <n v="5000"/>
    <n v="250"/>
    <x v="1"/>
    <x v="7"/>
    <s v="EUR"/>
    <n v="1437889336"/>
    <n v="1432705336"/>
    <b v="0"/>
    <n v="4"/>
    <b v="0"/>
    <s v="theater/plays"/>
    <n v="0.05"/>
    <n v="62.5"/>
    <x v="6"/>
    <x v="27"/>
  </r>
  <r>
    <n v="4026"/>
    <x v="1790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6"/>
    <x v="27"/>
  </r>
  <r>
    <n v="4027"/>
    <x v="1791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.166666666666667E-2"/>
    <n v="30.714285714285715"/>
    <x v="6"/>
    <x v="27"/>
  </r>
  <r>
    <n v="4028"/>
    <x v="1792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0.28050000000000003"/>
    <n v="51"/>
    <x v="6"/>
    <x v="27"/>
  </r>
  <r>
    <n v="4029"/>
    <x v="1793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6"/>
    <x v="27"/>
  </r>
  <r>
    <n v="4030"/>
    <x v="1794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0.16"/>
    <n v="66.666666666666671"/>
    <x v="6"/>
    <x v="27"/>
  </r>
  <r>
    <n v="4031"/>
    <x v="1795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6"/>
    <x v="27"/>
  </r>
  <r>
    <n v="4032"/>
    <x v="1796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6.8287037037037035E-2"/>
    <n v="59"/>
    <x v="6"/>
    <x v="27"/>
  </r>
  <r>
    <n v="4033"/>
    <x v="1797"/>
    <s v="Help us produce an iconic new verse play, set in the year 2020, with virtuoso acting and hauntingly beautiful words and music"/>
    <n v="23900"/>
    <n v="6141.99"/>
    <x v="1"/>
    <x v="3"/>
    <s v="GBP"/>
    <n v="1475398800"/>
    <n v="1472711224"/>
    <b v="0"/>
    <n v="94"/>
    <b v="0"/>
    <s v="theater/plays"/>
    <n v="0.25698702928870293"/>
    <n v="65.340319148936175"/>
    <x v="6"/>
    <x v="27"/>
  </r>
  <r>
    <n v="4034"/>
    <x v="1798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.4814814814814815E-2"/>
    <n v="100"/>
    <x v="6"/>
    <x v="27"/>
  </r>
  <r>
    <n v="4035"/>
    <x v="1799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0.36849999999999999"/>
    <n v="147.4"/>
    <x v="6"/>
    <x v="27"/>
  </r>
  <r>
    <n v="4036"/>
    <x v="1800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0.47049999999999997"/>
    <n v="166.05882352941177"/>
    <x v="6"/>
    <x v="27"/>
  </r>
  <r>
    <n v="4037"/>
    <x v="1801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0.11428571428571428"/>
    <n v="40"/>
    <x v="6"/>
    <x v="27"/>
  </r>
  <r>
    <n v="4038"/>
    <x v="1802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0.12039999999999999"/>
    <n v="75.25"/>
    <x v="6"/>
    <x v="27"/>
  </r>
  <r>
    <n v="4039"/>
    <x v="1803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0.6"/>
    <n v="60"/>
    <x v="6"/>
    <x v="27"/>
  </r>
  <r>
    <n v="4040"/>
    <x v="1804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0.3125"/>
    <n v="1250"/>
    <x v="6"/>
    <x v="27"/>
  </r>
  <r>
    <n v="4041"/>
    <x v="1805"/>
    <s v="A bold, colouful, vibrant play centred around the last remaining monarchy of Africa."/>
    <n v="5000"/>
    <n v="21"/>
    <x v="1"/>
    <x v="3"/>
    <s v="GBP"/>
    <n v="1473160954"/>
    <n v="1467976954"/>
    <b v="0"/>
    <n v="2"/>
    <b v="0"/>
    <s v="theater/plays"/>
    <n v="4.1999999999999997E-3"/>
    <n v="10.5"/>
    <x v="6"/>
    <x v="27"/>
  </r>
  <r>
    <n v="4042"/>
    <x v="1806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2.0999999999999999E-3"/>
    <n v="7"/>
    <x v="6"/>
    <x v="27"/>
  </r>
  <r>
    <n v="4043"/>
    <x v="1807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s v="theater/plays"/>
    <n v="0"/>
    <n v="0"/>
    <x v="6"/>
    <x v="27"/>
  </r>
  <r>
    <n v="4044"/>
    <x v="1808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0.375"/>
    <n v="56.25"/>
    <x v="6"/>
    <x v="27"/>
  </r>
  <r>
    <n v="4045"/>
    <x v="1809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2.0000000000000001E-4"/>
    <n v="1"/>
    <x v="6"/>
    <x v="27"/>
  </r>
  <r>
    <n v="4046"/>
    <x v="1810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.2142857142857142E-2"/>
    <n v="38.333333333333336"/>
    <x v="6"/>
    <x v="27"/>
  </r>
  <r>
    <n v="4047"/>
    <x v="1811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.1999999999999999E-2"/>
    <n v="27.5"/>
    <x v="6"/>
    <x v="27"/>
  </r>
  <r>
    <n v="4048"/>
    <x v="1812"/>
    <s v="The unspoken story of growing up disabled with cerebral palsy and no speech. This inclusive company fights ignorance using dark humour."/>
    <n v="17000"/>
    <n v="3001"/>
    <x v="1"/>
    <x v="3"/>
    <s v="GBP"/>
    <n v="1460373187"/>
    <n v="1457352787"/>
    <b v="0"/>
    <n v="91"/>
    <b v="0"/>
    <s v="theater/plays"/>
    <n v="0.17652941176470588"/>
    <n v="32.978021978021978"/>
    <x v="6"/>
    <x v="27"/>
  </r>
  <r>
    <n v="4049"/>
    <x v="1813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8.0000000000000004E-4"/>
    <n v="16"/>
    <x v="6"/>
    <x v="27"/>
  </r>
  <r>
    <n v="4050"/>
    <x v="1814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6.6666666666666664E-4"/>
    <n v="1"/>
    <x v="6"/>
    <x v="27"/>
  </r>
  <r>
    <n v="4051"/>
    <x v="1815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6"/>
    <x v="27"/>
  </r>
  <r>
    <n v="4052"/>
    <x v="1816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0.37533333333333335"/>
    <n v="86.615384615384613"/>
    <x v="6"/>
    <x v="27"/>
  </r>
  <r>
    <n v="4053"/>
    <x v="1817"/>
    <s v="'Time at the Bar!' is a play written by Kieran Mellish, a student at Loughborough University and member of LSU Stage Society."/>
    <n v="500"/>
    <n v="110"/>
    <x v="1"/>
    <x v="3"/>
    <s v="GBP"/>
    <n v="1416081600"/>
    <n v="1413477228"/>
    <b v="0"/>
    <n v="2"/>
    <b v="0"/>
    <s v="theater/plays"/>
    <n v="0.22"/>
    <n v="55"/>
    <x v="6"/>
    <x v="27"/>
  </r>
  <r>
    <n v="4054"/>
    <x v="1818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6"/>
    <x v="27"/>
  </r>
  <r>
    <n v="4055"/>
    <x v="1819"/>
    <s v="Moving Stories' 'The Tempest' promises to be vibrant &amp; enchanting, with original music, vivid design &amp; unforgettable performances."/>
    <n v="5000"/>
    <n v="881"/>
    <x v="1"/>
    <x v="3"/>
    <s v="GBP"/>
    <n v="1403192031"/>
    <n v="1400600031"/>
    <b v="0"/>
    <n v="21"/>
    <b v="0"/>
    <s v="theater/plays"/>
    <n v="0.1762"/>
    <n v="41.952380952380949"/>
    <x v="6"/>
    <x v="27"/>
  </r>
  <r>
    <n v="4056"/>
    <x v="1820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0.53"/>
    <n v="88.333333333333329"/>
    <x v="6"/>
    <x v="27"/>
  </r>
  <r>
    <n v="4057"/>
    <x v="1821"/>
    <s v="Exhilarating Double Bill uniting London premiere of THE TWELFTH BATTLE OF ISONZO &amp; thrilling revival of JUDITH: A PARTING FROM THE BODY"/>
    <n v="3500"/>
    <n v="775"/>
    <x v="1"/>
    <x v="3"/>
    <s v="GBP"/>
    <n v="1448492400"/>
    <n v="1446506080"/>
    <b v="0"/>
    <n v="6"/>
    <b v="0"/>
    <s v="theater/plays"/>
    <n v="0.22142857142857142"/>
    <n v="129.16666666666666"/>
    <x v="6"/>
    <x v="27"/>
  </r>
  <r>
    <n v="4058"/>
    <x v="1822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2.5333333333333333E-2"/>
    <n v="23.75"/>
    <x v="6"/>
    <x v="27"/>
  </r>
  <r>
    <n v="4059"/>
    <x v="1823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s v="theater/plays"/>
    <n v="2.5000000000000001E-2"/>
    <n v="35.714285714285715"/>
    <x v="6"/>
    <x v="27"/>
  </r>
  <r>
    <n v="4060"/>
    <x v="1824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s v="theater/plays"/>
    <n v="2.8500000000000001E-2"/>
    <n v="57"/>
    <x v="6"/>
    <x v="27"/>
  </r>
  <r>
    <n v="4061"/>
    <x v="1825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6"/>
    <x v="27"/>
  </r>
  <r>
    <n v="4062"/>
    <x v="1826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.4500000000000001E-2"/>
    <n v="163.33333333333334"/>
    <x v="6"/>
    <x v="27"/>
  </r>
  <r>
    <n v="4063"/>
    <x v="1827"/>
    <s v="WMHAE by Julie McNamara, raises awareness of the effects domestic violence has on the mental health of young people who witness it."/>
    <n v="9500"/>
    <n v="135"/>
    <x v="1"/>
    <x v="3"/>
    <s v="GBP"/>
    <n v="1403886084"/>
    <n v="1401294084"/>
    <b v="0"/>
    <n v="9"/>
    <b v="0"/>
    <s v="theater/plays"/>
    <n v="1.4210526315789474E-2"/>
    <n v="15"/>
    <x v="6"/>
    <x v="27"/>
  </r>
  <r>
    <n v="4064"/>
    <x v="1828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0.1925"/>
    <n v="64.166666666666671"/>
    <x v="6"/>
    <x v="27"/>
  </r>
  <r>
    <n v="4065"/>
    <x v="1829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6.7499999999999999E-3"/>
    <n v="6.75"/>
    <x v="6"/>
    <x v="27"/>
  </r>
  <r>
    <n v="4066"/>
    <x v="1830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1.6666666666666668E-3"/>
    <n v="25"/>
    <x v="6"/>
    <x v="27"/>
  </r>
  <r>
    <n v="4067"/>
    <x v="1831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0.60899999999999999"/>
    <n v="179.11764705882354"/>
    <x v="6"/>
    <x v="27"/>
  </r>
  <r>
    <n v="4068"/>
    <x v="1832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0.01"/>
    <n v="34.950000000000003"/>
    <x v="6"/>
    <x v="27"/>
  </r>
  <r>
    <n v="4069"/>
    <x v="1833"/>
    <s v="'The Pendulum Swings' is a three-act dark comedy that sees Frank and Michael await their execution on Death Row."/>
    <n v="1250"/>
    <n v="430"/>
    <x v="1"/>
    <x v="3"/>
    <s v="GBP"/>
    <n v="1425124800"/>
    <n v="1421596356"/>
    <b v="0"/>
    <n v="13"/>
    <b v="0"/>
    <s v="theater/plays"/>
    <n v="0.34399999999999997"/>
    <n v="33.07692307692308"/>
    <x v="6"/>
    <x v="27"/>
  </r>
  <r>
    <n v="4070"/>
    <x v="1834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0.16500000000000001"/>
    <n v="27.5"/>
    <x v="6"/>
    <x v="27"/>
  </r>
  <r>
    <n v="4071"/>
    <x v="1835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n v="0"/>
    <x v="6"/>
    <x v="27"/>
  </r>
  <r>
    <n v="4072"/>
    <x v="1836"/>
    <s v="Salute the Centenary with this satirical and moving play. The centenary has national relevance, and we want to mark it in our community"/>
    <n v="1000"/>
    <n v="4"/>
    <x v="1"/>
    <x v="3"/>
    <s v="GBP"/>
    <n v="1408646111"/>
    <n v="1403462111"/>
    <b v="0"/>
    <n v="2"/>
    <b v="0"/>
    <s v="theater/plays"/>
    <n v="4.0000000000000001E-3"/>
    <n v="2"/>
    <x v="6"/>
    <x v="27"/>
  </r>
  <r>
    <n v="4073"/>
    <x v="1837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.0571428571428572E-2"/>
    <n v="18.5"/>
    <x v="6"/>
    <x v="27"/>
  </r>
  <r>
    <n v="4074"/>
    <x v="1838"/>
    <s v="A performance to inspire people, regardless of their faith, to visualise the repentance of Hurr and the forgiveness of Imam Hussain"/>
    <n v="2750"/>
    <n v="735"/>
    <x v="1"/>
    <x v="3"/>
    <s v="GBP"/>
    <n v="1446732975"/>
    <n v="1444137375"/>
    <b v="0"/>
    <n v="21"/>
    <b v="0"/>
    <s v="theater/plays"/>
    <n v="0.26727272727272727"/>
    <n v="35"/>
    <x v="6"/>
    <x v="27"/>
  </r>
  <r>
    <n v="4075"/>
    <x v="1839"/>
    <s v="Set in the near future, this version of Shakespeare's classic play looks at how events that shook an empire could still happen today."/>
    <n v="2000"/>
    <n v="576"/>
    <x v="1"/>
    <x v="3"/>
    <s v="GBP"/>
    <n v="1404149280"/>
    <n v="1400547969"/>
    <b v="0"/>
    <n v="13"/>
    <b v="0"/>
    <s v="theater/plays"/>
    <n v="0.28799999999999998"/>
    <n v="44.307692307692307"/>
    <x v="6"/>
    <x v="27"/>
  </r>
  <r>
    <n v="4076"/>
    <x v="1840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6"/>
    <x v="27"/>
  </r>
  <r>
    <n v="4077"/>
    <x v="1841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8.8999999999999996E-2"/>
    <n v="222.5"/>
    <x v="6"/>
    <x v="27"/>
  </r>
  <r>
    <n v="4078"/>
    <x v="1842"/>
    <s v="Theatre Memoire are a High Wycombe based theatre company. Performing plays about multi-culturalism and interconectedness."/>
    <n v="250"/>
    <n v="0"/>
    <x v="1"/>
    <x v="3"/>
    <s v="GBP"/>
    <n v="1485543242"/>
    <n v="1482951242"/>
    <b v="0"/>
    <n v="0"/>
    <b v="0"/>
    <s v="theater/plays"/>
    <n v="0"/>
    <n v="0"/>
    <x v="6"/>
    <x v="27"/>
  </r>
  <r>
    <n v="4079"/>
    <x v="1843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1.6666666666666668E-3"/>
    <n v="5"/>
    <x v="6"/>
    <x v="27"/>
  </r>
  <r>
    <n v="4080"/>
    <x v="1844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6"/>
    <x v="27"/>
  </r>
  <r>
    <n v="4081"/>
    <x v="1845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0.15737410071942445"/>
    <n v="29.166666666666668"/>
    <x v="6"/>
    <x v="27"/>
  </r>
  <r>
    <n v="4082"/>
    <x v="1846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0.02"/>
    <n v="1.5"/>
    <x v="6"/>
    <x v="27"/>
  </r>
  <r>
    <n v="4083"/>
    <x v="1847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0.21685714285714286"/>
    <n v="126.5"/>
    <x v="6"/>
    <x v="27"/>
  </r>
  <r>
    <n v="4084"/>
    <x v="1848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3.3333333333333335E-3"/>
    <n v="10"/>
    <x v="6"/>
    <x v="27"/>
  </r>
  <r>
    <n v="4085"/>
    <x v="1849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2.8571428571428571E-3"/>
    <n v="10"/>
    <x v="6"/>
    <x v="27"/>
  </r>
  <r>
    <n v="4086"/>
    <x v="1850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4.7E-2"/>
    <n v="9.4"/>
    <x v="6"/>
    <x v="27"/>
  </r>
  <r>
    <n v="4087"/>
    <x v="1851"/>
    <s v="Comedy Stage Play"/>
    <n v="9600"/>
    <n v="0"/>
    <x v="1"/>
    <x v="1"/>
    <s v="USD"/>
    <n v="1468777786"/>
    <n v="1466185786"/>
    <b v="0"/>
    <n v="0"/>
    <b v="0"/>
    <s v="theater/plays"/>
    <n v="0"/>
    <n v="0"/>
    <x v="6"/>
    <x v="27"/>
  </r>
  <r>
    <n v="4088"/>
    <x v="1852"/>
    <s v="Young persons theatre company working in deprived area seeking funding for children's theatrical production."/>
    <n v="2000"/>
    <n v="216"/>
    <x v="1"/>
    <x v="3"/>
    <s v="GBP"/>
    <n v="1421403960"/>
    <n v="1418827324"/>
    <b v="0"/>
    <n v="3"/>
    <b v="0"/>
    <s v="theater/plays"/>
    <n v="0.108"/>
    <n v="72"/>
    <x v="6"/>
    <x v="27"/>
  </r>
  <r>
    <n v="4089"/>
    <x v="1853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4.8000000000000001E-2"/>
    <n v="30"/>
    <x v="6"/>
    <x v="27"/>
  </r>
  <r>
    <n v="4090"/>
    <x v="1854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.2000000000000001E-2"/>
    <n v="10.666666666666666"/>
    <x v="6"/>
    <x v="27"/>
  </r>
  <r>
    <n v="4091"/>
    <x v="1855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0.1275"/>
    <n v="25.5"/>
    <x v="6"/>
    <x v="27"/>
  </r>
  <r>
    <n v="4092"/>
    <x v="1856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1.8181818181818181E-4"/>
    <n v="20"/>
    <x v="6"/>
    <x v="27"/>
  </r>
  <r>
    <n v="4093"/>
    <x v="1857"/>
    <s v="'The Grouch' is the perfect way to brighten up your Christmas. Full of love, laughs and some sheer calculated silliness, don't miss it!"/>
    <n v="2500"/>
    <n v="60"/>
    <x v="1"/>
    <x v="3"/>
    <s v="GBP"/>
    <n v="1440272093"/>
    <n v="1435088093"/>
    <b v="0"/>
    <n v="4"/>
    <b v="0"/>
    <s v="theater/plays"/>
    <n v="2.4E-2"/>
    <n v="15"/>
    <x v="6"/>
    <x v="27"/>
  </r>
  <r>
    <n v="4094"/>
    <x v="1858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0.36499999999999999"/>
    <n v="91.25"/>
    <x v="6"/>
    <x v="27"/>
  </r>
  <r>
    <n v="4095"/>
    <x v="1859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6"/>
    <x v="27"/>
  </r>
  <r>
    <n v="4096"/>
    <x v="1860"/>
    <s v="Theatre for Life believes in unlocking young people's creativity, developing self belief and creating positive opportunities."/>
    <n v="3500"/>
    <n v="400"/>
    <x v="1"/>
    <x v="3"/>
    <s v="GBP"/>
    <n v="1488271860"/>
    <n v="1484484219"/>
    <b v="0"/>
    <n v="5"/>
    <b v="0"/>
    <s v="theater/plays"/>
    <n v="0.11428571428571428"/>
    <n v="80"/>
    <x v="6"/>
    <x v="27"/>
  </r>
  <r>
    <n v="4097"/>
    <x v="1861"/>
    <s v="And There Was War is a play, a biblical narrative deeply entrenched in the concepts of the great controversy between Good and Evil!"/>
    <n v="10000"/>
    <n v="0"/>
    <x v="1"/>
    <x v="3"/>
    <s v="GBP"/>
    <n v="1454284500"/>
    <n v="1449431237"/>
    <b v="0"/>
    <n v="0"/>
    <b v="0"/>
    <s v="theater/plays"/>
    <n v="0"/>
    <n v="0"/>
    <x v="6"/>
    <x v="27"/>
  </r>
  <r>
    <n v="4098"/>
    <x v="1862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6"/>
    <x v="27"/>
  </r>
  <r>
    <n v="4099"/>
    <x v="1863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.1111111111111112E-2"/>
    <n v="50"/>
    <x v="6"/>
    <x v="27"/>
  </r>
  <r>
    <n v="4100"/>
    <x v="1864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6"/>
    <x v="27"/>
  </r>
  <r>
    <n v="4101"/>
    <x v="1865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6"/>
    <x v="27"/>
  </r>
  <r>
    <n v="4102"/>
    <x v="1866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0.27400000000000002"/>
    <n v="22.833333333333332"/>
    <x v="6"/>
    <x v="27"/>
  </r>
  <r>
    <n v="4103"/>
    <x v="1867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0.1"/>
    <n v="16.666666666666668"/>
    <x v="6"/>
    <x v="27"/>
  </r>
  <r>
    <n v="4104"/>
    <x v="1868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0.21366666666666667"/>
    <n v="45.785714285714285"/>
    <x v="6"/>
    <x v="27"/>
  </r>
  <r>
    <n v="4105"/>
    <x v="1869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6"/>
    <x v="27"/>
  </r>
  <r>
    <n v="4106"/>
    <x v="1870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0.70599999999999996"/>
    <n v="106.96969696969697"/>
    <x v="6"/>
    <x v="27"/>
  </r>
  <r>
    <n v="4107"/>
    <x v="1871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.0500000000000001E-2"/>
    <n v="10.25"/>
    <x v="6"/>
    <x v="27"/>
  </r>
  <r>
    <n v="4108"/>
    <x v="1872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1.9666666666666666E-2"/>
    <n v="59"/>
    <x v="6"/>
    <x v="27"/>
  </r>
  <r>
    <n v="4109"/>
    <x v="1873"/>
    <s v="Jack the Lad - a new play that explores how far the boundaries of friendship will stretch when morality and loyalties clash."/>
    <n v="500"/>
    <n v="0"/>
    <x v="1"/>
    <x v="3"/>
    <s v="GBP"/>
    <n v="1448805404"/>
    <n v="1446209804"/>
    <b v="0"/>
    <n v="0"/>
    <b v="0"/>
    <s v="theater/plays"/>
    <n v="0"/>
    <n v="0"/>
    <x v="6"/>
    <x v="27"/>
  </r>
  <r>
    <n v="4110"/>
    <x v="1874"/>
    <s v="Set in the height of sex, drugs and rock 'n' roll this production is an exciting new take on Moliere's classic! Performing with SpaceUK"/>
    <n v="300"/>
    <n v="86"/>
    <x v="1"/>
    <x v="3"/>
    <s v="GBP"/>
    <n v="1469113351"/>
    <n v="1463929351"/>
    <b v="0"/>
    <n v="6"/>
    <b v="0"/>
    <s v="theater/plays"/>
    <n v="0.28666666666666668"/>
    <n v="14.333333333333334"/>
    <x v="6"/>
    <x v="27"/>
  </r>
  <r>
    <n v="4111"/>
    <x v="1875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.1333333333333331E-2"/>
    <n v="15.666666666666666"/>
    <x v="6"/>
    <x v="27"/>
  </r>
  <r>
    <n v="4112"/>
    <x v="1876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4.0000000000000002E-4"/>
    <n v="1"/>
    <x v="6"/>
    <x v="27"/>
  </r>
  <r>
    <n v="4113"/>
    <x v="1877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2E-3"/>
    <n v="1"/>
    <x v="6"/>
    <x v="27"/>
  </r>
  <r>
    <n v="1681"/>
    <x v="1878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.0142212307692309"/>
    <n v="74.575090497737563"/>
    <x v="3"/>
    <x v="20"/>
  </r>
  <r>
    <n v="1682"/>
    <x v="1879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20"/>
  </r>
  <r>
    <n v="1683"/>
    <x v="1880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0.21714285714285714"/>
    <n v="76"/>
    <x v="3"/>
    <x v="20"/>
  </r>
  <r>
    <n v="1684"/>
    <x v="1881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.0912500000000001"/>
    <n v="86.43564356435644"/>
    <x v="3"/>
    <x v="20"/>
  </r>
  <r>
    <n v="1685"/>
    <x v="1882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.0285714285714285"/>
    <n v="24"/>
    <x v="3"/>
    <x v="20"/>
  </r>
  <r>
    <n v="1686"/>
    <x v="1883"/>
    <s v="I will transcribe, into Western musical notation and Romanized transliteration, the complete Torah as sung in the Ashkenazic tradition."/>
    <n v="5000"/>
    <n v="18"/>
    <x v="2"/>
    <x v="2"/>
    <s v="CAD"/>
    <n v="1493320519"/>
    <n v="1488140119"/>
    <b v="0"/>
    <n v="1"/>
    <b v="0"/>
    <s v="music/faith"/>
    <n v="3.5999999999999999E-3"/>
    <n v="18"/>
    <x v="3"/>
    <x v="20"/>
  </r>
  <r>
    <n v="1687"/>
    <x v="1884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0.3125"/>
    <n v="80.128205128205124"/>
    <x v="3"/>
    <x v="20"/>
  </r>
  <r>
    <n v="1688"/>
    <x v="1885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0.443"/>
    <n v="253.14285714285714"/>
    <x v="3"/>
    <x v="20"/>
  </r>
  <r>
    <n v="1689"/>
    <x v="1886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"/>
    <n v="171.42857142857142"/>
    <x v="3"/>
    <x v="20"/>
  </r>
  <r>
    <n v="1690"/>
    <x v="1887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0.254"/>
    <n v="57.727272727272727"/>
    <x v="3"/>
    <x v="20"/>
  </r>
  <r>
    <n v="1691"/>
    <x v="1888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0.33473333333333333"/>
    <n v="264.26315789473682"/>
    <x v="3"/>
    <x v="20"/>
  </r>
  <r>
    <n v="1692"/>
    <x v="1889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0.47799999999999998"/>
    <n v="159.33333333333334"/>
    <x v="3"/>
    <x v="20"/>
  </r>
  <r>
    <n v="1693"/>
    <x v="1890"/>
    <s v="Creating and playing music is what i love. I long to produce &amp; release fresh, raw and relevant songs that come straight from the heart."/>
    <n v="3000"/>
    <n v="280"/>
    <x v="2"/>
    <x v="3"/>
    <s v="GBP"/>
    <n v="1491768000"/>
    <n v="1489097112"/>
    <b v="0"/>
    <n v="8"/>
    <b v="0"/>
    <s v="music/faith"/>
    <n v="9.3333333333333338E-2"/>
    <n v="35"/>
    <x v="3"/>
    <x v="20"/>
  </r>
  <r>
    <n v="1694"/>
    <x v="1891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5.0000000000000001E-4"/>
    <n v="5"/>
    <x v="3"/>
    <x v="20"/>
  </r>
  <r>
    <n v="1695"/>
    <x v="1892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0.11708333333333333"/>
    <n v="61.086956521739133"/>
    <x v="3"/>
    <x v="20"/>
  </r>
  <r>
    <n v="1696"/>
    <x v="1893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20"/>
  </r>
  <r>
    <n v="1697"/>
    <x v="1894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0.20208000000000001"/>
    <n v="114.81818181818181"/>
    <x v="3"/>
    <x v="20"/>
  </r>
  <r>
    <n v="1698"/>
    <x v="1895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20"/>
  </r>
  <r>
    <n v="1699"/>
    <x v="1896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.2311459353574929E-2"/>
    <n v="54"/>
    <x v="3"/>
    <x v="20"/>
  </r>
  <r>
    <n v="1700"/>
    <x v="1897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0.2606"/>
    <n v="65.974683544303801"/>
    <x v="3"/>
    <x v="20"/>
  </r>
  <r>
    <n v="2321"/>
    <x v="1898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0.39120962394619685"/>
    <n v="64.53125"/>
    <x v="5"/>
    <x v="28"/>
  </r>
  <r>
    <n v="2322"/>
    <x v="1899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.1481481481481478E-2"/>
    <n v="21.25"/>
    <x v="5"/>
    <x v="28"/>
  </r>
  <r>
    <n v="2323"/>
    <x v="1900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0.48"/>
    <n v="30"/>
    <x v="5"/>
    <x v="28"/>
  </r>
  <r>
    <n v="2324"/>
    <x v="1901"/>
    <s v="A city centre shop selling great locally made food with room to chat and learn about eachother."/>
    <n v="7500"/>
    <n v="1555"/>
    <x v="2"/>
    <x v="3"/>
    <s v="GBP"/>
    <n v="1490559285"/>
    <n v="1487970885"/>
    <b v="0"/>
    <n v="61"/>
    <b v="0"/>
    <s v="food/small batch"/>
    <n v="0.20733333333333334"/>
    <n v="25.491803278688526"/>
    <x v="5"/>
    <x v="28"/>
  </r>
  <r>
    <n v="2325"/>
    <x v="1902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0.08"/>
    <n v="11.428571428571429"/>
    <x v="5"/>
    <x v="28"/>
  </r>
  <r>
    <n v="2326"/>
    <x v="1903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7.1999999999999998E-3"/>
    <n v="108"/>
    <x v="5"/>
    <x v="28"/>
  </r>
  <r>
    <n v="2701"/>
    <x v="1904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0.46176470588235297"/>
    <n v="34.130434782608695"/>
    <x v="6"/>
    <x v="9"/>
  </r>
  <r>
    <n v="2702"/>
    <x v="1905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0.34410000000000002"/>
    <n v="132.34615384615384"/>
    <x v="6"/>
    <x v="9"/>
  </r>
  <r>
    <n v="2703"/>
    <x v="1906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6"/>
    <x v="9"/>
  </r>
  <r>
    <n v="2704"/>
    <x v="1907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.0263157894736845E-2"/>
    <n v="163.57142857142858"/>
    <x v="6"/>
    <x v="9"/>
  </r>
  <r>
    <n v="2705"/>
    <x v="1908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0.10539393939393939"/>
    <n v="217.375"/>
    <x v="6"/>
    <x v="9"/>
  </r>
  <r>
    <n v="3128"/>
    <x v="1909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.0860666666666667"/>
    <n v="139.23931623931625"/>
    <x v="6"/>
    <x v="27"/>
  </r>
  <r>
    <n v="3129"/>
    <x v="1910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8.0000000000000002E-3"/>
    <n v="10"/>
    <x v="6"/>
    <x v="27"/>
  </r>
  <r>
    <n v="3130"/>
    <x v="1911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3.7499999999999999E-2"/>
    <n v="93.75"/>
    <x v="6"/>
    <x v="27"/>
  </r>
  <r>
    <n v="3131"/>
    <x v="1912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0.15731707317073171"/>
    <n v="53.75"/>
    <x v="6"/>
    <x v="27"/>
  </r>
  <r>
    <n v="3132"/>
    <x v="1913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3.3333333333333332E-4"/>
    <n v="10"/>
    <x v="6"/>
    <x v="27"/>
  </r>
  <r>
    <n v="3133"/>
    <x v="1914"/>
    <s v="TwentySomething is taking Hell Has No Fury to Edinburgh! _x000a_We're looking for your support to get us there."/>
    <n v="500"/>
    <n v="540"/>
    <x v="2"/>
    <x v="3"/>
    <s v="GBP"/>
    <n v="1490358834"/>
    <n v="1487770434"/>
    <b v="0"/>
    <n v="16"/>
    <b v="0"/>
    <s v="theater/plays"/>
    <n v="1.08"/>
    <n v="33.75"/>
    <x v="6"/>
    <x v="27"/>
  </r>
  <r>
    <n v="3134"/>
    <x v="1915"/>
    <s v="Time Zone Theatre &amp; Arteria Theatre present this emotional thriller about Love, Loss and what happens when life goes on, but you can't."/>
    <n v="1000"/>
    <n v="225"/>
    <x v="2"/>
    <x v="3"/>
    <s v="GBP"/>
    <n v="1490631419"/>
    <n v="1488820619"/>
    <b v="0"/>
    <n v="12"/>
    <b v="0"/>
    <s v="theater/plays"/>
    <n v="0.22500000000000001"/>
    <n v="18.75"/>
    <x v="6"/>
    <x v="27"/>
  </r>
  <r>
    <n v="3135"/>
    <x v="1916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0.20849420849420849"/>
    <n v="23.142857142857142"/>
    <x v="6"/>
    <x v="27"/>
  </r>
  <r>
    <n v="3136"/>
    <x v="1917"/>
    <s v="Help emberfly theatre put on their first production Heroines and pay our actors and creative team! Follow us @emberflytheatre"/>
    <n v="500"/>
    <n v="639"/>
    <x v="2"/>
    <x v="3"/>
    <s v="GBP"/>
    <n v="1491001140"/>
    <n v="1487847954"/>
    <b v="0"/>
    <n v="22"/>
    <b v="0"/>
    <s v="theater/plays"/>
    <n v="1.278"/>
    <n v="29.045454545454547"/>
    <x v="6"/>
    <x v="27"/>
  </r>
  <r>
    <n v="3137"/>
    <x v="1918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.3333333333333333E-2"/>
    <n v="50"/>
    <x v="6"/>
    <x v="27"/>
  </r>
  <r>
    <n v="3138"/>
    <x v="1919"/>
    <s v="A UWE Drama Society adaptation of Timberlake Wertenbaker's play. Funding needed for costumes/props to make the show a success. Thanks."/>
    <n v="200"/>
    <n v="0"/>
    <x v="2"/>
    <x v="3"/>
    <s v="GBP"/>
    <n v="1491233407"/>
    <n v="1489591807"/>
    <b v="0"/>
    <n v="0"/>
    <b v="0"/>
    <s v="theater/plays"/>
    <n v="0"/>
    <n v="0"/>
    <x v="6"/>
    <x v="27"/>
  </r>
  <r>
    <n v="3139"/>
    <x v="1920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6"/>
    <x v="27"/>
  </r>
  <r>
    <n v="3140"/>
    <x v="1921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9.5999999999999992E-3"/>
    <n v="24"/>
    <x v="6"/>
    <x v="27"/>
  </r>
  <r>
    <n v="3141"/>
    <x v="1922"/>
    <s v="We are a theatre society from the Groningen University in the Netherlands. _x000a_We would be more than happy for some help funding the play."/>
    <n v="500"/>
    <n v="258"/>
    <x v="2"/>
    <x v="6"/>
    <s v="EUR"/>
    <n v="1492372800"/>
    <n v="1488823488"/>
    <b v="0"/>
    <n v="8"/>
    <b v="0"/>
    <s v="theater/plays"/>
    <n v="0.51600000000000001"/>
    <n v="32.25"/>
    <x v="6"/>
    <x v="27"/>
  </r>
  <r>
    <n v="3142"/>
    <x v="1923"/>
    <s v="Our aim is to deliver a powerful piece of theatre to audiences across the UK, including Edinburgh Fringe (2017)."/>
    <n v="2750"/>
    <n v="45"/>
    <x v="2"/>
    <x v="3"/>
    <s v="GBP"/>
    <n v="1489922339"/>
    <n v="1487333939"/>
    <b v="0"/>
    <n v="3"/>
    <b v="0"/>
    <s v="theater/plays"/>
    <n v="1.6363636363636365E-2"/>
    <n v="15"/>
    <x v="6"/>
    <x v="27"/>
  </r>
  <r>
    <n v="3143"/>
    <x v="1924"/>
    <s v="THE POIGNANT EXPLORATION OF WHAT IT MEANS TO SAY GOODBYE._x000a_Stripped Raw brings Liam Borrett's debut play 'This is Living' to Wiltshire."/>
    <n v="700"/>
    <n v="0"/>
    <x v="2"/>
    <x v="3"/>
    <s v="GBP"/>
    <n v="1491726956"/>
    <n v="1489480556"/>
    <b v="0"/>
    <n v="0"/>
    <b v="0"/>
    <s v="theater/plays"/>
    <n v="0"/>
    <n v="0"/>
    <x v="6"/>
    <x v="27"/>
  </r>
  <r>
    <n v="3144"/>
    <x v="1925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0.754"/>
    <n v="251.33333333333334"/>
    <x v="6"/>
    <x v="27"/>
  </r>
  <r>
    <n v="3145"/>
    <x v="1926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6"/>
    <x v="27"/>
  </r>
  <r>
    <n v="3146"/>
    <x v="1927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6"/>
    <x v="27"/>
  </r>
  <r>
    <n v="0"/>
    <x v="1928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.3685882352941177"/>
    <n v="63.917582417582416"/>
    <x v="0"/>
    <x v="29"/>
  </r>
  <r>
    <n v="1"/>
    <x v="1929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.4260827250608272"/>
    <n v="185.48101265822785"/>
    <x v="0"/>
    <x v="29"/>
  </r>
  <r>
    <n v="2"/>
    <x v="1930"/>
    <s v="Completion fund for post-production for teaser of British crime/drama tv series about a girl who sells morals for money"/>
    <n v="500"/>
    <n v="525"/>
    <x v="3"/>
    <x v="3"/>
    <s v="GBP"/>
    <n v="1455555083"/>
    <n v="1454691083"/>
    <b v="0"/>
    <n v="35"/>
    <b v="1"/>
    <s v="film &amp; video/television"/>
    <n v="1.05"/>
    <n v="15"/>
    <x v="0"/>
    <x v="29"/>
  </r>
  <r>
    <n v="3"/>
    <x v="1931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.0389999999999999"/>
    <n v="69.266666666666666"/>
    <x v="0"/>
    <x v="29"/>
  </r>
  <r>
    <n v="4"/>
    <x v="1932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.2299154545454545"/>
    <n v="190.55028169014085"/>
    <x v="0"/>
    <x v="29"/>
  </r>
  <r>
    <n v="5"/>
    <x v="1933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.0977744436109027"/>
    <n v="93.40425531914893"/>
    <x v="0"/>
    <x v="29"/>
  </r>
  <r>
    <n v="6"/>
    <x v="1934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.064875"/>
    <n v="146.87931034482759"/>
    <x v="0"/>
    <x v="29"/>
  </r>
  <r>
    <n v="7"/>
    <x v="1935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.0122222222222221"/>
    <n v="159.82456140350877"/>
    <x v="0"/>
    <x v="29"/>
  </r>
  <r>
    <n v="8"/>
    <x v="1936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.0004342857142856"/>
    <n v="291.79333333333335"/>
    <x v="0"/>
    <x v="29"/>
  </r>
  <r>
    <n v="9"/>
    <x v="1937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.2599800000000001"/>
    <n v="31.499500000000001"/>
    <x v="0"/>
    <x v="29"/>
  </r>
  <r>
    <n v="10"/>
    <x v="1938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.0049999999999999"/>
    <n v="158.68421052631578"/>
    <x v="0"/>
    <x v="29"/>
  </r>
  <r>
    <n v="11"/>
    <x v="1939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.2050000000000001"/>
    <n v="80.333333333333329"/>
    <x v="0"/>
    <x v="29"/>
  </r>
  <r>
    <n v="12"/>
    <x v="1940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.6529333333333334"/>
    <n v="59.961305925030231"/>
    <x v="0"/>
    <x v="29"/>
  </r>
  <r>
    <n v="13"/>
    <x v="1941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.5997142857142856"/>
    <n v="109.78431372549019"/>
    <x v="0"/>
    <x v="29"/>
  </r>
  <r>
    <n v="14"/>
    <x v="1942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.0093333333333334"/>
    <n v="147.70731707317074"/>
    <x v="0"/>
    <x v="29"/>
  </r>
  <r>
    <n v="15"/>
    <x v="1943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s v="film &amp; video/television"/>
    <n v="1.0660000000000001"/>
    <n v="21.755102040816325"/>
    <x v="0"/>
    <x v="29"/>
  </r>
  <r>
    <n v="16"/>
    <x v="1944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.0024166666666667"/>
    <n v="171.84285714285716"/>
    <x v="0"/>
    <x v="29"/>
  </r>
  <r>
    <n v="17"/>
    <x v="1945"/>
    <s v="Uplifting English sitcom, a love letter to youthful exuberance that proves once and for all that none of us are ready for real life."/>
    <n v="1500"/>
    <n v="1510"/>
    <x v="3"/>
    <x v="3"/>
    <s v="GBP"/>
    <n v="1415126022"/>
    <n v="1412530422"/>
    <b v="0"/>
    <n v="36"/>
    <b v="1"/>
    <s v="film &amp; video/television"/>
    <n v="1.0066666666666666"/>
    <n v="41.944444444444443"/>
    <x v="0"/>
    <x v="29"/>
  </r>
  <r>
    <n v="18"/>
    <x v="1946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.0632110000000001"/>
    <n v="93.264122807017543"/>
    <x v="0"/>
    <x v="29"/>
  </r>
  <r>
    <n v="19"/>
    <x v="1947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.4529411764705882"/>
    <n v="56.136363636363633"/>
    <x v="0"/>
    <x v="29"/>
  </r>
  <r>
    <n v="20"/>
    <x v="1948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.002"/>
    <n v="80.16"/>
    <x v="0"/>
    <x v="29"/>
  </r>
  <r>
    <n v="21"/>
    <x v="1949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.0913513513513513"/>
    <n v="199.9009900990099"/>
    <x v="0"/>
    <x v="29"/>
  </r>
  <r>
    <n v="22"/>
    <x v="1950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.1714285714285715"/>
    <n v="51.25"/>
    <x v="0"/>
    <x v="29"/>
  </r>
  <r>
    <n v="23"/>
    <x v="1951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.1850000000000001"/>
    <n v="103.04347826086956"/>
    <x v="0"/>
    <x v="29"/>
  </r>
  <r>
    <n v="24"/>
    <x v="1952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.0880768571428572"/>
    <n v="66.346149825783982"/>
    <x v="0"/>
    <x v="29"/>
  </r>
  <r>
    <n v="25"/>
    <x v="1953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.3333333333333333"/>
    <n v="57.142857142857146"/>
    <x v="0"/>
    <x v="29"/>
  </r>
  <r>
    <n v="26"/>
    <x v="1954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.552"/>
    <n v="102.10526315789474"/>
    <x v="0"/>
    <x v="29"/>
  </r>
  <r>
    <n v="27"/>
    <x v="1955"/>
    <s v="B-Rabbit is a hilarious depiction of immigrating to New Zealand and the life you desperately tried to leave behind."/>
    <n v="20000"/>
    <n v="22345"/>
    <x v="3"/>
    <x v="9"/>
    <s v="NZD"/>
    <n v="1416113833"/>
    <n v="1413518233"/>
    <b v="0"/>
    <n v="150"/>
    <b v="1"/>
    <s v="film &amp; video/television"/>
    <n v="1.1172500000000001"/>
    <n v="148.96666666666667"/>
    <x v="0"/>
    <x v="29"/>
  </r>
  <r>
    <n v="28"/>
    <x v="1956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.0035000000000001"/>
    <n v="169.6056338028169"/>
    <x v="0"/>
    <x v="29"/>
  </r>
  <r>
    <n v="29"/>
    <x v="1957"/>
    <s v="Genuine, no cliche Cop dramedy. Stories based on Adam's time as a Constable. What really goes on? Think you know the Police? Find out."/>
    <n v="3000"/>
    <n v="3700"/>
    <x v="3"/>
    <x v="3"/>
    <s v="GBP"/>
    <n v="1406045368"/>
    <n v="1403453368"/>
    <b v="0"/>
    <n v="117"/>
    <b v="1"/>
    <s v="film &amp; video/television"/>
    <n v="1.2333333333333334"/>
    <n v="31.623931623931625"/>
    <x v="0"/>
    <x v="29"/>
  </r>
  <r>
    <n v="30"/>
    <x v="1958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.0129975"/>
    <n v="76.45264150943396"/>
    <x v="0"/>
    <x v="29"/>
  </r>
  <r>
    <n v="31"/>
    <x v="1959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"/>
    <n v="13"/>
    <x v="0"/>
    <x v="29"/>
  </r>
  <r>
    <n v="32"/>
    <x v="1960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.0024604569420035"/>
    <n v="320.44943820224717"/>
    <x v="0"/>
    <x v="29"/>
  </r>
  <r>
    <n v="33"/>
    <x v="1961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.0209523809523811"/>
    <n v="83.75"/>
    <x v="0"/>
    <x v="29"/>
  </r>
  <r>
    <n v="34"/>
    <x v="1962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.3046153846153845"/>
    <n v="49.882352941176471"/>
    <x v="0"/>
    <x v="29"/>
  </r>
  <r>
    <n v="35"/>
    <x v="1963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.665"/>
    <n v="59.464285714285715"/>
    <x v="0"/>
    <x v="29"/>
  </r>
  <r>
    <n v="36"/>
    <x v="1964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.4215"/>
    <n v="193.84090909090909"/>
    <x v="0"/>
    <x v="29"/>
  </r>
  <r>
    <n v="37"/>
    <x v="1965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.8344090909090909"/>
    <n v="159.51383399209487"/>
    <x v="0"/>
    <x v="29"/>
  </r>
  <r>
    <n v="38"/>
    <x v="1966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.1004"/>
    <n v="41.68181818181818"/>
    <x v="0"/>
    <x v="29"/>
  </r>
  <r>
    <n v="39"/>
    <x v="1967"/>
    <s v="Mystery-Drama Series. Following a shocking event, residents of a remote woodland community learn that some wounds never heal..."/>
    <n v="25000"/>
    <n v="32745"/>
    <x v="3"/>
    <x v="3"/>
    <s v="GBP"/>
    <n v="1401058740"/>
    <n v="1398388068"/>
    <b v="0"/>
    <n v="217"/>
    <b v="1"/>
    <s v="film &amp; video/television"/>
    <n v="1.3098000000000001"/>
    <n v="150.89861751152074"/>
    <x v="0"/>
    <x v="29"/>
  </r>
  <r>
    <n v="40"/>
    <x v="1968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.0135000000000001"/>
    <n v="126.6875"/>
    <x v="0"/>
    <x v="29"/>
  </r>
  <r>
    <n v="41"/>
    <x v="1969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"/>
    <n v="105.26315789473684"/>
    <x v="0"/>
    <x v="29"/>
  </r>
  <r>
    <n v="42"/>
    <x v="1970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.4185714285714286"/>
    <n v="117.51479289940828"/>
    <x v="0"/>
    <x v="29"/>
  </r>
  <r>
    <n v="43"/>
    <x v="1971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.0865999999999998"/>
    <n v="117.36121673003802"/>
    <x v="0"/>
    <x v="29"/>
  </r>
  <r>
    <n v="44"/>
    <x v="1972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"/>
    <n v="133.33333333333334"/>
    <x v="0"/>
    <x v="29"/>
  </r>
  <r>
    <n v="45"/>
    <x v="1973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.2"/>
    <n v="98.360655737704917"/>
    <x v="0"/>
    <x v="29"/>
  </r>
  <r>
    <n v="46"/>
    <x v="1974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.0416666666666667"/>
    <n v="194.44444444444446"/>
    <x v="0"/>
    <x v="29"/>
  </r>
  <r>
    <n v="47"/>
    <x v="1975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.0761100000000001"/>
    <n v="76.865000000000009"/>
    <x v="0"/>
    <x v="29"/>
  </r>
  <r>
    <n v="48"/>
    <x v="1976"/>
    <s v="With future neo-London as a backdrop to this new independent TV pilot, we investigate the bad and the corrupt that rule London."/>
    <n v="2000"/>
    <n v="2159"/>
    <x v="3"/>
    <x v="3"/>
    <s v="GBP"/>
    <n v="1425211200"/>
    <n v="1422534260"/>
    <b v="0"/>
    <n v="38"/>
    <b v="1"/>
    <s v="film &amp; video/television"/>
    <n v="1.0794999999999999"/>
    <n v="56.815789473684212"/>
    <x v="0"/>
    <x v="29"/>
  </r>
  <r>
    <n v="49"/>
    <x v="1977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"/>
    <n v="137.93103448275863"/>
    <x v="0"/>
    <x v="29"/>
  </r>
  <r>
    <n v="50"/>
    <x v="1978"/>
    <s v="A brand new dating show which helps one lucky lady find her Mr Right with difficult decisions to make along the way."/>
    <n v="600"/>
    <n v="600"/>
    <x v="3"/>
    <x v="3"/>
    <s v="GBP"/>
    <n v="1422637200"/>
    <n v="1419271458"/>
    <b v="0"/>
    <n v="22"/>
    <b v="1"/>
    <s v="film &amp; video/television"/>
    <n v="1"/>
    <n v="27.272727272727273"/>
    <x v="0"/>
    <x v="29"/>
  </r>
  <r>
    <n v="51"/>
    <x v="1979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.2801818181818181"/>
    <n v="118.33613445378151"/>
    <x v="0"/>
    <x v="29"/>
  </r>
  <r>
    <n v="52"/>
    <x v="1980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.1620999999999999"/>
    <n v="223.48076923076923"/>
    <x v="0"/>
    <x v="29"/>
  </r>
  <r>
    <n v="53"/>
    <x v="1981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.0963333333333334"/>
    <n v="28.111111111111111"/>
    <x v="0"/>
    <x v="29"/>
  </r>
  <r>
    <n v="54"/>
    <x v="1982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.01"/>
    <n v="194.23076923076923"/>
    <x v="0"/>
    <x v="29"/>
  </r>
  <r>
    <n v="55"/>
    <x v="1983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.2895348837209302"/>
    <n v="128.95348837209303"/>
    <x v="0"/>
    <x v="29"/>
  </r>
  <r>
    <n v="56"/>
    <x v="1984"/>
    <s v="We want to see more women's cycling on TV - and we need your help to make it happen!"/>
    <n v="8000"/>
    <n v="8581"/>
    <x v="3"/>
    <x v="3"/>
    <s v="GBP"/>
    <n v="1433779200"/>
    <n v="1432559424"/>
    <b v="0"/>
    <n v="174"/>
    <b v="1"/>
    <s v="film &amp; video/television"/>
    <n v="1.0726249999999999"/>
    <n v="49.316091954022987"/>
    <x v="0"/>
    <x v="29"/>
  </r>
  <r>
    <n v="57"/>
    <x v="1985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.0189999999999999"/>
    <n v="221.52173913043478"/>
    <x v="0"/>
    <x v="29"/>
  </r>
  <r>
    <n v="58"/>
    <x v="1986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.0290999999999999"/>
    <n v="137.21333333333334"/>
    <x v="0"/>
    <x v="29"/>
  </r>
  <r>
    <n v="59"/>
    <x v="1987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.0012570000000001"/>
    <n v="606.82242424242418"/>
    <x v="0"/>
    <x v="29"/>
  </r>
  <r>
    <n v="60"/>
    <x v="1988"/>
    <s v="Set in a beautiful but desolate world, we see how loneliness can lead to friendship in unconventional ways."/>
    <n v="4500"/>
    <n v="4648.33"/>
    <x v="3"/>
    <x v="3"/>
    <s v="GBP"/>
    <n v="1395532800"/>
    <n v="1393882717"/>
    <b v="0"/>
    <n v="108"/>
    <b v="1"/>
    <s v="film &amp; video/shorts"/>
    <n v="1.0329622222222221"/>
    <n v="43.040092592592593"/>
    <x v="0"/>
    <x v="30"/>
  </r>
  <r>
    <n v="61"/>
    <x v="1989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.4830000000000001"/>
    <n v="322.39130434782606"/>
    <x v="0"/>
    <x v="30"/>
  </r>
  <r>
    <n v="62"/>
    <x v="1990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.5473333333333332"/>
    <n v="96.708333333333329"/>
    <x v="0"/>
    <x v="30"/>
  </r>
  <r>
    <n v="63"/>
    <x v="1991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.1351849999999999"/>
    <n v="35.474531249999998"/>
    <x v="0"/>
    <x v="30"/>
  </r>
  <r>
    <n v="64"/>
    <x v="1992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.7333333333333334"/>
    <n v="86.666666666666671"/>
    <x v="0"/>
    <x v="30"/>
  </r>
  <r>
    <n v="65"/>
    <x v="1993"/>
    <s v="Help finish the short film Hello World. The story of an android in the broken home of a father &amp; son."/>
    <n v="7000"/>
    <n v="7527"/>
    <x v="3"/>
    <x v="2"/>
    <s v="CAD"/>
    <n v="1407736740"/>
    <n v="1405453354"/>
    <b v="0"/>
    <n v="57"/>
    <b v="1"/>
    <s v="film &amp; video/shorts"/>
    <n v="1.0752857142857142"/>
    <n v="132.05263157894737"/>
    <x v="0"/>
    <x v="30"/>
  </r>
  <r>
    <n v="66"/>
    <x v="1994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.1859999999999999"/>
    <n v="91.230769230769226"/>
    <x v="0"/>
    <x v="30"/>
  </r>
  <r>
    <n v="67"/>
    <x v="1995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.1625000000000001"/>
    <n v="116.25"/>
    <x v="0"/>
    <x v="30"/>
  </r>
  <r>
    <n v="68"/>
    <x v="1996"/>
    <s v="Black Comedy by final year students at Leeds University. _x000a_'Bird watching, tea, seaside and murder. Just your average British holiday.'"/>
    <n v="600"/>
    <n v="763"/>
    <x v="3"/>
    <x v="3"/>
    <s v="GBP"/>
    <n v="1393162791"/>
    <n v="1390570791"/>
    <b v="0"/>
    <n v="36"/>
    <b v="1"/>
    <s v="film &amp; video/shorts"/>
    <n v="1.2716666666666667"/>
    <n v="21.194444444444443"/>
    <x v="0"/>
    <x v="30"/>
  </r>
  <r>
    <n v="69"/>
    <x v="1997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.109423"/>
    <n v="62.327134831460668"/>
    <x v="0"/>
    <x v="30"/>
  </r>
  <r>
    <n v="70"/>
    <x v="1998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.272"/>
    <n v="37.411764705882355"/>
    <x v="0"/>
    <x v="30"/>
  </r>
  <r>
    <n v="71"/>
    <x v="1999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.2394444444444443"/>
    <n v="69.71875"/>
    <x v="0"/>
    <x v="30"/>
  </r>
  <r>
    <n v="72"/>
    <x v="2000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.084090909090909"/>
    <n v="58.170731707317074"/>
    <x v="0"/>
    <x v="30"/>
  </r>
  <r>
    <n v="73"/>
    <x v="2001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"/>
    <n v="50"/>
    <x v="0"/>
    <x v="30"/>
  </r>
  <r>
    <n v="74"/>
    <x v="2002"/>
    <s v="La nuit est devenue le lieu de la terreur. Alors qu'un couvre-feu est imposÃ©, une petite fille est enlevÃ©e par un rapace nocturne."/>
    <n v="500"/>
    <n v="564.66"/>
    <x v="3"/>
    <x v="7"/>
    <s v="EUR"/>
    <n v="1453376495"/>
    <n v="1450784495"/>
    <b v="0"/>
    <n v="29"/>
    <b v="1"/>
    <s v="film &amp; video/shorts"/>
    <n v="1.1293199999999999"/>
    <n v="19.471034482758618"/>
    <x v="0"/>
    <x v="30"/>
  </r>
  <r>
    <n v="75"/>
    <x v="2003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.1542857142857144"/>
    <n v="85.957446808510639"/>
    <x v="0"/>
    <x v="30"/>
  </r>
  <r>
    <n v="76"/>
    <x v="2004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.5333333333333334"/>
    <n v="30.666666666666668"/>
    <x v="0"/>
    <x v="30"/>
  </r>
  <r>
    <n v="77"/>
    <x v="2005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.9249999999999998"/>
    <n v="60.384615384615387"/>
    <x v="0"/>
    <x v="30"/>
  </r>
  <r>
    <n v="78"/>
    <x v="2006"/>
    <s v="We reached our limits. Next steps are : 3 more shooting days + postproduction + cut + sound._x000a__x000a_We want to go to Cannes !_x000a__x000a_With you !"/>
    <n v="50"/>
    <n v="1351"/>
    <x v="3"/>
    <x v="7"/>
    <s v="EUR"/>
    <n v="1472751121"/>
    <n v="1471887121"/>
    <b v="0"/>
    <n v="35"/>
    <b v="1"/>
    <s v="film &amp; video/shorts"/>
    <n v="27.02"/>
    <n v="38.6"/>
    <x v="0"/>
    <x v="30"/>
  </r>
  <r>
    <n v="79"/>
    <x v="2007"/>
    <s v="A short film about life, achieving your dreams, and overcoming hardship. We all have our mountain to climb."/>
    <n v="1300"/>
    <n v="1651"/>
    <x v="3"/>
    <x v="3"/>
    <s v="GBP"/>
    <n v="1398451093"/>
    <n v="1395859093"/>
    <b v="0"/>
    <n v="41"/>
    <b v="1"/>
    <s v="film &amp; video/shorts"/>
    <n v="1.27"/>
    <n v="40.268292682926827"/>
    <x v="0"/>
    <x v="30"/>
  </r>
  <r>
    <n v="80"/>
    <x v="2008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.0725"/>
    <n v="273.82978723404256"/>
    <x v="0"/>
    <x v="30"/>
  </r>
  <r>
    <n v="81"/>
    <x v="2009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.98"/>
    <n v="53.035714285714285"/>
    <x v="0"/>
    <x v="30"/>
  </r>
  <r>
    <n v="82"/>
    <x v="2010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.0001249999999999"/>
    <n v="40.005000000000003"/>
    <x v="0"/>
    <x v="30"/>
  </r>
  <r>
    <n v="83"/>
    <x v="2011"/>
    <s v="Isaac, creator of the DreamMaker3000, finds love in his dreams with Mei his boss's wife who lives on the other side of the planet."/>
    <n v="200"/>
    <n v="205"/>
    <x v="3"/>
    <x v="3"/>
    <s v="GBP"/>
    <n v="1424604600"/>
    <n v="1423320389"/>
    <b v="0"/>
    <n v="13"/>
    <b v="1"/>
    <s v="film &amp; video/shorts"/>
    <n v="1.0249999999999999"/>
    <n v="15.76923076923077"/>
    <x v="0"/>
    <x v="30"/>
  </r>
  <r>
    <n v="84"/>
    <x v="2012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"/>
    <n v="71.428571428571431"/>
    <x v="0"/>
    <x v="30"/>
  </r>
  <r>
    <n v="85"/>
    <x v="2013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.2549999999999999"/>
    <n v="71.714285714285708"/>
    <x v="0"/>
    <x v="30"/>
  </r>
  <r>
    <n v="86"/>
    <x v="2014"/>
    <s v="Two women, two destinies connected by a letter. _x000a_Between Paris and Skopje a poetic outstanding story of true courage, love and hope."/>
    <n v="6000"/>
    <n v="6388"/>
    <x v="3"/>
    <x v="7"/>
    <s v="EUR"/>
    <n v="1451226045"/>
    <n v="1444828845"/>
    <b v="0"/>
    <n v="17"/>
    <b v="1"/>
    <s v="film &amp; video/shorts"/>
    <n v="1.0646666666666667"/>
    <n v="375.76470588235293"/>
    <x v="0"/>
    <x v="30"/>
  </r>
  <r>
    <n v="87"/>
    <x v="2015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.046"/>
    <n v="104.6"/>
    <x v="0"/>
    <x v="30"/>
  </r>
  <r>
    <n v="88"/>
    <x v="2016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.0285714285714285"/>
    <n v="60"/>
    <x v="0"/>
    <x v="30"/>
  </r>
  <r>
    <n v="89"/>
    <x v="2017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.1506666666666667"/>
    <n v="123.28571428571429"/>
    <x v="0"/>
    <x v="30"/>
  </r>
  <r>
    <n v="90"/>
    <x v="2018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.004"/>
    <n v="31.375"/>
    <x v="0"/>
    <x v="30"/>
  </r>
  <r>
    <n v="91"/>
    <x v="2019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.2"/>
    <n v="78.260869565217391"/>
    <x v="0"/>
    <x v="30"/>
  </r>
  <r>
    <n v="92"/>
    <x v="2020"/>
    <s v="Euphoria is an adventure film that follows adrenaline filled athletes on their hunt for the sublime while balancing family and careers."/>
    <n v="5000"/>
    <n v="5260"/>
    <x v="3"/>
    <x v="2"/>
    <s v="CAD"/>
    <n v="1485936000"/>
    <n v="1481949983"/>
    <b v="0"/>
    <n v="43"/>
    <b v="1"/>
    <s v="film &amp; video/shorts"/>
    <n v="1.052"/>
    <n v="122.32558139534883"/>
    <x v="0"/>
    <x v="30"/>
  </r>
  <r>
    <n v="93"/>
    <x v="2021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.1060000000000001"/>
    <n v="73.733333333333334"/>
    <x v="0"/>
    <x v="30"/>
  </r>
  <r>
    <n v="94"/>
    <x v="2022"/>
    <s v="Nathan has his ideal job, the opportunity to see his dream girl on a daily basis. The local bully Jake aims to change all that."/>
    <n v="250"/>
    <n v="260"/>
    <x v="3"/>
    <x v="3"/>
    <s v="GBP"/>
    <n v="1396890822"/>
    <n v="1395162822"/>
    <b v="0"/>
    <n v="12"/>
    <b v="1"/>
    <s v="film &amp; video/shorts"/>
    <n v="1.04"/>
    <n v="21.666666666666668"/>
    <x v="0"/>
    <x v="30"/>
  </r>
  <r>
    <n v="95"/>
    <x v="2023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.3142857142857143"/>
    <n v="21.904761904761905"/>
    <x v="0"/>
    <x v="30"/>
  </r>
  <r>
    <n v="96"/>
    <x v="2024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.1466666666666667"/>
    <n v="50.588235294117645"/>
    <x v="0"/>
    <x v="30"/>
  </r>
  <r>
    <n v="97"/>
    <x v="2025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.0625"/>
    <n v="53.125"/>
    <x v="0"/>
    <x v="30"/>
  </r>
  <r>
    <n v="98"/>
    <x v="2026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.0625"/>
    <n v="56.666666666666664"/>
    <x v="0"/>
    <x v="30"/>
  </r>
  <r>
    <n v="99"/>
    <x v="2027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.0601933333333333"/>
    <n v="40.776666666666664"/>
    <x v="0"/>
    <x v="30"/>
  </r>
  <r>
    <n v="100"/>
    <x v="2028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"/>
    <n v="192.30769230769232"/>
    <x v="0"/>
    <x v="30"/>
  </r>
  <r>
    <n v="101"/>
    <x v="2029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"/>
    <n v="100"/>
    <x v="0"/>
    <x v="30"/>
  </r>
  <r>
    <n v="102"/>
    <x v="2030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.2775000000000001"/>
    <n v="117.92307692307692"/>
    <x v="0"/>
    <x v="30"/>
  </r>
  <r>
    <n v="103"/>
    <x v="2031"/>
    <s v="Three friends in their twenties are trying to do the impossible - have fun on a casual Friday night."/>
    <n v="1300"/>
    <n v="1367"/>
    <x v="3"/>
    <x v="3"/>
    <s v="GBP"/>
    <n v="1394220030"/>
    <n v="1392232830"/>
    <b v="0"/>
    <n v="49"/>
    <b v="1"/>
    <s v="film &amp; video/shorts"/>
    <n v="1.0515384615384615"/>
    <n v="27.897959183673468"/>
    <x v="0"/>
    <x v="30"/>
  </r>
  <r>
    <n v="104"/>
    <x v="2032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.2"/>
    <n v="60"/>
    <x v="0"/>
    <x v="30"/>
  </r>
  <r>
    <n v="105"/>
    <x v="2033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.074090909090909"/>
    <n v="39.383333333333333"/>
    <x v="0"/>
    <x v="30"/>
  </r>
  <r>
    <n v="106"/>
    <x v="2034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.0049999999999999"/>
    <n v="186.11111111111111"/>
    <x v="0"/>
    <x v="30"/>
  </r>
  <r>
    <n v="107"/>
    <x v="2035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.0246666666666666"/>
    <n v="111.37681159420291"/>
    <x v="0"/>
    <x v="30"/>
  </r>
  <r>
    <n v="108"/>
    <x v="2036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.4666666666666668"/>
    <n v="78.723404255319153"/>
    <x v="0"/>
    <x v="30"/>
  </r>
  <r>
    <n v="109"/>
    <x v="2037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.1949999999999998"/>
    <n v="46.702127659574465"/>
    <x v="0"/>
    <x v="30"/>
  </r>
  <r>
    <n v="110"/>
    <x v="2038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.3076923076923077"/>
    <n v="65.384615384615387"/>
    <x v="0"/>
    <x v="30"/>
  </r>
  <r>
    <n v="111"/>
    <x v="2039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.5457142857142858"/>
    <n v="102.0754716981132"/>
    <x v="0"/>
    <x v="30"/>
  </r>
  <r>
    <n v="112"/>
    <x v="2040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.04"/>
    <n v="64.197530864197532"/>
    <x v="0"/>
    <x v="30"/>
  </r>
  <r>
    <n v="113"/>
    <x v="2041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.41"/>
    <n v="90.384615384615387"/>
    <x v="0"/>
    <x v="30"/>
  </r>
  <r>
    <n v="114"/>
    <x v="2042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.0333333333333334"/>
    <n v="88.571428571428569"/>
    <x v="0"/>
    <x v="30"/>
  </r>
  <r>
    <n v="115"/>
    <x v="2043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.4044444444444444"/>
    <n v="28.727272727272727"/>
    <x v="0"/>
    <x v="30"/>
  </r>
  <r>
    <n v="116"/>
    <x v="2044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.1365714285714286"/>
    <n v="69.78947368421052"/>
    <x v="0"/>
    <x v="30"/>
  </r>
  <r>
    <n v="117"/>
    <x v="2045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.0049377777777779"/>
    <n v="167.48962962962963"/>
    <x v="0"/>
    <x v="30"/>
  </r>
  <r>
    <n v="118"/>
    <x v="2046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.1303159999999999"/>
    <n v="144.91230769230768"/>
    <x v="0"/>
    <x v="30"/>
  </r>
  <r>
    <n v="119"/>
    <x v="2047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.0455692307692308"/>
    <n v="91.840540540540545"/>
    <x v="0"/>
    <x v="30"/>
  </r>
  <r>
    <n v="240"/>
    <x v="2048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.0763413333333334"/>
    <n v="117.84759124087591"/>
    <x v="0"/>
    <x v="31"/>
  </r>
  <r>
    <n v="241"/>
    <x v="2049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.1263736263736264"/>
    <n v="109.04255319148936"/>
    <x v="0"/>
    <x v="31"/>
  </r>
  <r>
    <n v="242"/>
    <x v="2050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.1346153846153846"/>
    <n v="73.019801980198025"/>
    <x v="0"/>
    <x v="31"/>
  </r>
  <r>
    <n v="243"/>
    <x v="2051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.0259199999999999"/>
    <n v="78.195121951219505"/>
    <x v="0"/>
    <x v="31"/>
  </r>
  <r>
    <n v="244"/>
    <x v="2052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.1375714285714287"/>
    <n v="47.398809523809526"/>
    <x v="0"/>
    <x v="31"/>
  </r>
  <r>
    <n v="245"/>
    <x v="2053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.0371999999999999"/>
    <n v="54.020833333333336"/>
    <x v="0"/>
    <x v="31"/>
  </r>
  <r>
    <n v="246"/>
    <x v="2054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.0546000000000002"/>
    <n v="68.488789237668158"/>
    <x v="0"/>
    <x v="31"/>
  </r>
  <r>
    <n v="247"/>
    <x v="2055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.341"/>
    <n v="108.14516129032258"/>
    <x v="0"/>
    <x v="31"/>
  </r>
  <r>
    <n v="248"/>
    <x v="2056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.0133294117647058"/>
    <n v="589.95205479452056"/>
    <x v="0"/>
    <x v="31"/>
  </r>
  <r>
    <n v="249"/>
    <x v="2057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.1292"/>
    <n v="48.051063829787232"/>
    <x v="0"/>
    <x v="31"/>
  </r>
  <r>
    <n v="250"/>
    <x v="2058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.0558333333333334"/>
    <n v="72.482837528604122"/>
    <x v="0"/>
    <x v="31"/>
  </r>
  <r>
    <n v="251"/>
    <x v="2059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.2557142857142858"/>
    <n v="57.077922077922075"/>
    <x v="0"/>
    <x v="31"/>
  </r>
  <r>
    <n v="252"/>
    <x v="2060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.8455999999999999"/>
    <n v="85.444444444444443"/>
    <x v="0"/>
    <x v="31"/>
  </r>
  <r>
    <n v="253"/>
    <x v="2061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.0073333333333334"/>
    <n v="215.85714285714286"/>
    <x v="0"/>
    <x v="31"/>
  </r>
  <r>
    <n v="254"/>
    <x v="2062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.1694724999999999"/>
    <n v="89.38643312101911"/>
    <x v="0"/>
    <x v="31"/>
  </r>
  <r>
    <n v="255"/>
    <x v="2063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.0673325"/>
    <n v="45.418404255319146"/>
    <x v="0"/>
    <x v="31"/>
  </r>
  <r>
    <n v="256"/>
    <x v="2064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.391"/>
    <n v="65.756363636363631"/>
    <x v="0"/>
    <x v="31"/>
  </r>
  <r>
    <n v="257"/>
    <x v="2065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.0672648571428571"/>
    <n v="66.70405357142856"/>
    <x v="0"/>
    <x v="31"/>
  </r>
  <r>
    <n v="258"/>
    <x v="2066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.9114"/>
    <n v="83.345930232558146"/>
    <x v="0"/>
    <x v="31"/>
  </r>
  <r>
    <n v="259"/>
    <x v="2067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.3193789333333332"/>
    <n v="105.04609341825902"/>
    <x v="0"/>
    <x v="31"/>
  </r>
  <r>
    <n v="260"/>
    <x v="2068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.0640000000000001"/>
    <n v="120.90909090909091"/>
    <x v="0"/>
    <x v="31"/>
  </r>
  <r>
    <n v="261"/>
    <x v="2069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.0740000000000001"/>
    <n v="97.63636363636364"/>
    <x v="0"/>
    <x v="31"/>
  </r>
  <r>
    <n v="262"/>
    <x v="2070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.4"/>
    <n v="41.379310344827587"/>
    <x v="0"/>
    <x v="31"/>
  </r>
  <r>
    <n v="263"/>
    <x v="2071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.1808107999999999"/>
    <n v="30.654485981308412"/>
    <x v="0"/>
    <x v="31"/>
  </r>
  <r>
    <n v="264"/>
    <x v="2072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.1819999999999999"/>
    <n v="64.945054945054949"/>
    <x v="0"/>
    <x v="31"/>
  </r>
  <r>
    <n v="265"/>
    <x v="2073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.111"/>
    <n v="95.775862068965523"/>
    <x v="0"/>
    <x v="31"/>
  </r>
  <r>
    <n v="266"/>
    <x v="2074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.4550000000000001"/>
    <n v="40.416666666666664"/>
    <x v="0"/>
    <x v="31"/>
  </r>
  <r>
    <n v="267"/>
    <x v="2075"/>
    <s v="A visually stunning, feature length film chronicling life's challenges in the remote depths of the Amazon rainforest."/>
    <n v="9850"/>
    <n v="12965.44"/>
    <x v="3"/>
    <x v="3"/>
    <s v="GBP"/>
    <n v="1403693499"/>
    <n v="1401101499"/>
    <b v="1"/>
    <n v="165"/>
    <b v="1"/>
    <s v="film &amp; video/documentary"/>
    <n v="1.3162883248730965"/>
    <n v="78.578424242424248"/>
    <x v="0"/>
    <x v="31"/>
  </r>
  <r>
    <n v="268"/>
    <x v="2076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.1140000000000001"/>
    <n v="50.18018018018018"/>
    <x v="0"/>
    <x v="31"/>
  </r>
  <r>
    <n v="269"/>
    <x v="2077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1.4723377"/>
    <n v="92.251735588972423"/>
    <x v="0"/>
    <x v="31"/>
  </r>
  <r>
    <n v="270"/>
    <x v="2078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.5260869565217392"/>
    <n v="57.540983606557376"/>
    <x v="0"/>
    <x v="31"/>
  </r>
  <r>
    <n v="271"/>
    <x v="2079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.0468"/>
    <n v="109.42160278745645"/>
    <x v="0"/>
    <x v="31"/>
  </r>
  <r>
    <n v="272"/>
    <x v="2080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.7743366666666667"/>
    <n v="81.892461538461546"/>
    <x v="0"/>
    <x v="31"/>
  </r>
  <r>
    <n v="273"/>
    <x v="2081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.077758"/>
    <n v="45.667711864406776"/>
    <x v="0"/>
    <x v="31"/>
  </r>
  <r>
    <n v="274"/>
    <x v="2082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.56"/>
    <n v="55.221238938053098"/>
    <x v="0"/>
    <x v="31"/>
  </r>
  <r>
    <n v="275"/>
    <x v="2083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.08395"/>
    <n v="65.298192771084331"/>
    <x v="0"/>
    <x v="31"/>
  </r>
  <r>
    <n v="276"/>
    <x v="2084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.476"/>
    <n v="95.225806451612897"/>
    <x v="0"/>
    <x v="31"/>
  </r>
  <r>
    <n v="277"/>
    <x v="2085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.1038153846153846"/>
    <n v="75.444794952681391"/>
    <x v="0"/>
    <x v="31"/>
  </r>
  <r>
    <n v="278"/>
    <x v="2086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.5034814814814814"/>
    <n v="97.816867469879512"/>
    <x v="0"/>
    <x v="31"/>
  </r>
  <r>
    <n v="279"/>
    <x v="2087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.5731829411764706"/>
    <n v="87.685606557377056"/>
    <x v="0"/>
    <x v="31"/>
  </r>
  <r>
    <n v="280"/>
    <x v="2088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.5614399999999999"/>
    <n v="54.748948106591868"/>
    <x v="0"/>
    <x v="31"/>
  </r>
  <r>
    <n v="281"/>
    <x v="2089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.2058763636363636"/>
    <n v="83.953417721518989"/>
    <x v="0"/>
    <x v="31"/>
  </r>
  <r>
    <n v="282"/>
    <x v="2090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.0118888888888888"/>
    <n v="254.38547486033519"/>
    <x v="0"/>
    <x v="31"/>
  </r>
  <r>
    <n v="283"/>
    <x v="2091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.142725"/>
    <n v="101.8269801980198"/>
    <x v="0"/>
    <x v="31"/>
  </r>
  <r>
    <n v="284"/>
    <x v="2092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.0462615"/>
    <n v="55.066394736842106"/>
    <x v="0"/>
    <x v="31"/>
  </r>
  <r>
    <n v="285"/>
    <x v="2093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.2882507142857142"/>
    <n v="56.901438721136763"/>
    <x v="0"/>
    <x v="31"/>
  </r>
  <r>
    <n v="286"/>
    <x v="2094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.0915333333333332"/>
    <n v="121.28148148148148"/>
    <x v="0"/>
    <x v="31"/>
  </r>
  <r>
    <n v="287"/>
    <x v="2095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.7629999999999999"/>
    <n v="91.189655172413794"/>
    <x v="0"/>
    <x v="31"/>
  </r>
  <r>
    <n v="288"/>
    <x v="2096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.0321061999999999"/>
    <n v="115.44812080536913"/>
    <x v="0"/>
    <x v="31"/>
  </r>
  <r>
    <n v="289"/>
    <x v="2097"/>
    <s v="A campaign to unlock an award winning film that exposes for the first time the modern British Empire ... and it's terrible cost."/>
    <n v="15000"/>
    <n v="15723"/>
    <x v="3"/>
    <x v="3"/>
    <s v="GBP"/>
    <n v="1383389834"/>
    <n v="1380797834"/>
    <b v="1"/>
    <n v="232"/>
    <b v="1"/>
    <s v="film &amp; video/documentary"/>
    <n v="1.0482"/>
    <n v="67.771551724137936"/>
    <x v="0"/>
    <x v="31"/>
  </r>
  <r>
    <n v="290"/>
    <x v="2098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.0668444444444445"/>
    <n v="28.576190476190476"/>
    <x v="0"/>
    <x v="31"/>
  </r>
  <r>
    <n v="291"/>
    <x v="2099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.2001999999999999"/>
    <n v="46.8828125"/>
    <x v="0"/>
    <x v="31"/>
  </r>
  <r>
    <n v="292"/>
    <x v="2100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.0150693333333334"/>
    <n v="154.42231237322514"/>
    <x v="0"/>
    <x v="31"/>
  </r>
  <r>
    <n v="293"/>
    <x v="2101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.0138461538461538"/>
    <n v="201.22137404580153"/>
    <x v="0"/>
    <x v="31"/>
  </r>
  <r>
    <n v="294"/>
    <x v="2102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"/>
    <n v="100"/>
    <x v="0"/>
    <x v="31"/>
  </r>
  <r>
    <n v="295"/>
    <x v="2103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.3310911999999999"/>
    <n v="100.08204511278196"/>
    <x v="0"/>
    <x v="31"/>
  </r>
  <r>
    <n v="296"/>
    <x v="2104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.187262"/>
    <n v="230.08953488372092"/>
    <x v="0"/>
    <x v="31"/>
  </r>
  <r>
    <n v="297"/>
    <x v="2105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.0064"/>
    <n v="141.74647887323943"/>
    <x v="0"/>
    <x v="31"/>
  </r>
  <r>
    <n v="298"/>
    <x v="2106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.089324126984127"/>
    <n v="56.344351395730705"/>
    <x v="0"/>
    <x v="31"/>
  </r>
  <r>
    <n v="299"/>
    <x v="2107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.789525"/>
    <n v="73.341188524590166"/>
    <x v="0"/>
    <x v="31"/>
  </r>
  <r>
    <n v="300"/>
    <x v="2108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.0172264"/>
    <n v="85.337785234899329"/>
    <x v="0"/>
    <x v="31"/>
  </r>
  <r>
    <n v="301"/>
    <x v="2109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.1873499999999999"/>
    <n v="61.496215139442228"/>
    <x v="0"/>
    <x v="31"/>
  </r>
  <r>
    <n v="302"/>
    <x v="2110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.0045999999999999"/>
    <n v="93.018518518518519"/>
    <x v="0"/>
    <x v="31"/>
  </r>
  <r>
    <n v="303"/>
    <x v="2111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.3746666666666667"/>
    <n v="50.292682926829265"/>
    <x v="0"/>
    <x v="31"/>
  </r>
  <r>
    <n v="304"/>
    <x v="2112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.3164705882352941"/>
    <n v="106.43243243243244"/>
    <x v="0"/>
    <x v="31"/>
  </r>
  <r>
    <n v="305"/>
    <x v="2113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.3033333333333332"/>
    <n v="51.719576719576722"/>
    <x v="0"/>
    <x v="31"/>
  </r>
  <r>
    <n v="306"/>
    <x v="2114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.9289999999999998"/>
    <n v="36.612499999999997"/>
    <x v="0"/>
    <x v="31"/>
  </r>
  <r>
    <n v="307"/>
    <x v="2115"/>
    <s v="Why is grammar important?"/>
    <n v="22000"/>
    <n v="24490"/>
    <x v="3"/>
    <x v="1"/>
    <s v="USD"/>
    <n v="1360276801"/>
    <n v="1357684801"/>
    <b v="1"/>
    <n v="576"/>
    <b v="1"/>
    <s v="film &amp; video/documentary"/>
    <n v="1.1131818181818183"/>
    <n v="42.517361111111114"/>
    <x v="0"/>
    <x v="31"/>
  </r>
  <r>
    <n v="308"/>
    <x v="2116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.0556666666666668"/>
    <n v="62.712871287128714"/>
    <x v="0"/>
    <x v="31"/>
  </r>
  <r>
    <n v="309"/>
    <x v="2117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.1894444444444445"/>
    <n v="89.957983193277315"/>
    <x v="0"/>
    <x v="31"/>
  </r>
  <r>
    <n v="310"/>
    <x v="2118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.04129"/>
    <n v="28.924722222222222"/>
    <x v="0"/>
    <x v="31"/>
  </r>
  <r>
    <n v="311"/>
    <x v="2119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.0410165"/>
    <n v="138.8022"/>
    <x v="0"/>
    <x v="31"/>
  </r>
  <r>
    <n v="312"/>
    <x v="2120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.1187499999999999"/>
    <n v="61.301369863013697"/>
    <x v="0"/>
    <x v="31"/>
  </r>
  <r>
    <n v="313"/>
    <x v="2121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.0473529411764706"/>
    <n v="80.202702702702709"/>
    <x v="0"/>
    <x v="31"/>
  </r>
  <r>
    <n v="314"/>
    <x v="2122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.8515000000000001"/>
    <n v="32.095833333333331"/>
    <x v="0"/>
    <x v="31"/>
  </r>
  <r>
    <n v="315"/>
    <x v="2123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.01248"/>
    <n v="200.88888888888889"/>
    <x v="0"/>
    <x v="31"/>
  </r>
  <r>
    <n v="316"/>
    <x v="2124"/>
    <s v="Award winning documentary The Secret Trial 5 needs your help for a Cross-Canada Tour!"/>
    <n v="15000"/>
    <n v="17066"/>
    <x v="3"/>
    <x v="2"/>
    <s v="CAD"/>
    <n v="1418273940"/>
    <n v="1415398197"/>
    <b v="1"/>
    <n v="158"/>
    <b v="1"/>
    <s v="film &amp; video/documentary"/>
    <n v="1.1377333333333333"/>
    <n v="108.01265822784811"/>
    <x v="0"/>
    <x v="31"/>
  </r>
  <r>
    <n v="317"/>
    <x v="2125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.0080333333333333"/>
    <n v="95.699367088607602"/>
    <x v="0"/>
    <x v="31"/>
  </r>
  <r>
    <n v="318"/>
    <x v="2126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.8332000000000002"/>
    <n v="49.880281690140848"/>
    <x v="0"/>
    <x v="31"/>
  </r>
  <r>
    <n v="319"/>
    <x v="2127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.1268"/>
    <n v="110.47058823529412"/>
    <x v="0"/>
    <x v="31"/>
  </r>
  <r>
    <n v="320"/>
    <x v="2128"/>
    <s v="Two Muslim football players transfer to the Jewish oriented Beitar Jerusalem F.C. leading to the most racist campaign in Israeli sport"/>
    <n v="20000"/>
    <n v="21316"/>
    <x v="3"/>
    <x v="3"/>
    <s v="GBP"/>
    <n v="1450825200"/>
    <n v="1448284433"/>
    <b v="1"/>
    <n v="158"/>
    <b v="1"/>
    <s v="film &amp; video/documentary"/>
    <n v="1.0658000000000001"/>
    <n v="134.91139240506328"/>
    <x v="0"/>
    <x v="31"/>
  </r>
  <r>
    <n v="321"/>
    <x v="2129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.0266285714285714"/>
    <n v="106.62314540059347"/>
    <x v="0"/>
    <x v="31"/>
  </r>
  <r>
    <n v="322"/>
    <x v="2130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.0791200000000001"/>
    <n v="145.04301075268816"/>
    <x v="0"/>
    <x v="31"/>
  </r>
  <r>
    <n v="323"/>
    <x v="2131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.2307407407407407"/>
    <n v="114.58620689655173"/>
    <x v="0"/>
    <x v="31"/>
  </r>
  <r>
    <n v="324"/>
    <x v="2132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.016"/>
    <n v="105.3170731707317"/>
    <x v="0"/>
    <x v="31"/>
  </r>
  <r>
    <n v="325"/>
    <x v="2133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.04396"/>
    <n v="70.921195652173907"/>
    <x v="0"/>
    <x v="31"/>
  </r>
  <r>
    <n v="326"/>
    <x v="2134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.1292973333333334"/>
    <n v="147.17167680278018"/>
    <x v="0"/>
    <x v="31"/>
  </r>
  <r>
    <n v="327"/>
    <x v="2135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.3640000000000001"/>
    <n v="160.47058823529412"/>
    <x v="0"/>
    <x v="31"/>
  </r>
  <r>
    <n v="328"/>
    <x v="2136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.036144"/>
    <n v="156.04578313253012"/>
    <x v="0"/>
    <x v="31"/>
  </r>
  <r>
    <n v="329"/>
    <x v="2137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.0549999999999999"/>
    <n v="63.17365269461078"/>
    <x v="0"/>
    <x v="31"/>
  </r>
  <r>
    <n v="330"/>
    <x v="2138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.0182857142857142"/>
    <n v="104.82352941176471"/>
    <x v="0"/>
    <x v="31"/>
  </r>
  <r>
    <n v="331"/>
    <x v="2139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.0660499999999999"/>
    <n v="97.356164383561648"/>
    <x v="0"/>
    <x v="31"/>
  </r>
  <r>
    <n v="332"/>
    <x v="2140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.13015"/>
    <n v="203.63063063063063"/>
    <x v="0"/>
    <x v="31"/>
  </r>
  <r>
    <n v="333"/>
    <x v="2141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.252275"/>
    <n v="188.31203007518798"/>
    <x v="0"/>
    <x v="31"/>
  </r>
  <r>
    <n v="334"/>
    <x v="2142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.0119"/>
    <n v="146.65217391304347"/>
    <x v="0"/>
    <x v="31"/>
  </r>
  <r>
    <n v="335"/>
    <x v="2143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.0276470588235294"/>
    <n v="109.1875"/>
    <x v="0"/>
    <x v="31"/>
  </r>
  <r>
    <n v="336"/>
    <x v="2144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.1683911999999999"/>
    <n v="59.249046653144013"/>
    <x v="0"/>
    <x v="31"/>
  </r>
  <r>
    <n v="337"/>
    <x v="2145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.0116833333333335"/>
    <n v="97.904838709677421"/>
    <x v="0"/>
    <x v="31"/>
  </r>
  <r>
    <n v="338"/>
    <x v="2146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.1013360000000001"/>
    <n v="70.000169491525426"/>
    <x v="0"/>
    <x v="31"/>
  </r>
  <r>
    <n v="339"/>
    <x v="2147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.0808333333333333"/>
    <n v="72.865168539325836"/>
    <x v="0"/>
    <x v="31"/>
  </r>
  <r>
    <n v="340"/>
    <x v="2148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.2502285714285715"/>
    <n v="146.34782608695653"/>
    <x v="0"/>
    <x v="31"/>
  </r>
  <r>
    <n v="341"/>
    <x v="2149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.0671428571428572"/>
    <n v="67.909090909090907"/>
    <x v="0"/>
    <x v="31"/>
  </r>
  <r>
    <n v="342"/>
    <x v="2150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.0036639999999999"/>
    <n v="169.85083076923075"/>
    <x v="0"/>
    <x v="31"/>
  </r>
  <r>
    <n v="343"/>
    <x v="2151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.0202863333333334"/>
    <n v="58.413339694656486"/>
    <x v="0"/>
    <x v="31"/>
  </r>
  <r>
    <n v="344"/>
    <x v="2152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.0208358208955224"/>
    <n v="119.99298245614035"/>
    <x v="0"/>
    <x v="31"/>
  </r>
  <r>
    <n v="345"/>
    <x v="2153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.2327586206896552"/>
    <n v="99.860335195530723"/>
    <x v="0"/>
    <x v="31"/>
  </r>
  <r>
    <n v="346"/>
    <x v="2154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.7028880000000002"/>
    <n v="90.579148936170213"/>
    <x v="0"/>
    <x v="31"/>
  </r>
  <r>
    <n v="347"/>
    <x v="2155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.1159049999999999"/>
    <n v="117.77361477572559"/>
    <x v="0"/>
    <x v="31"/>
  </r>
  <r>
    <n v="348"/>
    <x v="2156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.03"/>
    <n v="86.554621848739501"/>
    <x v="0"/>
    <x v="31"/>
  </r>
  <r>
    <n v="349"/>
    <x v="2157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.0663570159857905"/>
    <n v="71.899281437125751"/>
    <x v="0"/>
    <x v="31"/>
  </r>
  <r>
    <n v="350"/>
    <x v="2158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.1476"/>
    <n v="129.81900452488688"/>
    <x v="0"/>
    <x v="31"/>
  </r>
  <r>
    <n v="351"/>
    <x v="2159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s v="film &amp; video/documentary"/>
    <n v="1.2734117647058822"/>
    <n v="44.912863070539416"/>
    <x v="0"/>
    <x v="31"/>
  </r>
  <r>
    <n v="352"/>
    <x v="2160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.1656"/>
    <n v="40.755244755244753"/>
    <x v="0"/>
    <x v="31"/>
  </r>
  <r>
    <n v="353"/>
    <x v="2161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.0861819426615318"/>
    <n v="103.52394779771615"/>
    <x v="0"/>
    <x v="31"/>
  </r>
  <r>
    <n v="354"/>
    <x v="2162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.0394285714285714"/>
    <n v="125.44827586206897"/>
    <x v="0"/>
    <x v="31"/>
  </r>
  <r>
    <n v="355"/>
    <x v="2163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.1625714285714286"/>
    <n v="246.60606060606059"/>
    <x v="0"/>
    <x v="31"/>
  </r>
  <r>
    <n v="356"/>
    <x v="2164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.0269239999999999"/>
    <n v="79.401340206185566"/>
    <x v="0"/>
    <x v="31"/>
  </r>
  <r>
    <n v="357"/>
    <x v="2165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.74"/>
    <n v="86.138613861386133"/>
    <x v="0"/>
    <x v="31"/>
  </r>
  <r>
    <n v="358"/>
    <x v="2166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.03088"/>
    <n v="193.04868913857678"/>
    <x v="0"/>
    <x v="31"/>
  </r>
  <r>
    <n v="359"/>
    <x v="2167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.0485537190082646"/>
    <n v="84.023178807947019"/>
    <x v="0"/>
    <x v="31"/>
  </r>
  <r>
    <n v="360"/>
    <x v="2168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.0137499999999999"/>
    <n v="139.82758620689654"/>
    <x v="0"/>
    <x v="31"/>
  </r>
  <r>
    <n v="361"/>
    <x v="2169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.1107699999999998"/>
    <n v="109.82189265536722"/>
    <x v="0"/>
    <x v="31"/>
  </r>
  <r>
    <n v="362"/>
    <x v="2170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.2415933781686497"/>
    <n v="139.53488372093022"/>
    <x v="0"/>
    <x v="31"/>
  </r>
  <r>
    <n v="363"/>
    <x v="2171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.0133333333333334"/>
    <n v="347.84615384615387"/>
    <x v="0"/>
    <x v="31"/>
  </r>
  <r>
    <n v="364"/>
    <x v="2172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.1016142857142857"/>
    <n v="68.24159292035398"/>
    <x v="0"/>
    <x v="31"/>
  </r>
  <r>
    <n v="365"/>
    <x v="2173"/>
    <s v="Please help us finish this documentary about how Tel Aviv in Israel became a gay friendly liberal hub in a religious state"/>
    <n v="15000"/>
    <n v="15596"/>
    <x v="3"/>
    <x v="3"/>
    <s v="GBP"/>
    <n v="1393597999"/>
    <n v="1391005999"/>
    <b v="0"/>
    <n v="65"/>
    <b v="1"/>
    <s v="film &amp; video/documentary"/>
    <n v="1.0397333333333334"/>
    <n v="239.93846153846152"/>
    <x v="0"/>
    <x v="31"/>
  </r>
  <r>
    <n v="366"/>
    <x v="2174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.013157894736842"/>
    <n v="287.31343283582089"/>
    <x v="0"/>
    <x v="31"/>
  </r>
  <r>
    <n v="367"/>
    <x v="2175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.033501"/>
    <n v="86.84882352941176"/>
    <x v="0"/>
    <x v="31"/>
  </r>
  <r>
    <n v="368"/>
    <x v="2176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.04112"/>
    <n v="81.84905660377359"/>
    <x v="0"/>
    <x v="31"/>
  </r>
  <r>
    <n v="369"/>
    <x v="2177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.1015569230769231"/>
    <n v="42.874970059880241"/>
    <x v="0"/>
    <x v="31"/>
  </r>
  <r>
    <n v="370"/>
    <x v="2178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.2202"/>
    <n v="709.41860465116281"/>
    <x v="0"/>
    <x v="31"/>
  </r>
  <r>
    <n v="371"/>
    <x v="2179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.1416866666666667"/>
    <n v="161.25517890772127"/>
    <x v="0"/>
    <x v="31"/>
  </r>
  <r>
    <n v="372"/>
    <x v="2180"/>
    <s v="A short documentary exploring the uses of 'Natural Horsemanship' across Europe"/>
    <n v="300"/>
    <n v="376"/>
    <x v="3"/>
    <x v="3"/>
    <s v="GBP"/>
    <n v="1459872000"/>
    <n v="1456408244"/>
    <b v="0"/>
    <n v="9"/>
    <b v="1"/>
    <s v="film &amp; video/documentary"/>
    <n v="1.2533333333333334"/>
    <n v="41.777777777777779"/>
    <x v="0"/>
    <x v="31"/>
  </r>
  <r>
    <n v="373"/>
    <x v="2181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.0666666666666667"/>
    <n v="89.887640449438209"/>
    <x v="0"/>
    <x v="31"/>
  </r>
  <r>
    <n v="374"/>
    <x v="2182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.3065"/>
    <n v="45.051724137931032"/>
    <x v="0"/>
    <x v="31"/>
  </r>
  <r>
    <n v="375"/>
    <x v="2183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.2"/>
    <n v="42.857142857142854"/>
    <x v="0"/>
    <x v="31"/>
  </r>
  <r>
    <n v="376"/>
    <x v="2184"/>
    <s v="A film about the cosmetics industry. Everything you need to know about the ingredients being used and what alternatives are out there."/>
    <n v="2450"/>
    <n v="2596"/>
    <x v="3"/>
    <x v="3"/>
    <s v="GBP"/>
    <n v="1472122316"/>
    <n v="1469443916"/>
    <b v="0"/>
    <n v="48"/>
    <b v="1"/>
    <s v="film &amp; video/documentary"/>
    <n v="1.0595918367346939"/>
    <n v="54.083333333333336"/>
    <x v="0"/>
    <x v="31"/>
  </r>
  <r>
    <n v="377"/>
    <x v="2185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.1439999999999999"/>
    <n v="103.21804511278195"/>
    <x v="0"/>
    <x v="31"/>
  </r>
  <r>
    <n v="378"/>
    <x v="2186"/>
    <s v="Ugandan Filmmaker and Activist Kamoga Hassan's new documentary follows Ugandan LGBT asylum seekers asking the question &quot;Where is home?&quot;"/>
    <n v="3000"/>
    <n v="3353"/>
    <x v="3"/>
    <x v="2"/>
    <s v="CAD"/>
    <n v="1453765920"/>
    <n v="1451655808"/>
    <b v="0"/>
    <n v="83"/>
    <b v="1"/>
    <s v="film &amp; video/documentary"/>
    <n v="1.1176666666666666"/>
    <n v="40.397590361445786"/>
    <x v="0"/>
    <x v="31"/>
  </r>
  <r>
    <n v="379"/>
    <x v="2187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.1608000000000001"/>
    <n v="116.85906040268456"/>
    <x v="0"/>
    <x v="31"/>
  </r>
  <r>
    <n v="380"/>
    <x v="2188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.415"/>
    <n v="115.51020408163265"/>
    <x v="0"/>
    <x v="31"/>
  </r>
  <r>
    <n v="381"/>
    <x v="2189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.0472999999999999"/>
    <n v="104.31274900398407"/>
    <x v="0"/>
    <x v="31"/>
  </r>
  <r>
    <n v="382"/>
    <x v="2190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.5583333333333331"/>
    <n v="69.772727272727266"/>
    <x v="0"/>
    <x v="31"/>
  </r>
  <r>
    <n v="383"/>
    <x v="2191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.0670670670670672"/>
    <n v="43.020833333333336"/>
    <x v="0"/>
    <x v="31"/>
  </r>
  <r>
    <n v="384"/>
    <x v="2192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.1210500000000001"/>
    <n v="58.540469973890339"/>
    <x v="0"/>
    <x v="31"/>
  </r>
  <r>
    <n v="385"/>
    <x v="2193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.05982"/>
    <n v="111.79535864978902"/>
    <x v="0"/>
    <x v="31"/>
  </r>
  <r>
    <n v="386"/>
    <x v="2194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.0016666666666667"/>
    <n v="46.230769230769234"/>
    <x v="0"/>
    <x v="31"/>
  </r>
  <r>
    <n v="387"/>
    <x v="2195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.1398947368421051"/>
    <n v="144.69039145907473"/>
    <x v="0"/>
    <x v="31"/>
  </r>
  <r>
    <n v="388"/>
    <x v="2196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.2616000000000001"/>
    <n v="88.845070422535215"/>
    <x v="0"/>
    <x v="31"/>
  </r>
  <r>
    <n v="389"/>
    <x v="2197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.8153547058823529"/>
    <n v="81.75107284768211"/>
    <x v="0"/>
    <x v="31"/>
  </r>
  <r>
    <n v="390"/>
    <x v="2198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"/>
    <n v="71.428571428571431"/>
    <x v="0"/>
    <x v="31"/>
  </r>
  <r>
    <n v="391"/>
    <x v="2199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.0061"/>
    <n v="104.25906735751295"/>
    <x v="0"/>
    <x v="31"/>
  </r>
  <r>
    <n v="392"/>
    <x v="2200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.009027027027027"/>
    <n v="90.616504854368927"/>
    <x v="0"/>
    <x v="31"/>
  </r>
  <r>
    <n v="393"/>
    <x v="2201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.10446"/>
    <n v="157.33048433048432"/>
    <x v="0"/>
    <x v="31"/>
  </r>
  <r>
    <n v="394"/>
    <x v="2202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s v="film &amp; video/documentary"/>
    <n v="1.118936170212766"/>
    <n v="105.18"/>
    <x v="0"/>
    <x v="31"/>
  </r>
  <r>
    <n v="395"/>
    <x v="2203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.0804450000000001"/>
    <n v="58.719836956521746"/>
    <x v="0"/>
    <x v="31"/>
  </r>
  <r>
    <n v="396"/>
    <x v="2204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.0666666666666667"/>
    <n v="81.632653061224488"/>
    <x v="0"/>
    <x v="31"/>
  </r>
  <r>
    <n v="397"/>
    <x v="2205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.0390027322404372"/>
    <n v="56.460043668122275"/>
    <x v="0"/>
    <x v="31"/>
  </r>
  <r>
    <n v="398"/>
    <x v="2206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.2516"/>
    <n v="140.1044776119403"/>
    <x v="0"/>
    <x v="31"/>
  </r>
  <r>
    <n v="399"/>
    <x v="2207"/>
    <s v="What do we want for our kids? An independent film bringing ideas out of the jungle about a radically different approach to learning."/>
    <n v="20000"/>
    <n v="21361"/>
    <x v="3"/>
    <x v="3"/>
    <s v="GBP"/>
    <n v="1481716800"/>
    <n v="1479070867"/>
    <b v="0"/>
    <n v="95"/>
    <b v="1"/>
    <s v="film &amp; video/documentary"/>
    <n v="1.0680499999999999"/>
    <n v="224.85263157894738"/>
    <x v="0"/>
    <x v="31"/>
  </r>
  <r>
    <n v="400"/>
    <x v="2208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.1230249999999999"/>
    <n v="181.13306451612902"/>
    <x v="0"/>
    <x v="31"/>
  </r>
  <r>
    <n v="401"/>
    <x v="2209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.0381199999999999"/>
    <n v="711.04109589041093"/>
    <x v="0"/>
    <x v="31"/>
  </r>
  <r>
    <n v="402"/>
    <x v="2210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.4165000000000001"/>
    <n v="65.883720930232556"/>
    <x v="0"/>
    <x v="31"/>
  </r>
  <r>
    <n v="403"/>
    <x v="2211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.0526"/>
    <n v="75.185714285714283"/>
    <x v="0"/>
    <x v="31"/>
  </r>
  <r>
    <n v="404"/>
    <x v="2212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.0309142857142857"/>
    <n v="133.14391143911439"/>
    <x v="0"/>
    <x v="31"/>
  </r>
  <r>
    <n v="405"/>
    <x v="2213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.0765957446808512"/>
    <n v="55.2"/>
    <x v="0"/>
    <x v="31"/>
  </r>
  <r>
    <n v="406"/>
    <x v="2214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.0770464285714285"/>
    <n v="86.163714285714292"/>
    <x v="0"/>
    <x v="31"/>
  </r>
  <r>
    <n v="407"/>
    <x v="2215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.0155000000000001"/>
    <n v="92.318181818181813"/>
    <x v="0"/>
    <x v="31"/>
  </r>
  <r>
    <n v="408"/>
    <x v="2216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.0143766666666667"/>
    <n v="160.16473684210527"/>
    <x v="0"/>
    <x v="31"/>
  </r>
  <r>
    <n v="409"/>
    <x v="2217"/>
    <s v="I am working on a project that explores the relationship between education to work for youth within the European Union."/>
    <n v="500"/>
    <n v="684"/>
    <x v="3"/>
    <x v="3"/>
    <s v="GBP"/>
    <n v="1469220144"/>
    <n v="1466628144"/>
    <b v="0"/>
    <n v="15"/>
    <b v="1"/>
    <s v="film &amp; video/documentary"/>
    <n v="1.3680000000000001"/>
    <n v="45.6"/>
    <x v="0"/>
    <x v="31"/>
  </r>
  <r>
    <n v="410"/>
    <x v="2218"/>
    <s v="January was a mentor, advocate, and friend.  Her life tragically came to an end in September 2012.  This film is her story."/>
    <n v="1000"/>
    <n v="1283"/>
    <x v="3"/>
    <x v="2"/>
    <s v="CAD"/>
    <n v="1434670397"/>
    <n v="1429486397"/>
    <b v="0"/>
    <n v="7"/>
    <b v="1"/>
    <s v="film &amp; video/documentary"/>
    <n v="1.2829999999999999"/>
    <n v="183.28571428571428"/>
    <x v="0"/>
    <x v="31"/>
  </r>
  <r>
    <n v="411"/>
    <x v="2219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.0105"/>
    <n v="125.78838174273859"/>
    <x v="0"/>
    <x v="31"/>
  </r>
  <r>
    <n v="412"/>
    <x v="2220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.2684"/>
    <n v="57.654545454545456"/>
    <x v="0"/>
    <x v="31"/>
  </r>
  <r>
    <n v="413"/>
    <x v="2221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.0508593749999999"/>
    <n v="78.660818713450297"/>
    <x v="0"/>
    <x v="31"/>
  </r>
  <r>
    <n v="414"/>
    <x v="2222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.0285405405405406"/>
    <n v="91.480769230769226"/>
    <x v="0"/>
    <x v="31"/>
  </r>
  <r>
    <n v="415"/>
    <x v="2223"/>
    <s v="Two Canadians document their comic misadventures South of the border seeking the American Dream, trivial pursuits and giant breakfasts!"/>
    <n v="1400"/>
    <n v="1430.06"/>
    <x v="3"/>
    <x v="2"/>
    <s v="CAD"/>
    <n v="1413547200"/>
    <n v="1411417602"/>
    <b v="0"/>
    <n v="21"/>
    <b v="1"/>
    <s v="film &amp; video/documentary"/>
    <n v="1.0214714285714286"/>
    <n v="68.09809523809524"/>
    <x v="0"/>
    <x v="31"/>
  </r>
  <r>
    <n v="416"/>
    <x v="2224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.2021700000000002"/>
    <n v="48.086800000000004"/>
    <x v="0"/>
    <x v="31"/>
  </r>
  <r>
    <n v="417"/>
    <x v="2225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.0024761904761905"/>
    <n v="202.42307692307693"/>
    <x v="0"/>
    <x v="31"/>
  </r>
  <r>
    <n v="418"/>
    <x v="2226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.0063392857142857"/>
    <n v="216.75"/>
    <x v="0"/>
    <x v="31"/>
  </r>
  <r>
    <n v="419"/>
    <x v="2227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.004375"/>
    <n v="110.06849315068493"/>
    <x v="0"/>
    <x v="31"/>
  </r>
  <r>
    <n v="520"/>
    <x v="2228"/>
    <s v="Tim Arthur's 21st anniversary sell-out production of his 'chilling' and 'sinister' ghostly thriller returns to the Edinburgh Fringe!"/>
    <n v="5000"/>
    <n v="5105"/>
    <x v="3"/>
    <x v="3"/>
    <s v="GBP"/>
    <n v="1449766261"/>
    <n v="1447174261"/>
    <b v="0"/>
    <n v="34"/>
    <b v="1"/>
    <s v="theater/plays"/>
    <n v="1.0209999999999999"/>
    <n v="150.14705882352942"/>
    <x v="6"/>
    <x v="27"/>
  </r>
  <r>
    <n v="521"/>
    <x v="2229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.0464"/>
    <n v="93.428571428571431"/>
    <x v="6"/>
    <x v="27"/>
  </r>
  <r>
    <n v="522"/>
    <x v="2230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.1466666666666667"/>
    <n v="110.96774193548387"/>
    <x v="6"/>
    <x v="27"/>
  </r>
  <r>
    <n v="523"/>
    <x v="2231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.206"/>
    <n v="71.785714285714292"/>
    <x v="6"/>
    <x v="27"/>
  </r>
  <r>
    <n v="524"/>
    <x v="2232"/>
    <s v="Angel on the Corner need YOUR help to raise Â£3,500 to take Zero Down by Sarah Hehir to the Edinburgh Fringe Festival this August!"/>
    <n v="3500"/>
    <n v="3803.55"/>
    <x v="3"/>
    <x v="3"/>
    <s v="GBP"/>
    <n v="1464801169"/>
    <n v="1462209169"/>
    <b v="0"/>
    <n v="130"/>
    <b v="1"/>
    <s v="theater/plays"/>
    <n v="1.0867285714285715"/>
    <n v="29.258076923076924"/>
    <x v="6"/>
    <x v="27"/>
  </r>
  <r>
    <n v="525"/>
    <x v="2233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"/>
    <n v="1000"/>
    <x v="6"/>
    <x v="27"/>
  </r>
  <r>
    <n v="526"/>
    <x v="2234"/>
    <s v="We have a brand new play. We urgently need your help to fund our production, which opens at Theatre503 on August 18th."/>
    <n v="1500"/>
    <n v="1710"/>
    <x v="3"/>
    <x v="3"/>
    <s v="GBP"/>
    <n v="1438966800"/>
    <n v="1436278344"/>
    <b v="0"/>
    <n v="23"/>
    <b v="1"/>
    <s v="theater/plays"/>
    <n v="1.1399999999999999"/>
    <n v="74.347826086956516"/>
    <x v="6"/>
    <x v="27"/>
  </r>
  <r>
    <n v="527"/>
    <x v="2235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.0085"/>
    <n v="63.829113924050631"/>
    <x v="6"/>
    <x v="27"/>
  </r>
  <r>
    <n v="528"/>
    <x v="2236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.1565217391304348"/>
    <n v="44.333333333333336"/>
    <x v="6"/>
    <x v="27"/>
  </r>
  <r>
    <n v="529"/>
    <x v="2237"/>
    <s v="Snowglobe Theatre, a new Montreal company, will be presenting Shakespeare's &quot;Much Ado about Nothing&quot; at Mainline Theatre in January"/>
    <n v="1200"/>
    <n v="1565"/>
    <x v="3"/>
    <x v="2"/>
    <s v="CAD"/>
    <n v="1484110800"/>
    <n v="1482281094"/>
    <b v="0"/>
    <n v="18"/>
    <b v="1"/>
    <s v="theater/plays"/>
    <n v="1.3041666666666667"/>
    <n v="86.944444444444443"/>
    <x v="6"/>
    <x v="27"/>
  </r>
  <r>
    <n v="530"/>
    <x v="2238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.0778267254038179"/>
    <n v="126.55172413793103"/>
    <x v="6"/>
    <x v="27"/>
  </r>
  <r>
    <n v="531"/>
    <x v="2239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"/>
    <n v="129.03225806451613"/>
    <x v="6"/>
    <x v="27"/>
  </r>
  <r>
    <n v="532"/>
    <x v="2240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.2324999999999999"/>
    <n v="71.242774566473983"/>
    <x v="6"/>
    <x v="27"/>
  </r>
  <r>
    <n v="533"/>
    <x v="2241"/>
    <s v="New writing â€¢ Twisty-turny magical realist retro sci-fi â€¢ Human lives â€¢ Storytelling â€¢ The slope our society slips down..."/>
    <n v="2000"/>
    <n v="2004"/>
    <x v="3"/>
    <x v="3"/>
    <s v="GBP"/>
    <n v="1463394365"/>
    <n v="1461320765"/>
    <b v="0"/>
    <n v="17"/>
    <b v="1"/>
    <s v="theater/plays"/>
    <n v="1.002"/>
    <n v="117.88235294117646"/>
    <x v="6"/>
    <x v="27"/>
  </r>
  <r>
    <n v="534"/>
    <x v="2242"/>
    <s v="We're a zero-budget, non-profit theatre group based in Oslo and have been invited to perform at a conference in Belgium. Help!"/>
    <n v="15000"/>
    <n v="15700"/>
    <x v="3"/>
    <x v="16"/>
    <s v="NOK"/>
    <n v="1446418800"/>
    <n v="1443036470"/>
    <b v="0"/>
    <n v="48"/>
    <b v="1"/>
    <s v="theater/plays"/>
    <n v="1.0466666666666666"/>
    <n v="327.08333333333331"/>
    <x v="6"/>
    <x v="27"/>
  </r>
  <r>
    <n v="535"/>
    <x v="2243"/>
    <s v="Weâ€™re producing a Northern Brexit sci-fi play for VAULT festival 2017 and we need your help!"/>
    <n v="2000"/>
    <n v="2050"/>
    <x v="3"/>
    <x v="3"/>
    <s v="GBP"/>
    <n v="1483707905"/>
    <n v="1481115905"/>
    <b v="0"/>
    <n v="59"/>
    <b v="1"/>
    <s v="theater/plays"/>
    <n v="1.0249999999999999"/>
    <n v="34.745762711864408"/>
    <x v="6"/>
    <x v="27"/>
  </r>
  <r>
    <n v="536"/>
    <x v="2244"/>
    <s v="A new one-man play by Giles Roberts, shining a different light on the very human cost of war *IDEASTAP UNDERBELLY AWARD WINNER 2015*"/>
    <n v="3300"/>
    <n v="3902.5"/>
    <x v="3"/>
    <x v="3"/>
    <s v="GBP"/>
    <n v="1438624800"/>
    <n v="1435133807"/>
    <b v="0"/>
    <n v="39"/>
    <b v="1"/>
    <s v="theater/plays"/>
    <n v="1.1825757575757576"/>
    <n v="100.06410256410257"/>
    <x v="6"/>
    <x v="27"/>
  </r>
  <r>
    <n v="537"/>
    <x v="2245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.2050000000000001"/>
    <n v="40.847457627118644"/>
    <x v="6"/>
    <x v="27"/>
  </r>
  <r>
    <n v="538"/>
    <x v="2246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.0242"/>
    <n v="252.01666666666668"/>
    <x v="6"/>
    <x v="27"/>
  </r>
  <r>
    <n v="539"/>
    <x v="2247"/>
    <s v="A brand new show that unites puppetry, live music and storytelling to bring a forgotten English legend back to life!"/>
    <n v="500"/>
    <n v="503.22"/>
    <x v="3"/>
    <x v="3"/>
    <s v="GBP"/>
    <n v="1467681107"/>
    <n v="1465866707"/>
    <b v="0"/>
    <n v="20"/>
    <b v="1"/>
    <s v="theater/plays"/>
    <n v="1.00644"/>
    <n v="25.161000000000001"/>
    <x v="6"/>
    <x v="27"/>
  </r>
  <r>
    <n v="640"/>
    <x v="2248"/>
    <s v="Mountain, fat and race bikes made from high grade aero carbon fibers by tow placement and tow folding technology (no fibres cutting)."/>
    <n v="70"/>
    <n v="101"/>
    <x v="3"/>
    <x v="7"/>
    <s v="EUR"/>
    <n v="1480028400"/>
    <n v="1478685915"/>
    <b v="0"/>
    <n v="2"/>
    <b v="1"/>
    <s v="technology/wearables"/>
    <n v="1.4428571428571428"/>
    <n v="50.5"/>
    <x v="1"/>
    <x v="2"/>
  </r>
  <r>
    <n v="641"/>
    <x v="2249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.1916249999999999"/>
    <n v="151.31746031746033"/>
    <x v="1"/>
    <x v="2"/>
  </r>
  <r>
    <n v="642"/>
    <x v="2250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.604850000000001"/>
    <n v="134.3592456301748"/>
    <x v="1"/>
    <x v="2"/>
  </r>
  <r>
    <n v="643"/>
    <x v="2251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.0580799999999999"/>
    <n v="174.02631578947367"/>
    <x v="1"/>
    <x v="2"/>
  </r>
  <r>
    <n v="644"/>
    <x v="2252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.0011791999999997"/>
    <n v="73.486268364348675"/>
    <x v="1"/>
    <x v="2"/>
  </r>
  <r>
    <n v="645"/>
    <x v="2253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.7869999999999999"/>
    <n v="23.518987341772153"/>
    <x v="1"/>
    <x v="2"/>
  </r>
  <r>
    <n v="646"/>
    <x v="2254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.3187625000000001"/>
    <n v="39.074444444444445"/>
    <x v="1"/>
    <x v="2"/>
  </r>
  <r>
    <n v="647"/>
    <x v="2255"/>
    <s v="Wengash Silver underwear: 100% pure silver. Block cell phone, wifi and microwave radiation, protect your reproductive organs and sperm"/>
    <n v="2000"/>
    <n v="2141"/>
    <x v="3"/>
    <x v="2"/>
    <s v="CAD"/>
    <n v="1458235549"/>
    <n v="1455647149"/>
    <b v="0"/>
    <n v="17"/>
    <b v="1"/>
    <s v="technology/wearables"/>
    <n v="1.0705"/>
    <n v="125.94117647058823"/>
    <x v="1"/>
    <x v="2"/>
  </r>
  <r>
    <n v="648"/>
    <x v="2256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.2682285714285715"/>
    <n v="1644"/>
    <x v="1"/>
    <x v="2"/>
  </r>
  <r>
    <n v="649"/>
    <x v="2257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.3996"/>
    <n v="42.670731707317074"/>
    <x v="1"/>
    <x v="2"/>
  </r>
  <r>
    <n v="650"/>
    <x v="2258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.1240000000000001"/>
    <n v="35.125"/>
    <x v="1"/>
    <x v="2"/>
  </r>
  <r>
    <n v="651"/>
    <x v="2259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.00528"/>
    <n v="239.35238095238094"/>
    <x v="1"/>
    <x v="2"/>
  </r>
  <r>
    <n v="652"/>
    <x v="2260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.0046666666666666"/>
    <n v="107.64285714285714"/>
    <x v="1"/>
    <x v="2"/>
  </r>
  <r>
    <n v="653"/>
    <x v="2261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.4144600000000001"/>
    <n v="95.830623306233065"/>
    <x v="1"/>
    <x v="2"/>
  </r>
  <r>
    <n v="654"/>
    <x v="2262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.6729166666666666"/>
    <n v="31.663376110562684"/>
    <x v="1"/>
    <x v="2"/>
  </r>
  <r>
    <n v="655"/>
    <x v="2263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.4688749999999999"/>
    <n v="42.886861313868614"/>
    <x v="1"/>
    <x v="2"/>
  </r>
  <r>
    <n v="656"/>
    <x v="2264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.1356000000000002"/>
    <n v="122.73563218390805"/>
    <x v="1"/>
    <x v="2"/>
  </r>
  <r>
    <n v="657"/>
    <x v="2265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.2569999999999999"/>
    <n v="190.45454545454547"/>
    <x v="1"/>
    <x v="2"/>
  </r>
  <r>
    <n v="658"/>
    <x v="2266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.0446206037108834"/>
    <n v="109.33695652173913"/>
    <x v="1"/>
    <x v="2"/>
  </r>
  <r>
    <n v="659"/>
    <x v="2267"/>
    <s v="Sync up your lifestyle"/>
    <n v="3000"/>
    <n v="3017"/>
    <x v="3"/>
    <x v="1"/>
    <s v="USD"/>
    <n v="1440339295"/>
    <n v="1437747295"/>
    <b v="0"/>
    <n v="21"/>
    <b v="1"/>
    <s v="technology/wearables"/>
    <n v="1.0056666666666667"/>
    <n v="143.66666666666666"/>
    <x v="1"/>
    <x v="2"/>
  </r>
  <r>
    <n v="720"/>
    <x v="2268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.4394736842105262"/>
    <n v="66.707317073170728"/>
    <x v="4"/>
    <x v="32"/>
  </r>
  <r>
    <n v="721"/>
    <x v="2269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.2210975609756098"/>
    <n v="84.142857142857139"/>
    <x v="4"/>
    <x v="32"/>
  </r>
  <r>
    <n v="722"/>
    <x v="2270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.3202400000000001"/>
    <n v="215.72549019607843"/>
    <x v="4"/>
    <x v="32"/>
  </r>
  <r>
    <n v="723"/>
    <x v="2271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.0938000000000001"/>
    <n v="54.69"/>
    <x v="4"/>
    <x v="32"/>
  </r>
  <r>
    <n v="724"/>
    <x v="2272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.0547157142857144"/>
    <n v="51.62944055944056"/>
    <x v="4"/>
    <x v="32"/>
  </r>
  <r>
    <n v="725"/>
    <x v="2273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.0035000000000001"/>
    <n v="143.35714285714286"/>
    <x v="4"/>
    <x v="32"/>
  </r>
  <r>
    <n v="726"/>
    <x v="2274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.014"/>
    <n v="72.428571428571431"/>
    <x v="4"/>
    <x v="32"/>
  </r>
  <r>
    <n v="727"/>
    <x v="2275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.5551428571428572"/>
    <n v="36.530201342281877"/>
    <x v="4"/>
    <x v="32"/>
  </r>
  <r>
    <n v="728"/>
    <x v="2276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.05566"/>
    <n v="60.903461538461535"/>
    <x v="4"/>
    <x v="32"/>
  </r>
  <r>
    <n v="729"/>
    <x v="2277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.3065"/>
    <n v="43.55"/>
    <x v="4"/>
    <x v="32"/>
  </r>
  <r>
    <n v="730"/>
    <x v="2278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.3219000000000001"/>
    <n v="99.766037735849054"/>
    <x v="4"/>
    <x v="32"/>
  </r>
  <r>
    <n v="731"/>
    <x v="2279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.26"/>
    <n v="88.732394366197184"/>
    <x v="4"/>
    <x v="32"/>
  </r>
  <r>
    <n v="732"/>
    <x v="2280"/>
    <s v="A great collection of puzzles to take and enjoy anywhere in the world - have fun, challenge yourself, and become a better chess player!"/>
    <n v="40"/>
    <n v="64"/>
    <x v="3"/>
    <x v="3"/>
    <s v="GBP"/>
    <n v="1380449461"/>
    <n v="1375265461"/>
    <b v="0"/>
    <n v="13"/>
    <b v="1"/>
    <s v="publishing/nonfiction"/>
    <n v="1.6"/>
    <n v="4.9230769230769234"/>
    <x v="4"/>
    <x v="32"/>
  </r>
  <r>
    <n v="733"/>
    <x v="2281"/>
    <s v="Sinatra Cookbook is an ebook featuring 12 fantastic example applications built on the Sinatra framework and many well known Ruby gems."/>
    <n v="2500"/>
    <n v="3012"/>
    <x v="3"/>
    <x v="3"/>
    <s v="GBP"/>
    <n v="1387533892"/>
    <n v="1384941892"/>
    <b v="0"/>
    <n v="169"/>
    <b v="1"/>
    <s v="publishing/nonfiction"/>
    <n v="1.2048000000000001"/>
    <n v="17.822485207100591"/>
    <x v="4"/>
    <x v="32"/>
  </r>
  <r>
    <n v="734"/>
    <x v="2282"/>
    <s v="Sideswiped is my story of growing in and trusting God through the mess and mysteries of life."/>
    <n v="8500"/>
    <n v="10670"/>
    <x v="3"/>
    <x v="2"/>
    <s v="CAD"/>
    <n v="1431147600"/>
    <n v="1428465420"/>
    <b v="0"/>
    <n v="57"/>
    <b v="1"/>
    <s v="publishing/nonfiction"/>
    <n v="1.2552941176470589"/>
    <n v="187.19298245614036"/>
    <x v="4"/>
    <x v="32"/>
  </r>
  <r>
    <n v="735"/>
    <x v="2283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.1440638297872341"/>
    <n v="234.80786026200875"/>
    <x v="4"/>
    <x v="32"/>
  </r>
  <r>
    <n v="736"/>
    <x v="2284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.151388888888889"/>
    <n v="105.04629629629629"/>
    <x v="4"/>
    <x v="32"/>
  </r>
  <r>
    <n v="737"/>
    <x v="2285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.224"/>
    <n v="56.666666666666664"/>
    <x v="4"/>
    <x v="32"/>
  </r>
  <r>
    <n v="738"/>
    <x v="2286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.0673333333333332"/>
    <n v="39.048780487804876"/>
    <x v="4"/>
    <x v="32"/>
  </r>
  <r>
    <n v="739"/>
    <x v="2287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.5833333333333333"/>
    <n v="68.345323741007192"/>
    <x v="4"/>
    <x v="32"/>
  </r>
  <r>
    <n v="740"/>
    <x v="2288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.0740000000000001"/>
    <n v="169.57894736842104"/>
    <x v="4"/>
    <x v="32"/>
  </r>
  <r>
    <n v="741"/>
    <x v="2289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.0226"/>
    <n v="141.42340425531913"/>
    <x v="4"/>
    <x v="32"/>
  </r>
  <r>
    <n v="742"/>
    <x v="2290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.1071428571428572"/>
    <n v="67.391304347826093"/>
    <x v="4"/>
    <x v="32"/>
  </r>
  <r>
    <n v="743"/>
    <x v="2291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.48"/>
    <n v="54.266666666666666"/>
    <x v="4"/>
    <x v="32"/>
  </r>
  <r>
    <n v="744"/>
    <x v="2292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.0232000000000001"/>
    <n v="82.516129032258064"/>
    <x v="4"/>
    <x v="32"/>
  </r>
  <r>
    <n v="745"/>
    <x v="2293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.7909909909909909"/>
    <n v="53.729729729729726"/>
    <x v="4"/>
    <x v="32"/>
  </r>
  <r>
    <n v="746"/>
    <x v="2294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.1108135252761968"/>
    <n v="34.206185567010309"/>
    <x v="4"/>
    <x v="32"/>
  </r>
  <r>
    <n v="747"/>
    <x v="2295"/>
    <s v="My creations are born in different cultural environment around the globe with Â« what is already there Â» and act as a social impulse"/>
    <n v="7000"/>
    <n v="7003"/>
    <x v="3"/>
    <x v="6"/>
    <s v="EUR"/>
    <n v="1421319240"/>
    <n v="1418649019"/>
    <b v="0"/>
    <n v="55"/>
    <b v="1"/>
    <s v="publishing/nonfiction"/>
    <n v="1.0004285714285714"/>
    <n v="127.32727272727273"/>
    <x v="4"/>
    <x v="32"/>
  </r>
  <r>
    <n v="748"/>
    <x v="2296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.0024999999999999"/>
    <n v="45.56818181818182"/>
    <x v="4"/>
    <x v="32"/>
  </r>
  <r>
    <n v="749"/>
    <x v="2297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.0556000000000001"/>
    <n v="95.963636363636368"/>
    <x v="4"/>
    <x v="32"/>
  </r>
  <r>
    <n v="750"/>
    <x v="2298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.0258775877587758"/>
    <n v="77.271186440677965"/>
    <x v="4"/>
    <x v="32"/>
  </r>
  <r>
    <n v="751"/>
    <x v="2299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.1850000000000001"/>
    <n v="57.338709677419352"/>
    <x v="4"/>
    <x v="32"/>
  </r>
  <r>
    <n v="752"/>
    <x v="2300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1.117"/>
    <n v="53.19047619047619"/>
    <x v="4"/>
    <x v="32"/>
  </r>
  <r>
    <n v="753"/>
    <x v="2301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.28"/>
    <n v="492.30769230769232"/>
    <x v="4"/>
    <x v="32"/>
  </r>
  <r>
    <n v="754"/>
    <x v="2302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.0375000000000001"/>
    <n v="42.346938775510203"/>
    <x v="4"/>
    <x v="32"/>
  </r>
  <r>
    <n v="755"/>
    <x v="2303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.0190760000000001"/>
    <n v="37.466029411764708"/>
    <x v="4"/>
    <x v="32"/>
  </r>
  <r>
    <n v="756"/>
    <x v="2304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.177142857142857"/>
    <n v="37.454545454545453"/>
    <x v="4"/>
    <x v="32"/>
  </r>
  <r>
    <n v="757"/>
    <x v="2305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.38"/>
    <n v="33.055555555555557"/>
    <x v="4"/>
    <x v="32"/>
  </r>
  <r>
    <n v="758"/>
    <x v="2306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.02"/>
    <n v="134.21052631578948"/>
    <x v="4"/>
    <x v="32"/>
  </r>
  <r>
    <n v="759"/>
    <x v="2307"/>
    <s v="Help me search for the lost ruins of the UK. A unique guide to  lesser known and somewhat known ruins of Britain."/>
    <n v="5000"/>
    <n v="5096"/>
    <x v="3"/>
    <x v="3"/>
    <s v="GBP"/>
    <n v="1404892539"/>
    <n v="1401436539"/>
    <b v="0"/>
    <n v="99"/>
    <b v="1"/>
    <s v="publishing/nonfiction"/>
    <n v="1.0192000000000001"/>
    <n v="51.474747474747474"/>
    <x v="4"/>
    <x v="32"/>
  </r>
  <r>
    <n v="780"/>
    <x v="2308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.04"/>
    <n v="38.518518518518519"/>
    <x v="3"/>
    <x v="33"/>
  </r>
  <r>
    <n v="781"/>
    <x v="2309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.3315375"/>
    <n v="42.609200000000001"/>
    <x v="3"/>
    <x v="33"/>
  </r>
  <r>
    <n v="782"/>
    <x v="2310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"/>
    <n v="50"/>
    <x v="3"/>
    <x v="33"/>
  </r>
  <r>
    <n v="783"/>
    <x v="2311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.4813333333333334"/>
    <n v="63.485714285714288"/>
    <x v="3"/>
    <x v="33"/>
  </r>
  <r>
    <n v="784"/>
    <x v="2312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.0249999999999999"/>
    <n v="102.5"/>
    <x v="3"/>
    <x v="33"/>
  </r>
  <r>
    <n v="785"/>
    <x v="2313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.8062799999999999"/>
    <n v="31.142758620689655"/>
    <x v="3"/>
    <x v="33"/>
  </r>
  <r>
    <n v="786"/>
    <x v="2314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.4279999999999999"/>
    <n v="162.27272727272728"/>
    <x v="3"/>
    <x v="33"/>
  </r>
  <r>
    <n v="787"/>
    <x v="2315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.1416666666666666"/>
    <n v="80.588235294117652"/>
    <x v="3"/>
    <x v="33"/>
  </r>
  <r>
    <n v="788"/>
    <x v="2316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.03505"/>
    <n v="59.85441176470588"/>
    <x v="3"/>
    <x v="33"/>
  </r>
  <r>
    <n v="789"/>
    <x v="2317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.0941176470588236"/>
    <n v="132.85714285714286"/>
    <x v="3"/>
    <x v="33"/>
  </r>
  <r>
    <n v="790"/>
    <x v="2318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.443746"/>
    <n v="92.547820512820508"/>
    <x v="3"/>
    <x v="33"/>
  </r>
  <r>
    <n v="791"/>
    <x v="2319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.0386666666666666"/>
    <n v="60.859375"/>
    <x v="3"/>
    <x v="33"/>
  </r>
  <r>
    <n v="792"/>
    <x v="2320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.0044440000000001"/>
    <n v="41.851833333333339"/>
    <x v="3"/>
    <x v="33"/>
  </r>
  <r>
    <n v="793"/>
    <x v="2321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.0277927272727272"/>
    <n v="88.325937499999995"/>
    <x v="3"/>
    <x v="33"/>
  </r>
  <r>
    <n v="794"/>
    <x v="2322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.0531250000000001"/>
    <n v="158.96226415094338"/>
    <x v="3"/>
    <x v="33"/>
  </r>
  <r>
    <n v="795"/>
    <x v="2323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.1178571428571429"/>
    <n v="85.054347826086953"/>
    <x v="3"/>
    <x v="33"/>
  </r>
  <r>
    <n v="796"/>
    <x v="2324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.0135000000000001"/>
    <n v="112.61111111111111"/>
    <x v="3"/>
    <x v="33"/>
  </r>
  <r>
    <n v="797"/>
    <x v="2325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.0753333333333333"/>
    <n v="45.436619718309856"/>
    <x v="3"/>
    <x v="33"/>
  </r>
  <r>
    <n v="798"/>
    <x v="2326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.1488571428571428"/>
    <n v="46.218390804597703"/>
    <x v="3"/>
    <x v="33"/>
  </r>
  <r>
    <n v="799"/>
    <x v="2327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.0002"/>
    <n v="178.60714285714286"/>
    <x v="3"/>
    <x v="33"/>
  </r>
  <r>
    <n v="800"/>
    <x v="2328"/>
    <s v="Scotland's premier classic rock and metal festival, 3 days, 3-4 stages, family friendly,  for people of all ages"/>
    <n v="1500"/>
    <n v="2282"/>
    <x v="3"/>
    <x v="3"/>
    <s v="GBP"/>
    <n v="1410431054"/>
    <n v="1407839054"/>
    <b v="0"/>
    <n v="56"/>
    <b v="1"/>
    <s v="music/rock"/>
    <n v="1.5213333333333334"/>
    <n v="40.75"/>
    <x v="3"/>
    <x v="33"/>
  </r>
  <r>
    <n v="801"/>
    <x v="2329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.1152149999999998"/>
    <n v="43.733921568627444"/>
    <x v="3"/>
    <x v="33"/>
  </r>
  <r>
    <n v="802"/>
    <x v="2330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.0133333333333334"/>
    <n v="81.066666666666663"/>
    <x v="3"/>
    <x v="33"/>
  </r>
  <r>
    <n v="803"/>
    <x v="2331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.232608695652174"/>
    <n v="74.60526315789474"/>
    <x v="3"/>
    <x v="33"/>
  </r>
  <r>
    <n v="804"/>
    <x v="2332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"/>
    <n v="305.55555555555554"/>
    <x v="3"/>
    <x v="33"/>
  </r>
  <r>
    <n v="805"/>
    <x v="2333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.05"/>
    <n v="58.333333333333336"/>
    <x v="3"/>
    <x v="33"/>
  </r>
  <r>
    <n v="806"/>
    <x v="2334"/>
    <s v="Help Golden Animals finish their NEW Album!"/>
    <n v="8000"/>
    <n v="8355"/>
    <x v="3"/>
    <x v="1"/>
    <s v="USD"/>
    <n v="1315413339"/>
    <n v="1312821339"/>
    <b v="0"/>
    <n v="71"/>
    <b v="1"/>
    <s v="music/rock"/>
    <n v="1.0443750000000001"/>
    <n v="117.67605633802818"/>
    <x v="3"/>
    <x v="33"/>
  </r>
  <r>
    <n v="807"/>
    <x v="2335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.05125"/>
    <n v="73.771929824561397"/>
    <x v="3"/>
    <x v="33"/>
  </r>
  <r>
    <n v="808"/>
    <x v="2336"/>
    <s v="The Micronite Filters have a blood curdling sonic adventure ready for psychedelic swirled vinyl for the best possible auditory journey."/>
    <n v="4500"/>
    <n v="4500"/>
    <x v="3"/>
    <x v="2"/>
    <s v="CAD"/>
    <n v="1419224340"/>
    <n v="1416363886"/>
    <b v="0"/>
    <n v="43"/>
    <b v="1"/>
    <s v="music/rock"/>
    <n v="1"/>
    <n v="104.65116279069767"/>
    <x v="3"/>
    <x v="33"/>
  </r>
  <r>
    <n v="809"/>
    <x v="2337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.03775"/>
    <n v="79.82692307692308"/>
    <x v="3"/>
    <x v="33"/>
  </r>
  <r>
    <n v="810"/>
    <x v="2338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.05"/>
    <n v="58.333333333333336"/>
    <x v="3"/>
    <x v="33"/>
  </r>
  <r>
    <n v="811"/>
    <x v="2339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.04"/>
    <n v="86.666666666666671"/>
    <x v="3"/>
    <x v="33"/>
  </r>
  <r>
    <n v="812"/>
    <x v="2340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.5183333333333333"/>
    <n v="27.606060606060606"/>
    <x v="3"/>
    <x v="33"/>
  </r>
  <r>
    <n v="813"/>
    <x v="2341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.59996"/>
    <n v="24.999375000000001"/>
    <x v="3"/>
    <x v="33"/>
  </r>
  <r>
    <n v="814"/>
    <x v="2342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.2729999999999999"/>
    <n v="45.464285714285715"/>
    <x v="3"/>
    <x v="33"/>
  </r>
  <r>
    <n v="815"/>
    <x v="2343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.07"/>
    <n v="99.534883720930239"/>
    <x v="3"/>
    <x v="33"/>
  </r>
  <r>
    <n v="816"/>
    <x v="2344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.1512214285714286"/>
    <n v="39.31"/>
    <x v="3"/>
    <x v="33"/>
  </r>
  <r>
    <n v="817"/>
    <x v="2345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.3711066666666665"/>
    <n v="89.419999999999987"/>
    <x v="3"/>
    <x v="33"/>
  </r>
  <r>
    <n v="818"/>
    <x v="2346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.5571428571428572"/>
    <n v="28.684210526315791"/>
    <x v="3"/>
    <x v="33"/>
  </r>
  <r>
    <n v="819"/>
    <x v="2347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.0874999999999999"/>
    <n v="31.071428571428573"/>
    <x v="3"/>
    <x v="33"/>
  </r>
  <r>
    <n v="820"/>
    <x v="2348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.3405"/>
    <n v="70.55263157894737"/>
    <x v="3"/>
    <x v="33"/>
  </r>
  <r>
    <n v="821"/>
    <x v="2349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"/>
    <n v="224.12820512820514"/>
    <x v="3"/>
    <x v="33"/>
  </r>
  <r>
    <n v="822"/>
    <x v="2350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.1916666666666667"/>
    <n v="51.811594202898547"/>
    <x v="3"/>
    <x v="33"/>
  </r>
  <r>
    <n v="823"/>
    <x v="2351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.7949999999999999"/>
    <n v="43.515151515151516"/>
    <x v="3"/>
    <x v="33"/>
  </r>
  <r>
    <n v="824"/>
    <x v="2352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.3438124999999999"/>
    <n v="39.816666666666663"/>
    <x v="3"/>
    <x v="33"/>
  </r>
  <r>
    <n v="825"/>
    <x v="2353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.0043200000000001"/>
    <n v="126.8080808080808"/>
    <x v="3"/>
    <x v="33"/>
  </r>
  <r>
    <n v="826"/>
    <x v="2354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.0145454545454546"/>
    <n v="113.87755102040816"/>
    <x v="3"/>
    <x v="33"/>
  </r>
  <r>
    <n v="827"/>
    <x v="2355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.0333333333333334"/>
    <n v="28.181818181818183"/>
    <x v="3"/>
    <x v="33"/>
  </r>
  <r>
    <n v="828"/>
    <x v="2356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.07"/>
    <n v="36.60526315789474"/>
    <x v="3"/>
    <x v="33"/>
  </r>
  <r>
    <n v="829"/>
    <x v="2357"/>
    <s v="We are a band from South East London- each member is19 years OA. We have been together for two years. Taking pride in making good music"/>
    <n v="500"/>
    <n v="520"/>
    <x v="3"/>
    <x v="3"/>
    <s v="GBP"/>
    <n v="1468437240"/>
    <n v="1463253240"/>
    <b v="0"/>
    <n v="16"/>
    <b v="1"/>
    <s v="music/rock"/>
    <n v="1.04"/>
    <n v="32.5"/>
    <x v="3"/>
    <x v="33"/>
  </r>
  <r>
    <n v="830"/>
    <x v="2358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.0783333333333334"/>
    <n v="60.65625"/>
    <x v="3"/>
    <x v="33"/>
  </r>
  <r>
    <n v="831"/>
    <x v="2359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.3333333333333335"/>
    <n v="175"/>
    <x v="3"/>
    <x v="33"/>
  </r>
  <r>
    <n v="832"/>
    <x v="2360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.0060706666666666"/>
    <n v="97.993896103896105"/>
    <x v="3"/>
    <x v="33"/>
  </r>
  <r>
    <n v="833"/>
    <x v="2361"/>
    <s v="This is an American rock album."/>
    <n v="6000"/>
    <n v="6100"/>
    <x v="3"/>
    <x v="1"/>
    <s v="USD"/>
    <n v="1397941475"/>
    <n v="1395349475"/>
    <b v="0"/>
    <n v="41"/>
    <b v="1"/>
    <s v="music/rock"/>
    <n v="1.0166666666666666"/>
    <n v="148.78048780487805"/>
    <x v="3"/>
    <x v="33"/>
  </r>
  <r>
    <n v="834"/>
    <x v="2362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.3101818181818181"/>
    <n v="96.08"/>
    <x v="3"/>
    <x v="33"/>
  </r>
  <r>
    <n v="835"/>
    <x v="2363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.1725000000000001"/>
    <n v="58.625"/>
    <x v="3"/>
    <x v="33"/>
  </r>
  <r>
    <n v="836"/>
    <x v="2364"/>
    <s v="An album you can bring home to mom."/>
    <n v="5000"/>
    <n v="5046.5200000000004"/>
    <x v="3"/>
    <x v="1"/>
    <s v="USD"/>
    <n v="1381108918"/>
    <n v="1378516918"/>
    <b v="0"/>
    <n v="46"/>
    <b v="1"/>
    <s v="music/rock"/>
    <n v="1.009304"/>
    <n v="109.70695652173914"/>
    <x v="3"/>
    <x v="33"/>
  </r>
  <r>
    <n v="837"/>
    <x v="2365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.218"/>
    <n v="49.112903225806448"/>
    <x v="3"/>
    <x v="33"/>
  </r>
  <r>
    <n v="838"/>
    <x v="2366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.454"/>
    <n v="47.672131147540981"/>
    <x v="3"/>
    <x v="33"/>
  </r>
  <r>
    <n v="839"/>
    <x v="2367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.166166"/>
    <n v="60.737812499999997"/>
    <x v="3"/>
    <x v="33"/>
  </r>
  <r>
    <n v="840"/>
    <x v="2368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.2041660000000001"/>
    <n v="63.37715789473684"/>
    <x v="3"/>
    <x v="34"/>
  </r>
  <r>
    <n v="841"/>
    <x v="2369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.0132000000000001"/>
    <n v="53.893617021276597"/>
    <x v="3"/>
    <x v="34"/>
  </r>
  <r>
    <n v="842"/>
    <x v="2370"/>
    <s v="Help fund our new concept album, inspired heavily by Sci-Fi and cosmology. Together, we can make &quot;Frontiers&quot; a great release!"/>
    <n v="2500"/>
    <n v="2608"/>
    <x v="3"/>
    <x v="2"/>
    <s v="CAD"/>
    <n v="1381723140"/>
    <n v="1378735983"/>
    <b v="1"/>
    <n v="39"/>
    <b v="1"/>
    <s v="music/metal"/>
    <n v="1.0431999999999999"/>
    <n v="66.871794871794876"/>
    <x v="3"/>
    <x v="34"/>
  </r>
  <r>
    <n v="843"/>
    <x v="2371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.6713333333333331"/>
    <n v="63.102362204724407"/>
    <x v="3"/>
    <x v="34"/>
  </r>
  <r>
    <n v="844"/>
    <x v="2372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.9413333333333334"/>
    <n v="36.628930817610062"/>
    <x v="3"/>
    <x v="34"/>
  </r>
  <r>
    <n v="845"/>
    <x v="2373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.203802"/>
    <n v="34.005706214689269"/>
    <x v="3"/>
    <x v="34"/>
  </r>
  <r>
    <n v="846"/>
    <x v="2374"/>
    <s v="Pre-order and help me fund new merchandise so we can make the album release something amazing."/>
    <n v="1100"/>
    <n v="1342.01"/>
    <x v="3"/>
    <x v="3"/>
    <s v="GBP"/>
    <n v="1394460000"/>
    <n v="1393233855"/>
    <b v="0"/>
    <n v="47"/>
    <b v="1"/>
    <s v="music/metal"/>
    <n v="1.2200090909090908"/>
    <n v="28.553404255319148"/>
    <x v="3"/>
    <x v="34"/>
  </r>
  <r>
    <n v="847"/>
    <x v="2375"/>
    <s v="MUSIC WITH MEANING!  MUSIC THAT MATTERS!!!"/>
    <n v="10"/>
    <n v="10"/>
    <x v="3"/>
    <x v="1"/>
    <s v="USD"/>
    <n v="1436555376"/>
    <n v="1433963376"/>
    <b v="0"/>
    <n v="1"/>
    <b v="1"/>
    <s v="music/metal"/>
    <n v="1"/>
    <n v="10"/>
    <x v="3"/>
    <x v="34"/>
  </r>
  <r>
    <n v="848"/>
    <x v="2376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"/>
    <n v="18.75"/>
    <x v="3"/>
    <x v="34"/>
  </r>
  <r>
    <n v="849"/>
    <x v="2377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.1990000000000001"/>
    <n v="41.704347826086959"/>
    <x v="3"/>
    <x v="34"/>
  </r>
  <r>
    <n v="850"/>
    <x v="2378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.55175"/>
    <n v="46.669172932330824"/>
    <x v="3"/>
    <x v="34"/>
  </r>
  <r>
    <n v="851"/>
    <x v="2379"/>
    <s v="Salut, nous c'est M.F.Crew, on a besoin de vous pour produire notre premier album &quot;First Ride&quot; ! :)"/>
    <n v="2000"/>
    <n v="2609"/>
    <x v="3"/>
    <x v="7"/>
    <s v="EUR"/>
    <n v="1469994300"/>
    <n v="1464815253"/>
    <b v="0"/>
    <n v="70"/>
    <b v="1"/>
    <s v="music/metal"/>
    <n v="1.3045"/>
    <n v="37.271428571428572"/>
    <x v="3"/>
    <x v="34"/>
  </r>
  <r>
    <n v="852"/>
    <x v="2380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.0497142857142858"/>
    <n v="59.258064516129032"/>
    <x v="3"/>
    <x v="34"/>
  </r>
  <r>
    <n v="853"/>
    <x v="2381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"/>
    <n v="30"/>
    <x v="3"/>
    <x v="34"/>
  </r>
  <r>
    <n v="854"/>
    <x v="2382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.1822050359712231"/>
    <n v="65.8623246492986"/>
    <x v="3"/>
    <x v="34"/>
  </r>
  <r>
    <n v="855"/>
    <x v="2383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.0344827586206897"/>
    <n v="31.914893617021278"/>
    <x v="3"/>
    <x v="34"/>
  </r>
  <r>
    <n v="856"/>
    <x v="2384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.1800000000000002"/>
    <n v="19.464285714285715"/>
    <x v="3"/>
    <x v="34"/>
  </r>
  <r>
    <n v="857"/>
    <x v="2385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s v="music/metal"/>
    <n v="1"/>
    <n v="50"/>
    <x v="3"/>
    <x v="34"/>
  </r>
  <r>
    <n v="858"/>
    <x v="2386"/>
    <s v="The album is written &amp; sounding epic, dark &amp; heavy! We now need your help to fund the release &amp; some spiffing limited edition merch!"/>
    <n v="1200"/>
    <n v="1728.07"/>
    <x v="3"/>
    <x v="3"/>
    <s v="GBP"/>
    <n v="1429138740"/>
    <n v="1426528418"/>
    <b v="0"/>
    <n v="76"/>
    <b v="1"/>
    <s v="music/metal"/>
    <n v="1.4400583333333332"/>
    <n v="22.737763157894737"/>
    <x v="3"/>
    <x v="34"/>
  </r>
  <r>
    <n v="859"/>
    <x v="2387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.0467500000000001"/>
    <n v="42.724489795918366"/>
    <x v="3"/>
    <x v="34"/>
  </r>
  <r>
    <n v="1020"/>
    <x v="2388"/>
    <s v="I've got an awesome new batch of tracks that I think you're going to Love. CDs? So 1990! I present to you... SLEEPWRECK JUMP DRIVES!"/>
    <n v="1550"/>
    <n v="3186"/>
    <x v="3"/>
    <x v="2"/>
    <s v="CAD"/>
    <n v="1433206020"/>
    <n v="1430617209"/>
    <b v="0"/>
    <n v="30"/>
    <b v="1"/>
    <s v="music/electronic music"/>
    <n v="2.0554838709677421"/>
    <n v="106.2"/>
    <x v="3"/>
    <x v="35"/>
  </r>
  <r>
    <n v="1021"/>
    <x v="2389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.5180366666666667"/>
    <n v="22.079728033472804"/>
    <x v="3"/>
    <x v="35"/>
  </r>
  <r>
    <n v="1022"/>
    <x v="2390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.149"/>
    <n v="31.054054054054053"/>
    <x v="3"/>
    <x v="35"/>
  </r>
  <r>
    <n v="1023"/>
    <x v="2391"/>
    <s v="A collaborative, electronic journey helmed by producer Christopher Bingham and guitarist Carlos Montero."/>
    <n v="2000"/>
    <n v="4743"/>
    <x v="3"/>
    <x v="3"/>
    <s v="GBP"/>
    <n v="1434837861"/>
    <n v="1432245861"/>
    <b v="0"/>
    <n v="131"/>
    <b v="1"/>
    <s v="music/electronic music"/>
    <n v="2.3715000000000002"/>
    <n v="36.206106870229007"/>
    <x v="3"/>
    <x v="35"/>
  </r>
  <r>
    <n v="1024"/>
    <x v="2392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s v="music/electronic music"/>
    <n v="1.1863774999999999"/>
    <n v="388.9762295081967"/>
    <x v="3"/>
    <x v="35"/>
  </r>
  <r>
    <n v="1025"/>
    <x v="2393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.099283142857143"/>
    <n v="71.848571428571432"/>
    <x v="3"/>
    <x v="35"/>
  </r>
  <r>
    <n v="1026"/>
    <x v="2394"/>
    <s v="Changing Stations is an 11-track classical-contemporary album by Daniel Liam Glyn, based on the 11 main lines of the London Underground"/>
    <n v="7000"/>
    <n v="7000.58"/>
    <x v="3"/>
    <x v="3"/>
    <s v="GBP"/>
    <n v="1459414016"/>
    <n v="1456480016"/>
    <b v="1"/>
    <n v="122"/>
    <b v="1"/>
    <s v="music/electronic music"/>
    <n v="1.0000828571428571"/>
    <n v="57.381803278688523"/>
    <x v="3"/>
    <x v="35"/>
  </r>
  <r>
    <n v="1027"/>
    <x v="2395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.0309292094387414"/>
    <n v="69.666666666666671"/>
    <x v="3"/>
    <x v="35"/>
  </r>
  <r>
    <n v="1028"/>
    <x v="2396"/>
    <s v="This will be the first album I have made in 9 years. It will be going back to my roots from 2002, and I aim to blow your socks off!"/>
    <n v="10000"/>
    <n v="11727"/>
    <x v="3"/>
    <x v="3"/>
    <s v="GBP"/>
    <n v="1488830400"/>
    <n v="1484924605"/>
    <b v="1"/>
    <n v="255"/>
    <b v="1"/>
    <s v="music/electronic music"/>
    <n v="1.1727000000000001"/>
    <n v="45.988235294117644"/>
    <x v="3"/>
    <x v="35"/>
  </r>
  <r>
    <n v="1029"/>
    <x v="2397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s v="music/electronic music"/>
    <n v="1.1175999999999999"/>
    <n v="79.262411347517727"/>
    <x v="3"/>
    <x v="35"/>
  </r>
  <r>
    <n v="1030"/>
    <x v="2398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.4209999999999998"/>
    <n v="43.031446540880502"/>
    <x v="3"/>
    <x v="35"/>
  </r>
  <r>
    <n v="1031"/>
    <x v="2399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.0740000000000001"/>
    <n v="108.48484848484848"/>
    <x v="3"/>
    <x v="35"/>
  </r>
  <r>
    <n v="1032"/>
    <x v="2400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.0849703703703704"/>
    <n v="61.029583333333335"/>
    <x v="3"/>
    <x v="35"/>
  </r>
  <r>
    <n v="1033"/>
    <x v="2401"/>
    <s v="Daughter Vision - an electro synthwave band from USA - present 8 remixes of their stunning songs. Some synthpop - some darker. Join us!"/>
    <n v="1328"/>
    <n v="1366"/>
    <x v="3"/>
    <x v="3"/>
    <s v="GBP"/>
    <n v="1481564080"/>
    <n v="1479144880"/>
    <b v="0"/>
    <n v="27"/>
    <b v="1"/>
    <s v="music/electronic music"/>
    <n v="1.0286144578313252"/>
    <n v="50.592592592592595"/>
    <x v="3"/>
    <x v="35"/>
  </r>
  <r>
    <n v="1034"/>
    <x v="2402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.3000180000000001"/>
    <n v="39.157168674698795"/>
    <x v="3"/>
    <x v="35"/>
  </r>
  <r>
    <n v="1035"/>
    <x v="2403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.0765217391304347"/>
    <n v="65.15789473684211"/>
    <x v="3"/>
    <x v="35"/>
  </r>
  <r>
    <n v="1036"/>
    <x v="2404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.1236044444444444"/>
    <n v="23.963127962085309"/>
    <x v="3"/>
    <x v="35"/>
  </r>
  <r>
    <n v="1037"/>
    <x v="2405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.0209999999999999"/>
    <n v="48.61904761904762"/>
    <x v="3"/>
    <x v="35"/>
  </r>
  <r>
    <n v="1038"/>
    <x v="2406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.4533333333333334"/>
    <n v="35.73770491803279"/>
    <x v="3"/>
    <x v="35"/>
  </r>
  <r>
    <n v="1039"/>
    <x v="2407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.282"/>
    <n v="21.366666666666667"/>
    <x v="3"/>
    <x v="35"/>
  </r>
  <r>
    <n v="1184"/>
    <x v="2408"/>
    <s v="This coffee table album is the chronicle of the 2016/2017 cyclocross season, the latest edition of the renowned cyclephotos books."/>
    <n v="22000"/>
    <n v="23086"/>
    <x v="3"/>
    <x v="3"/>
    <s v="GBP"/>
    <n v="1486391011"/>
    <n v="1483712611"/>
    <b v="0"/>
    <n v="375"/>
    <b v="1"/>
    <s v="photography/photobooks"/>
    <n v="1.0493636363636363"/>
    <n v="61.562666666666665"/>
    <x v="8"/>
    <x v="21"/>
  </r>
  <r>
    <n v="1185"/>
    <x v="2409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.0544"/>
    <n v="118.73873873873873"/>
    <x v="8"/>
    <x v="21"/>
  </r>
  <r>
    <n v="1186"/>
    <x v="2410"/>
    <s v="Children of Zanskar - a stunning photography book, will raise funds for the local school and children of Lingshed valley, Himalayas."/>
    <n v="7500"/>
    <n v="8005"/>
    <x v="3"/>
    <x v="3"/>
    <s v="GBP"/>
    <n v="1433198520"/>
    <n v="1430340195"/>
    <b v="0"/>
    <n v="123"/>
    <b v="1"/>
    <s v="photography/photobooks"/>
    <n v="1.0673333333333332"/>
    <n v="65.081300813008127"/>
    <x v="8"/>
    <x v="21"/>
  </r>
  <r>
    <n v="1187"/>
    <x v="2411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.0412571428571429"/>
    <n v="130.15714285714284"/>
    <x v="8"/>
    <x v="21"/>
  </r>
  <r>
    <n v="1188"/>
    <x v="2412"/>
    <s v="A photobook of young dancers and their inspiring stories, photographed in beautiful and unique locations."/>
    <n v="2000"/>
    <n v="3211"/>
    <x v="3"/>
    <x v="2"/>
    <s v="CAD"/>
    <n v="1482943740"/>
    <n v="1481129340"/>
    <b v="0"/>
    <n v="85"/>
    <b v="1"/>
    <s v="photography/photobooks"/>
    <n v="1.6054999999999999"/>
    <n v="37.776470588235291"/>
    <x v="8"/>
    <x v="21"/>
  </r>
  <r>
    <n v="1189"/>
    <x v="2413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.0777777777777777"/>
    <n v="112.79069767441861"/>
    <x v="8"/>
    <x v="21"/>
  </r>
  <r>
    <n v="1190"/>
    <x v="2414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.35"/>
    <n v="51.92307692307692"/>
    <x v="8"/>
    <x v="21"/>
  </r>
  <r>
    <n v="1191"/>
    <x v="2415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.0907407407407408"/>
    <n v="89.242424242424249"/>
    <x v="8"/>
    <x v="21"/>
  </r>
  <r>
    <n v="1192"/>
    <x v="2416"/>
    <s v="A macro landscape photography art book &amp; limited edition prints. A Make 100 project."/>
    <n v="100"/>
    <n v="290"/>
    <x v="3"/>
    <x v="3"/>
    <s v="GBP"/>
    <n v="1486814978"/>
    <n v="1484222978"/>
    <b v="0"/>
    <n v="15"/>
    <b v="1"/>
    <s v="photography/photobooks"/>
    <n v="2.9"/>
    <n v="19.333333333333332"/>
    <x v="8"/>
    <x v="21"/>
  </r>
  <r>
    <n v="1193"/>
    <x v="2417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.0395714285714286"/>
    <n v="79.967032967032964"/>
    <x v="8"/>
    <x v="21"/>
  </r>
  <r>
    <n v="1194"/>
    <x v="2418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3.2223999999999999"/>
    <n v="56.414565826330531"/>
    <x v="8"/>
    <x v="21"/>
  </r>
  <r>
    <n v="1195"/>
    <x v="2419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1.35"/>
    <n v="79.411764705882348"/>
    <x v="8"/>
    <x v="21"/>
  </r>
  <r>
    <n v="1196"/>
    <x v="2420"/>
    <s v="A book of male nudes photographed on location in Ibiza over the last 4 years."/>
    <n v="14500"/>
    <n v="39137"/>
    <x v="3"/>
    <x v="3"/>
    <s v="GBP"/>
    <n v="1450467539"/>
    <n v="1447875539"/>
    <b v="0"/>
    <n v="512"/>
    <b v="1"/>
    <s v="photography/photobooks"/>
    <n v="2.6991034482758622"/>
    <n v="76.439453125"/>
    <x v="8"/>
    <x v="21"/>
  </r>
  <r>
    <n v="1197"/>
    <x v="2421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.5329333333333333"/>
    <n v="121"/>
    <x v="8"/>
    <x v="21"/>
  </r>
  <r>
    <n v="1198"/>
    <x v="2422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.6059999999999999"/>
    <n v="54.616766467065865"/>
    <x v="8"/>
    <x v="21"/>
  </r>
  <r>
    <n v="1199"/>
    <x v="2423"/>
    <s v="There are over 627.295 Syrian refugees in Jordan due to the war. Let me tell you some of their stories with the help of a photobook!"/>
    <n v="2658"/>
    <n v="2693"/>
    <x v="3"/>
    <x v="3"/>
    <s v="GBP"/>
    <n v="1436380200"/>
    <n v="1433615400"/>
    <b v="0"/>
    <n v="9"/>
    <b v="1"/>
    <s v="photography/photobooks"/>
    <n v="1.0131677953348381"/>
    <n v="299.22222222222223"/>
    <x v="8"/>
    <x v="21"/>
  </r>
  <r>
    <n v="1200"/>
    <x v="2424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.2560416666666667"/>
    <n v="58.533980582524272"/>
    <x v="8"/>
    <x v="21"/>
  </r>
  <r>
    <n v="1201"/>
    <x v="2425"/>
    <s v="Documentary book about the lives of disabled people and Chernobyl victims living in governmental institutions called Internats"/>
    <n v="6000"/>
    <n v="6146.27"/>
    <x v="3"/>
    <x v="3"/>
    <s v="GBP"/>
    <n v="1468593246"/>
    <n v="1466001246"/>
    <b v="0"/>
    <n v="111"/>
    <b v="1"/>
    <s v="photography/photobooks"/>
    <n v="1.0243783333333334"/>
    <n v="55.371801801801809"/>
    <x v="8"/>
    <x v="21"/>
  </r>
  <r>
    <n v="1202"/>
    <x v="2426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.99244"/>
    <n v="183.80442804428046"/>
    <x v="8"/>
    <x v="21"/>
  </r>
  <r>
    <n v="1203"/>
    <x v="2427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.0245398773006136"/>
    <n v="165.34653465346534"/>
    <x v="8"/>
    <x v="21"/>
  </r>
  <r>
    <n v="1204"/>
    <x v="2428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.0294615384615384"/>
    <n v="234.78947368421052"/>
    <x v="8"/>
    <x v="21"/>
  </r>
  <r>
    <n v="1205"/>
    <x v="2429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.0086153846153847"/>
    <n v="211.48387096774192"/>
    <x v="8"/>
    <x v="21"/>
  </r>
  <r>
    <n v="1206"/>
    <x v="2430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.1499999999999999"/>
    <n v="32.34375"/>
    <x v="8"/>
    <x v="21"/>
  </r>
  <r>
    <n v="1207"/>
    <x v="2431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.0416766467065868"/>
    <n v="123.37588652482269"/>
    <x v="8"/>
    <x v="21"/>
  </r>
  <r>
    <n v="1208"/>
    <x v="2432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.5529999999999999"/>
    <n v="207.06666666666666"/>
    <x v="8"/>
    <x v="21"/>
  </r>
  <r>
    <n v="1209"/>
    <x v="2433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.06"/>
    <n v="138.2608695652174"/>
    <x v="8"/>
    <x v="21"/>
  </r>
  <r>
    <n v="1210"/>
    <x v="2434"/>
    <s v="En fotobok om livet i det enda andra GÃ¶teborg i vÃ¤rlden"/>
    <n v="20000"/>
    <n v="50863"/>
    <x v="3"/>
    <x v="10"/>
    <s v="SEK"/>
    <n v="1433106000"/>
    <n v="1431124572"/>
    <b v="0"/>
    <n v="103"/>
    <b v="1"/>
    <s v="photography/photobooks"/>
    <n v="2.5431499999999998"/>
    <n v="493.81553398058253"/>
    <x v="8"/>
    <x v="21"/>
  </r>
  <r>
    <n v="1211"/>
    <x v="2435"/>
    <s v="From 2010 to 2015, I took over 15 000 photos in Japan. Here's 500 of them. Landscape, city view, people and so much more!"/>
    <n v="1000"/>
    <n v="1011"/>
    <x v="3"/>
    <x v="2"/>
    <s v="CAD"/>
    <n v="1465505261"/>
    <n v="1464209261"/>
    <b v="0"/>
    <n v="6"/>
    <b v="1"/>
    <s v="photography/photobooks"/>
    <n v="1.0109999999999999"/>
    <n v="168.5"/>
    <x v="8"/>
    <x v="21"/>
  </r>
  <r>
    <n v="1212"/>
    <x v="2436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.2904"/>
    <n v="38.867469879518069"/>
    <x v="8"/>
    <x v="21"/>
  </r>
  <r>
    <n v="1213"/>
    <x v="2437"/>
    <s v="A collection of 97 colour photographs showcasing Iceland's spectacular scenery, beautifully presented in 128 page hardcover book."/>
    <n v="6500"/>
    <n v="6645"/>
    <x v="3"/>
    <x v="3"/>
    <s v="GBP"/>
    <n v="1485886100"/>
    <n v="1482862100"/>
    <b v="0"/>
    <n v="108"/>
    <b v="1"/>
    <s v="photography/photobooks"/>
    <n v="1.0223076923076924"/>
    <n v="61.527777777777779"/>
    <x v="8"/>
    <x v="21"/>
  </r>
  <r>
    <n v="1214"/>
    <x v="2438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.3180000000000001"/>
    <n v="105.44"/>
    <x v="8"/>
    <x v="21"/>
  </r>
  <r>
    <n v="1215"/>
    <x v="2439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.8608020000000005"/>
    <n v="71.592003642987251"/>
    <x v="8"/>
    <x v="21"/>
  </r>
  <r>
    <n v="1216"/>
    <x v="2440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.4570000000000001"/>
    <n v="91.882882882882882"/>
    <x v="8"/>
    <x v="21"/>
  </r>
  <r>
    <n v="1217"/>
    <x v="2441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.026"/>
    <n v="148.57377049180329"/>
    <x v="8"/>
    <x v="21"/>
  </r>
  <r>
    <n v="1218"/>
    <x v="2442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.7227777777777777"/>
    <n v="174.2134831460674"/>
    <x v="8"/>
    <x v="21"/>
  </r>
  <r>
    <n v="1219"/>
    <x v="2443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.5916819571865444"/>
    <n v="102.86166007905139"/>
    <x v="8"/>
    <x v="21"/>
  </r>
  <r>
    <n v="1220"/>
    <x v="2444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.0376666666666667"/>
    <n v="111.17857142857143"/>
    <x v="8"/>
    <x v="21"/>
  </r>
  <r>
    <n v="1221"/>
    <x v="2445"/>
    <s v="Photography book exploring the community of Oldham Athletic Football Club, their relation to the town and the theatre of football."/>
    <n v="2200"/>
    <n v="2451.0100000000002"/>
    <x v="3"/>
    <x v="3"/>
    <s v="GBP"/>
    <n v="1480809600"/>
    <n v="1478431488"/>
    <b v="0"/>
    <n v="103"/>
    <b v="1"/>
    <s v="photography/photobooks"/>
    <n v="1.1140954545454547"/>
    <n v="23.796213592233013"/>
    <x v="8"/>
    <x v="21"/>
  </r>
  <r>
    <n v="1222"/>
    <x v="2446"/>
    <s v="Project Pilgrim is my effort to work towards normalizing mental health."/>
    <n v="4000"/>
    <n v="11215"/>
    <x v="3"/>
    <x v="2"/>
    <s v="CAD"/>
    <n v="1459483200"/>
    <n v="1456852647"/>
    <b v="0"/>
    <n v="138"/>
    <b v="1"/>
    <s v="photography/photobooks"/>
    <n v="2.80375"/>
    <n v="81.268115942028984"/>
    <x v="8"/>
    <x v="21"/>
  </r>
  <r>
    <n v="1223"/>
    <x v="2447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.1210606060606061"/>
    <n v="116.21465968586388"/>
    <x v="8"/>
    <x v="21"/>
  </r>
  <r>
    <n v="1244"/>
    <x v="2448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.038"/>
    <n v="46.133333333333333"/>
    <x v="3"/>
    <x v="33"/>
  </r>
  <r>
    <n v="1245"/>
    <x v="2449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.2024999999999999"/>
    <n v="141.47058823529412"/>
    <x v="3"/>
    <x v="33"/>
  </r>
  <r>
    <n v="1246"/>
    <x v="2450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.17"/>
    <n v="75.483870967741936"/>
    <x v="3"/>
    <x v="33"/>
  </r>
  <r>
    <n v="1247"/>
    <x v="2451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.2214285714285715"/>
    <n v="85.5"/>
    <x v="3"/>
    <x v="33"/>
  </r>
  <r>
    <n v="1248"/>
    <x v="2452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.5164"/>
    <n v="64.254237288135599"/>
    <x v="3"/>
    <x v="33"/>
  </r>
  <r>
    <n v="1249"/>
    <x v="2453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.0444"/>
    <n v="64.46913580246914"/>
    <x v="3"/>
    <x v="33"/>
  </r>
  <r>
    <n v="1250"/>
    <x v="2454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.0015333333333332"/>
    <n v="118.2007874015748"/>
    <x v="3"/>
    <x v="33"/>
  </r>
  <r>
    <n v="1251"/>
    <x v="2455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.018"/>
    <n v="82.540540540540547"/>
    <x v="3"/>
    <x v="33"/>
  </r>
  <r>
    <n v="1252"/>
    <x v="2456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.3765714285714286"/>
    <n v="34.170212765957444"/>
    <x v="3"/>
    <x v="33"/>
  </r>
  <r>
    <n v="1253"/>
    <x v="2457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.3319999999999"/>
    <n v="42.73322081575246"/>
    <x v="3"/>
    <x v="33"/>
  </r>
  <r>
    <n v="1254"/>
    <x v="2458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.9885074626865671"/>
    <n v="94.489361702127653"/>
    <x v="3"/>
    <x v="33"/>
  </r>
  <r>
    <n v="1255"/>
    <x v="2459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.0236666666666667"/>
    <n v="55.697247706422019"/>
    <x v="3"/>
    <x v="33"/>
  </r>
  <r>
    <n v="1256"/>
    <x v="2460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.1796376666666666"/>
    <n v="98.030831024930734"/>
    <x v="3"/>
    <x v="33"/>
  </r>
  <r>
    <n v="1257"/>
    <x v="2461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.9472727272727273"/>
    <n v="92.102272727272734"/>
    <x v="3"/>
    <x v="33"/>
  </r>
  <r>
    <n v="1258"/>
    <x v="2462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.1314633333333335"/>
    <n v="38.175462686567165"/>
    <x v="3"/>
    <x v="33"/>
  </r>
  <r>
    <n v="1259"/>
    <x v="2463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.0424"/>
    <n v="27.145833333333332"/>
    <x v="3"/>
    <x v="33"/>
  </r>
  <r>
    <n v="1260"/>
    <x v="2464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.1366666666666667"/>
    <n v="50.689189189189186"/>
    <x v="3"/>
    <x v="33"/>
  </r>
  <r>
    <n v="1261"/>
    <x v="2465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.0125"/>
    <n v="38.942307692307693"/>
    <x v="3"/>
    <x v="33"/>
  </r>
  <r>
    <n v="1262"/>
    <x v="2466"/>
    <s v="A soon to be husband and wife bringing hope to the music industry._x000a_You will fall in love with their sound and story."/>
    <n v="6500"/>
    <n v="8152"/>
    <x v="3"/>
    <x v="2"/>
    <s v="CAD"/>
    <n v="1392574692"/>
    <n v="1389982692"/>
    <b v="1"/>
    <n v="105"/>
    <b v="1"/>
    <s v="music/rock"/>
    <n v="1.2541538461538462"/>
    <n v="77.638095238095232"/>
    <x v="3"/>
    <x v="33"/>
  </r>
  <r>
    <n v="1263"/>
    <x v="2467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.19"/>
    <n v="43.536585365853661"/>
    <x v="3"/>
    <x v="33"/>
  </r>
  <r>
    <n v="1264"/>
    <x v="2468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.6646153846153846"/>
    <n v="31.823529411764707"/>
    <x v="3"/>
    <x v="33"/>
  </r>
  <r>
    <n v="1265"/>
    <x v="2469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.1914771428571429"/>
    <n v="63.184393939393942"/>
    <x v="3"/>
    <x v="33"/>
  </r>
  <r>
    <n v="1266"/>
    <x v="2470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.0047368421052632"/>
    <n v="190.9"/>
    <x v="3"/>
    <x v="33"/>
  </r>
  <r>
    <n v="1267"/>
    <x v="2471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.018"/>
    <n v="140.85534591194968"/>
    <x v="3"/>
    <x v="33"/>
  </r>
  <r>
    <n v="1268"/>
    <x v="2472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.1666666666666667"/>
    <n v="76.92307692307692"/>
    <x v="3"/>
    <x v="33"/>
  </r>
  <r>
    <n v="1269"/>
    <x v="2473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.0864893617021276"/>
    <n v="99.15533980582525"/>
    <x v="3"/>
    <x v="33"/>
  </r>
  <r>
    <n v="1270"/>
    <x v="2474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.1472"/>
    <n v="67.881656804733723"/>
    <x v="3"/>
    <x v="33"/>
  </r>
  <r>
    <n v="1271"/>
    <x v="2475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.018"/>
    <n v="246.29032258064515"/>
    <x v="3"/>
    <x v="33"/>
  </r>
  <r>
    <n v="1272"/>
    <x v="2476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.06"/>
    <n v="189.28571428571428"/>
    <x v="3"/>
    <x v="33"/>
  </r>
  <r>
    <n v="1273"/>
    <x v="2477"/>
    <s v="Run Coyote is raising funds to produce their debut album - &quot;Youth Haunts&quot; - on vinyl LP and CD"/>
    <n v="4000"/>
    <n v="4140"/>
    <x v="3"/>
    <x v="2"/>
    <s v="CAD"/>
    <n v="1409506291"/>
    <n v="1406914291"/>
    <b v="1"/>
    <n v="54"/>
    <b v="1"/>
    <s v="music/rock"/>
    <n v="1.0349999999999999"/>
    <n v="76.666666666666671"/>
    <x v="3"/>
    <x v="33"/>
  </r>
  <r>
    <n v="1274"/>
    <x v="2478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.5497535999999998"/>
    <n v="82.963254817987149"/>
    <x v="3"/>
    <x v="33"/>
  </r>
  <r>
    <n v="1275"/>
    <x v="2479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.6214066666666667"/>
    <n v="62.522107969151669"/>
    <x v="3"/>
    <x v="33"/>
  </r>
  <r>
    <n v="1276"/>
    <x v="2480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.0442100000000001"/>
    <n v="46.06808823529412"/>
    <x v="3"/>
    <x v="33"/>
  </r>
  <r>
    <n v="1277"/>
    <x v="2481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.0612433333333333"/>
    <n v="38.543946731234868"/>
    <x v="3"/>
    <x v="33"/>
  </r>
  <r>
    <n v="1278"/>
    <x v="2482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.5493846153846154"/>
    <n v="53.005263157894738"/>
    <x v="3"/>
    <x v="33"/>
  </r>
  <r>
    <n v="1279"/>
    <x v="2483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.1077157238734421"/>
    <n v="73.355396825396824"/>
    <x v="3"/>
    <x v="33"/>
  </r>
  <r>
    <n v="1280"/>
    <x v="2484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.1091186666666666"/>
    <n v="127.97523076923076"/>
    <x v="3"/>
    <x v="33"/>
  </r>
  <r>
    <n v="1281"/>
    <x v="2485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.1071428571428572"/>
    <n v="104.72972972972973"/>
    <x v="3"/>
    <x v="33"/>
  </r>
  <r>
    <n v="1282"/>
    <x v="2486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.2361333333333333"/>
    <n v="67.671532846715323"/>
    <x v="3"/>
    <x v="33"/>
  </r>
  <r>
    <n v="1283"/>
    <x v="2487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.1105"/>
    <n v="95.931818181818187"/>
    <x v="3"/>
    <x v="33"/>
  </r>
  <r>
    <n v="1284"/>
    <x v="2488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.01"/>
    <n v="65.161290322580641"/>
    <x v="6"/>
    <x v="27"/>
  </r>
  <r>
    <n v="1285"/>
    <x v="2489"/>
    <s v="The world premiere of hysterically funny and heartbreaking story about family, unconditional love and facing the unfaceable"/>
    <n v="2000"/>
    <n v="2033"/>
    <x v="3"/>
    <x v="3"/>
    <s v="GBP"/>
    <n v="1434808775"/>
    <n v="1433512775"/>
    <b v="0"/>
    <n v="63"/>
    <b v="1"/>
    <s v="theater/plays"/>
    <n v="1.0165"/>
    <n v="32.269841269841272"/>
    <x v="6"/>
    <x v="27"/>
  </r>
  <r>
    <n v="1286"/>
    <x v="2490"/>
    <s v="A touring production of FRED's modern adaptation of the classic Victorian comic novel, reaching out to new audiences."/>
    <n v="1500"/>
    <n v="1625"/>
    <x v="3"/>
    <x v="3"/>
    <s v="GBP"/>
    <n v="1424181600"/>
    <n v="1423041227"/>
    <b v="0"/>
    <n v="20"/>
    <b v="1"/>
    <s v="theater/plays"/>
    <n v="1.0833333333333333"/>
    <n v="81.25"/>
    <x v="6"/>
    <x v="27"/>
  </r>
  <r>
    <n v="1287"/>
    <x v="2491"/>
    <s v="PantoSoc are taking Sweeney Todd to the Fringe!_x000a__x000a_We will be performing in Edinburgh for two weeks, and we need your help to get there!"/>
    <n v="250"/>
    <n v="605"/>
    <x v="3"/>
    <x v="3"/>
    <s v="GBP"/>
    <n v="1434120856"/>
    <n v="1428936856"/>
    <b v="0"/>
    <n v="25"/>
    <b v="1"/>
    <s v="theater/plays"/>
    <n v="2.42"/>
    <n v="24.2"/>
    <x v="6"/>
    <x v="27"/>
  </r>
  <r>
    <n v="1288"/>
    <x v="2492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.0044999999999999"/>
    <n v="65.868852459016395"/>
    <x v="6"/>
    <x v="27"/>
  </r>
  <r>
    <n v="1289"/>
    <x v="2493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.2506666666666666"/>
    <n v="36.07692307692308"/>
    <x v="6"/>
    <x v="27"/>
  </r>
  <r>
    <n v="1290"/>
    <x v="2494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.0857142857142856"/>
    <n v="44.186046511627907"/>
    <x v="6"/>
    <x v="27"/>
  </r>
  <r>
    <n v="1291"/>
    <x v="2495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.4570000000000001"/>
    <n v="104.07142857142857"/>
    <x v="6"/>
    <x v="27"/>
  </r>
  <r>
    <n v="1292"/>
    <x v="2496"/>
    <s v="Empty Deck presents the most exciting unknown contemporary Scandinavian plays in co-production with The Other Room Theatre, Cardiff."/>
    <n v="1700"/>
    <n v="1870"/>
    <x v="3"/>
    <x v="3"/>
    <s v="GBP"/>
    <n v="1444172340"/>
    <n v="1441822828"/>
    <b v="0"/>
    <n v="52"/>
    <b v="1"/>
    <s v="theater/plays"/>
    <n v="1.1000000000000001"/>
    <n v="35.96153846153846"/>
    <x v="6"/>
    <x v="27"/>
  </r>
  <r>
    <n v="1293"/>
    <x v="2497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.0223333333333333"/>
    <n v="127.79166666666667"/>
    <x v="6"/>
    <x v="27"/>
  </r>
  <r>
    <n v="1294"/>
    <x v="2498"/>
    <s v="We have an award-winning Danish play, now we just need a bathroom set to perform it in. Spend a penny to help us build the set!"/>
    <n v="500"/>
    <n v="610"/>
    <x v="3"/>
    <x v="3"/>
    <s v="GBP"/>
    <n v="1445252400"/>
    <n v="1443696797"/>
    <b v="0"/>
    <n v="22"/>
    <b v="1"/>
    <s v="theater/plays"/>
    <n v="1.22"/>
    <n v="27.727272727272727"/>
    <x v="6"/>
    <x v="27"/>
  </r>
  <r>
    <n v="1295"/>
    <x v="2499"/>
    <s v="We had everything sorted for the Fringe, but now our accommodation and Edinburgh angel have fallen through. We're needing vital help."/>
    <n v="2500"/>
    <n v="2549"/>
    <x v="3"/>
    <x v="3"/>
    <s v="GBP"/>
    <n v="1438189200"/>
    <n v="1435585497"/>
    <b v="0"/>
    <n v="64"/>
    <b v="1"/>
    <s v="theater/plays"/>
    <n v="1.0196000000000001"/>
    <n v="39.828125"/>
    <x v="6"/>
    <x v="27"/>
  </r>
  <r>
    <n v="1296"/>
    <x v="2500"/>
    <s v="Creating outstanding performance experiences with young actors from all economic backgrounds. Making great theatre accessible to all!"/>
    <n v="850"/>
    <n v="1200"/>
    <x v="3"/>
    <x v="3"/>
    <s v="GBP"/>
    <n v="1457914373"/>
    <n v="1456189973"/>
    <b v="0"/>
    <n v="23"/>
    <b v="1"/>
    <s v="theater/plays"/>
    <n v="1.411764705882353"/>
    <n v="52.173913043478258"/>
    <x v="6"/>
    <x v="27"/>
  </r>
  <r>
    <n v="1297"/>
    <x v="2501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.0952500000000001"/>
    <n v="92.037815126050418"/>
    <x v="6"/>
    <x v="27"/>
  </r>
  <r>
    <n v="1298"/>
    <x v="2502"/>
    <s v="A play that raises awareness for mental health and explores the psychological effects childhood abuse can have on an adult."/>
    <n v="2000"/>
    <n v="2093"/>
    <x v="3"/>
    <x v="3"/>
    <s v="GBP"/>
    <n v="1461860432"/>
    <n v="1459268432"/>
    <b v="0"/>
    <n v="33"/>
    <b v="1"/>
    <s v="theater/plays"/>
    <n v="1.0465"/>
    <n v="63.424242424242422"/>
    <x v="6"/>
    <x v="27"/>
  </r>
  <r>
    <n v="1299"/>
    <x v="2503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.24"/>
    <n v="135.625"/>
    <x v="6"/>
    <x v="27"/>
  </r>
  <r>
    <n v="1300"/>
    <x v="2504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.35"/>
    <n v="168.75"/>
    <x v="6"/>
    <x v="27"/>
  </r>
  <r>
    <n v="1301"/>
    <x v="2505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.0275000000000001"/>
    <n v="70.862068965517238"/>
    <x v="6"/>
    <x v="27"/>
  </r>
  <r>
    <n v="1302"/>
    <x v="2506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"/>
    <n v="50"/>
    <x v="6"/>
    <x v="27"/>
  </r>
  <r>
    <n v="1303"/>
    <x v="2507"/>
    <s v="Groundbreaking queer theatre."/>
    <n v="3500"/>
    <n v="4559.13"/>
    <x v="3"/>
    <x v="3"/>
    <s v="GBP"/>
    <n v="1469962800"/>
    <n v="1468578920"/>
    <b v="0"/>
    <n v="108"/>
    <b v="1"/>
    <s v="theater/plays"/>
    <n v="1.3026085714285716"/>
    <n v="42.214166666666671"/>
    <x v="6"/>
    <x v="27"/>
  </r>
  <r>
    <n v="1344"/>
    <x v="2508"/>
    <s v="The is the ultimate guide to applied Eastern philosophy, martial arts, and the path of the warrior from a scientific perspective."/>
    <n v="1500"/>
    <n v="5666"/>
    <x v="3"/>
    <x v="2"/>
    <s v="CAD"/>
    <n v="1467313039"/>
    <n v="1464807439"/>
    <b v="0"/>
    <n v="139"/>
    <b v="1"/>
    <s v="publishing/nonfiction"/>
    <n v="3.7773333333333334"/>
    <n v="40.762589928057551"/>
    <x v="4"/>
    <x v="32"/>
  </r>
  <r>
    <n v="1345"/>
    <x v="2509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.25"/>
    <n v="53.571428571428569"/>
    <x v="4"/>
    <x v="32"/>
  </r>
  <r>
    <n v="1346"/>
    <x v="2510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.473265306122449"/>
    <n v="48.449664429530202"/>
    <x v="4"/>
    <x v="32"/>
  </r>
  <r>
    <n v="1347"/>
    <x v="2511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.022"/>
    <n v="82.41935483870968"/>
    <x v="4"/>
    <x v="32"/>
  </r>
  <r>
    <n v="1348"/>
    <x v="2512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.018723404255319"/>
    <n v="230.19230769230768"/>
    <x v="4"/>
    <x v="32"/>
  </r>
  <r>
    <n v="1349"/>
    <x v="2513"/>
    <s v="The first modern Jasper guidebook including over five hundred rock routes from alpine to bouldering, sport to trad multipitch and more."/>
    <n v="5000"/>
    <n v="10210"/>
    <x v="3"/>
    <x v="2"/>
    <s v="CAD"/>
    <n v="1450249140"/>
    <n v="1447055935"/>
    <b v="0"/>
    <n v="172"/>
    <b v="1"/>
    <s v="publishing/nonfiction"/>
    <n v="2.0419999999999998"/>
    <n v="59.360465116279073"/>
    <x v="4"/>
    <x v="32"/>
  </r>
  <r>
    <n v="1350"/>
    <x v="2514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.0405"/>
    <n v="66.698717948717942"/>
    <x v="4"/>
    <x v="32"/>
  </r>
  <r>
    <n v="1351"/>
    <x v="2515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.0126500000000001"/>
    <n v="168.77500000000001"/>
    <x v="4"/>
    <x v="32"/>
  </r>
  <r>
    <n v="1352"/>
    <x v="2516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.3613999999999999"/>
    <n v="59.973568281938327"/>
    <x v="4"/>
    <x v="32"/>
  </r>
  <r>
    <n v="1353"/>
    <x v="2517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.3360000000000001"/>
    <n v="31.80952380952381"/>
    <x v="4"/>
    <x v="32"/>
  </r>
  <r>
    <n v="1354"/>
    <x v="2518"/>
    <s v="Raising awareness of childhood cancer by publishing my diary of Andrew's diagnosis and his journey to remission 1235 days later."/>
    <n v="1200"/>
    <n v="1563"/>
    <x v="3"/>
    <x v="3"/>
    <s v="GBP"/>
    <n v="1465672979"/>
    <n v="1463080979"/>
    <b v="0"/>
    <n v="64"/>
    <b v="1"/>
    <s v="publishing/nonfiction"/>
    <n v="1.3025"/>
    <n v="24.421875"/>
    <x v="4"/>
    <x v="32"/>
  </r>
  <r>
    <n v="1355"/>
    <x v="2519"/>
    <s v="Sherlock's Home was the most important Sherlock Holmes book of 2012 - about Undershaw - this project is to release language versions."/>
    <n v="2500"/>
    <n v="3067"/>
    <x v="3"/>
    <x v="3"/>
    <s v="GBP"/>
    <n v="1354269600"/>
    <n v="1351663605"/>
    <b v="0"/>
    <n v="121"/>
    <b v="1"/>
    <s v="publishing/nonfiction"/>
    <n v="1.2267999999999999"/>
    <n v="25.347107438016529"/>
    <x v="4"/>
    <x v="32"/>
  </r>
  <r>
    <n v="1356"/>
    <x v="2520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.8281058823529412"/>
    <n v="71.443218390804603"/>
    <x v="4"/>
    <x v="32"/>
  </r>
  <r>
    <n v="1357"/>
    <x v="2521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.2529999999999999"/>
    <n v="38.553846153846152"/>
    <x v="4"/>
    <x v="32"/>
  </r>
  <r>
    <n v="1358"/>
    <x v="2522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.1166666666666667"/>
    <n v="68.367346938775512"/>
    <x v="4"/>
    <x v="32"/>
  </r>
  <r>
    <n v="1359"/>
    <x v="2523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.1575757575757575"/>
    <n v="40.210526315789473"/>
    <x v="4"/>
    <x v="32"/>
  </r>
  <r>
    <n v="1360"/>
    <x v="2524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.732"/>
    <n v="32.074074074074076"/>
    <x v="4"/>
    <x v="32"/>
  </r>
  <r>
    <n v="1361"/>
    <x v="2525"/>
    <s v="The forbidden dark art of roped soloing, for climbers who need to know in order to make the ultimate climb come true!"/>
    <n v="6000"/>
    <n v="7559"/>
    <x v="3"/>
    <x v="3"/>
    <s v="GBP"/>
    <n v="1403370772"/>
    <n v="1400778772"/>
    <b v="0"/>
    <n v="264"/>
    <b v="1"/>
    <s v="publishing/nonfiction"/>
    <n v="1.2598333333333334"/>
    <n v="28.632575757575758"/>
    <x v="4"/>
    <x v="32"/>
  </r>
  <r>
    <n v="1362"/>
    <x v="2526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.091"/>
    <n v="43.64"/>
    <x v="4"/>
    <x v="32"/>
  </r>
  <r>
    <n v="1363"/>
    <x v="2527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"/>
    <n v="40"/>
    <x v="4"/>
    <x v="32"/>
  </r>
  <r>
    <n v="1364"/>
    <x v="2528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.1864285714285714"/>
    <n v="346.04166666666669"/>
    <x v="3"/>
    <x v="33"/>
  </r>
  <r>
    <n v="1365"/>
    <x v="2529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.0026666666666666"/>
    <n v="81.739130434782609"/>
    <x v="3"/>
    <x v="33"/>
  </r>
  <r>
    <n v="1366"/>
    <x v="2530"/>
    <s v="A musical memorial for Alexi Petersen."/>
    <n v="7500"/>
    <n v="9486.69"/>
    <x v="3"/>
    <x v="1"/>
    <s v="USD"/>
    <n v="1417049663"/>
    <n v="1413158063"/>
    <b v="0"/>
    <n v="147"/>
    <b v="1"/>
    <s v="music/rock"/>
    <n v="1.2648920000000001"/>
    <n v="64.535306122448986"/>
    <x v="3"/>
    <x v="33"/>
  </r>
  <r>
    <n v="1367"/>
    <x v="2531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.1426000000000001"/>
    <n v="63.477777777777774"/>
    <x v="3"/>
    <x v="33"/>
  </r>
  <r>
    <n v="1368"/>
    <x v="2532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.107"/>
    <n v="63.620689655172413"/>
    <x v="3"/>
    <x v="33"/>
  </r>
  <r>
    <n v="1369"/>
    <x v="2533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.0534805315203954"/>
    <n v="83.967068965517228"/>
    <x v="3"/>
    <x v="33"/>
  </r>
  <r>
    <n v="1370"/>
    <x v="2534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.0366666666666666"/>
    <n v="77.75"/>
    <x v="3"/>
    <x v="33"/>
  </r>
  <r>
    <n v="1371"/>
    <x v="2535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.0708672667523933"/>
    <n v="107.07142857142857"/>
    <x v="3"/>
    <x v="33"/>
  </r>
  <r>
    <n v="1372"/>
    <x v="2536"/>
    <s v="Please help us raise funds to press our new CD!"/>
    <n v="500"/>
    <n v="620"/>
    <x v="3"/>
    <x v="1"/>
    <s v="USD"/>
    <n v="1342115132"/>
    <n v="1339523132"/>
    <b v="0"/>
    <n v="16"/>
    <b v="1"/>
    <s v="music/rock"/>
    <n v="1.24"/>
    <n v="38.75"/>
    <x v="3"/>
    <x v="33"/>
  </r>
  <r>
    <n v="1373"/>
    <x v="2537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.0501"/>
    <n v="201.94230769230768"/>
    <x v="3"/>
    <x v="33"/>
  </r>
  <r>
    <n v="1374"/>
    <x v="2538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.8946666666666667"/>
    <n v="43.060606060606062"/>
    <x v="3"/>
    <x v="33"/>
  </r>
  <r>
    <n v="1375"/>
    <x v="2539"/>
    <s v="Pampa Folks, l'album aux couleurs de dÃ©serts. Le quatuor, crÃ©Ã© en 2015  livre une Ã©nergie brute et prÃ©pare son premier album"/>
    <n v="4000"/>
    <n v="6853"/>
    <x v="3"/>
    <x v="7"/>
    <s v="EUR"/>
    <n v="1484444119"/>
    <n v="1481852119"/>
    <b v="0"/>
    <n v="109"/>
    <b v="1"/>
    <s v="music/rock"/>
    <n v="1.7132499999999999"/>
    <n v="62.871559633027523"/>
    <x v="3"/>
    <x v="33"/>
  </r>
  <r>
    <n v="1376"/>
    <x v="2540"/>
    <s v="Dead Pirates are planning a second pressing of HIGHMARE LP, who wants one ?"/>
    <n v="3700"/>
    <n v="9342"/>
    <x v="3"/>
    <x v="3"/>
    <s v="GBP"/>
    <n v="1480784606"/>
    <n v="1478189006"/>
    <b v="0"/>
    <n v="168"/>
    <b v="1"/>
    <s v="music/rock"/>
    <n v="2.5248648648648651"/>
    <n v="55.607142857142854"/>
    <x v="3"/>
    <x v="33"/>
  </r>
  <r>
    <n v="1377"/>
    <x v="2541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.1615384615384616"/>
    <n v="48.70967741935484"/>
    <x v="3"/>
    <x v="33"/>
  </r>
  <r>
    <n v="1378"/>
    <x v="2542"/>
    <s v="A psychedelic post rock masterpiece!"/>
    <n v="2000"/>
    <n v="4067"/>
    <x v="3"/>
    <x v="3"/>
    <s v="GBP"/>
    <n v="1470075210"/>
    <n v="1468779210"/>
    <b v="0"/>
    <n v="133"/>
    <b v="1"/>
    <s v="music/rock"/>
    <n v="2.0335000000000001"/>
    <n v="30.578947368421051"/>
    <x v="3"/>
    <x v="33"/>
  </r>
  <r>
    <n v="1379"/>
    <x v="2543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.1160000000000001"/>
    <n v="73.907284768211923"/>
    <x v="3"/>
    <x v="33"/>
  </r>
  <r>
    <n v="1380"/>
    <x v="2544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.24"/>
    <n v="21.2"/>
    <x v="3"/>
    <x v="33"/>
  </r>
  <r>
    <n v="1381"/>
    <x v="2545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.071"/>
    <n v="73.356164383561648"/>
    <x v="3"/>
    <x v="33"/>
  </r>
  <r>
    <n v="1382"/>
    <x v="2546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.043625"/>
    <n v="56.412162162162161"/>
    <x v="3"/>
    <x v="33"/>
  </r>
  <r>
    <n v="1383"/>
    <x v="2547"/>
    <s v="Instrumental Post-Rock meets Progressive Rock &amp; Cinematic atmospheres. Get your dose of blissful guitar tones, grooves &amp; live strings!"/>
    <n v="2200"/>
    <n v="4673"/>
    <x v="3"/>
    <x v="2"/>
    <s v="CAD"/>
    <n v="1482457678"/>
    <n v="1480729678"/>
    <b v="0"/>
    <n v="93"/>
    <b v="1"/>
    <s v="music/rock"/>
    <n v="2.124090909090909"/>
    <n v="50.247311827956992"/>
    <x v="3"/>
    <x v="33"/>
  </r>
  <r>
    <n v="1384"/>
    <x v="2548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.2408571428571429"/>
    <n v="68.936507936507937"/>
    <x v="3"/>
    <x v="33"/>
  </r>
  <r>
    <n v="1385"/>
    <x v="2549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.10406125"/>
    <n v="65.914104477611943"/>
    <x v="3"/>
    <x v="33"/>
  </r>
  <r>
    <n v="1386"/>
    <x v="2550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.1875"/>
    <n v="62.5"/>
    <x v="3"/>
    <x v="33"/>
  </r>
  <r>
    <n v="1387"/>
    <x v="2551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.36625"/>
    <n v="70.064102564102569"/>
    <x v="3"/>
    <x v="33"/>
  </r>
  <r>
    <n v="1388"/>
    <x v="2552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.348074"/>
    <n v="60.181874999999998"/>
    <x v="3"/>
    <x v="33"/>
  </r>
  <r>
    <n v="1389"/>
    <x v="2553"/>
    <s v="Help fund the pressing of DANCEHALL's first record by pre-ordering it in advance!!!"/>
    <n v="500"/>
    <n v="727"/>
    <x v="3"/>
    <x v="3"/>
    <s v="GBP"/>
    <n v="1471087957"/>
    <n v="1468495957"/>
    <b v="0"/>
    <n v="34"/>
    <b v="1"/>
    <s v="music/rock"/>
    <n v="1.454"/>
    <n v="21.382352941176471"/>
    <x v="3"/>
    <x v="33"/>
  </r>
  <r>
    <n v="1390"/>
    <x v="2554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.0910714285714285"/>
    <n v="160.78947368421052"/>
    <x v="3"/>
    <x v="33"/>
  </r>
  <r>
    <n v="1391"/>
    <x v="2555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.1020000000000001"/>
    <n v="42.384615384615387"/>
    <x v="3"/>
    <x v="33"/>
  </r>
  <r>
    <n v="1392"/>
    <x v="2556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.1364000000000001"/>
    <n v="27.317307692307693"/>
    <x v="3"/>
    <x v="33"/>
  </r>
  <r>
    <n v="1393"/>
    <x v="2557"/>
    <s v="Rock n' Roll tales of our times"/>
    <n v="10000"/>
    <n v="10235"/>
    <x v="3"/>
    <x v="1"/>
    <s v="USD"/>
    <n v="1470068523"/>
    <n v="1467476523"/>
    <b v="0"/>
    <n v="52"/>
    <b v="1"/>
    <s v="music/rock"/>
    <n v="1.0235000000000001"/>
    <n v="196.82692307692307"/>
    <x v="3"/>
    <x v="33"/>
  </r>
  <r>
    <n v="1394"/>
    <x v="2558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.2213333333333334"/>
    <n v="53.882352941176471"/>
    <x v="3"/>
    <x v="33"/>
  </r>
  <r>
    <n v="1395"/>
    <x v="2559"/>
    <s v="Help Quiet Oaks record their debut album!!!"/>
    <n v="3500"/>
    <n v="3916"/>
    <x v="3"/>
    <x v="1"/>
    <s v="USD"/>
    <n v="1484430481"/>
    <n v="1481838481"/>
    <b v="0"/>
    <n v="82"/>
    <b v="1"/>
    <s v="music/rock"/>
    <n v="1.1188571428571428"/>
    <n v="47.756097560975611"/>
    <x v="3"/>
    <x v="33"/>
  </r>
  <r>
    <n v="1396"/>
    <x v="2560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.073"/>
    <n v="88.191780821917803"/>
    <x v="3"/>
    <x v="33"/>
  </r>
  <r>
    <n v="1397"/>
    <x v="2561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.1385000000000001"/>
    <n v="72.056962025316452"/>
    <x v="3"/>
    <x v="33"/>
  </r>
  <r>
    <n v="1398"/>
    <x v="2562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.0968181818181819"/>
    <n v="74.246153846153845"/>
    <x v="3"/>
    <x v="33"/>
  </r>
  <r>
    <n v="1399"/>
    <x v="2563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.2614444444444444"/>
    <n v="61.701086956521742"/>
    <x v="3"/>
    <x v="33"/>
  </r>
  <r>
    <n v="1400"/>
    <x v="2564"/>
    <s v="We're looking to our fans to help partially fund the new album. It's 12 tracks in length &amp; will be a musical trip like no other!"/>
    <n v="350"/>
    <n v="586"/>
    <x v="3"/>
    <x v="3"/>
    <s v="GBP"/>
    <n v="1465709400"/>
    <n v="1462695073"/>
    <b v="0"/>
    <n v="34"/>
    <b v="1"/>
    <s v="music/rock"/>
    <n v="1.6742857142857144"/>
    <n v="17.235294117647058"/>
    <x v="3"/>
    <x v="33"/>
  </r>
  <r>
    <n v="1401"/>
    <x v="2565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.9652000000000003"/>
    <n v="51.720833333333331"/>
    <x v="3"/>
    <x v="33"/>
  </r>
  <r>
    <n v="1402"/>
    <x v="2566"/>
    <s v="Help us fund our latest project - a 5 track EP: fast-paced, hard-hitting, female-fronted rock with catchy choruses and lyrics to match!"/>
    <n v="2500"/>
    <n v="2729"/>
    <x v="3"/>
    <x v="3"/>
    <s v="GBP"/>
    <n v="1430439411"/>
    <n v="1425259011"/>
    <b v="0"/>
    <n v="113"/>
    <b v="1"/>
    <s v="music/rock"/>
    <n v="1.0915999999999999"/>
    <n v="24.150442477876105"/>
    <x v="3"/>
    <x v="33"/>
  </r>
  <r>
    <n v="1403"/>
    <x v="2567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.0257499999999999"/>
    <n v="62.166666666666664"/>
    <x v="3"/>
    <x v="33"/>
  </r>
  <r>
    <n v="1461"/>
    <x v="2568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.012446"/>
    <n v="44.66673529411765"/>
    <x v="4"/>
    <x v="36"/>
  </r>
  <r>
    <n v="1462"/>
    <x v="2569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.085175"/>
    <n v="28.937999999999999"/>
    <x v="4"/>
    <x v="36"/>
  </r>
  <r>
    <n v="1463"/>
    <x v="2570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.4766666666666666"/>
    <n v="35.44"/>
    <x v="4"/>
    <x v="36"/>
  </r>
  <r>
    <n v="1464"/>
    <x v="2571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.6319999999999999"/>
    <n v="34.871794871794869"/>
    <x v="4"/>
    <x v="36"/>
  </r>
  <r>
    <n v="1465"/>
    <x v="2572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.5641449999999999"/>
    <n v="52.622732513451197"/>
    <x v="4"/>
    <x v="36"/>
  </r>
  <r>
    <n v="1466"/>
    <x v="2573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.0787731249999999"/>
    <n v="69.598266129032254"/>
    <x v="4"/>
    <x v="36"/>
  </r>
  <r>
    <n v="1467"/>
    <x v="2574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.1508"/>
    <n v="76.72"/>
    <x v="4"/>
    <x v="36"/>
  </r>
  <r>
    <n v="1468"/>
    <x v="2575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.0236842105263158"/>
    <n v="33.191126279863482"/>
    <x v="4"/>
    <x v="36"/>
  </r>
  <r>
    <n v="1469"/>
    <x v="2576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.0842485875706214"/>
    <n v="149.46417445482865"/>
    <x v="4"/>
    <x v="36"/>
  </r>
  <r>
    <n v="1470"/>
    <x v="2577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.2513333333333334"/>
    <n v="23.172839506172838"/>
    <x v="4"/>
    <x v="36"/>
  </r>
  <r>
    <n v="1471"/>
    <x v="2578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.03840625"/>
    <n v="96.877551020408163"/>
    <x v="4"/>
    <x v="36"/>
  </r>
  <r>
    <n v="1472"/>
    <x v="2579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.3870400000000001"/>
    <n v="103.20238095238095"/>
    <x v="4"/>
    <x v="36"/>
  </r>
  <r>
    <n v="1473"/>
    <x v="2580"/>
    <s v="Public Radio Project"/>
    <n v="1500"/>
    <n v="1807.74"/>
    <x v="3"/>
    <x v="1"/>
    <s v="USD"/>
    <n v="1330644639"/>
    <n v="1328052639"/>
    <b v="1"/>
    <n v="47"/>
    <b v="1"/>
    <s v="publishing/radio &amp; podcasts"/>
    <n v="1.20516"/>
    <n v="38.462553191489363"/>
    <x v="4"/>
    <x v="36"/>
  </r>
  <r>
    <n v="1474"/>
    <x v="2581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.1226666666666667"/>
    <n v="44.315789473684212"/>
    <x v="4"/>
    <x v="36"/>
  </r>
  <r>
    <n v="1475"/>
    <x v="2582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.8866966666666667"/>
    <n v="64.173356009070289"/>
    <x v="4"/>
    <x v="36"/>
  </r>
  <r>
    <n v="1476"/>
    <x v="2583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.6155466666666669"/>
    <n v="43.333275109170302"/>
    <x v="4"/>
    <x v="36"/>
  </r>
  <r>
    <n v="1477"/>
    <x v="2584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.1131"/>
    <n v="90.495934959349597"/>
    <x v="4"/>
    <x v="36"/>
  </r>
  <r>
    <n v="1478"/>
    <x v="2585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.8161422"/>
    <n v="29.187190495010373"/>
    <x v="4"/>
    <x v="36"/>
  </r>
  <r>
    <n v="1479"/>
    <x v="2586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.37375"/>
    <n v="30.95774647887324"/>
    <x v="4"/>
    <x v="36"/>
  </r>
  <r>
    <n v="1480"/>
    <x v="2587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.170404"/>
    <n v="92.157795275590544"/>
    <x v="4"/>
    <x v="36"/>
  </r>
  <r>
    <n v="1501"/>
    <x v="2588"/>
    <s v="A hardcover book of surf, outdoor and nature photos from the British Columbia coast."/>
    <n v="52000"/>
    <n v="86492"/>
    <x v="3"/>
    <x v="2"/>
    <s v="CAD"/>
    <n v="1436364023"/>
    <n v="1433772023"/>
    <b v="1"/>
    <n v="885"/>
    <b v="1"/>
    <s v="photography/photobooks"/>
    <n v="1.6633076923076924"/>
    <n v="97.731073446327684"/>
    <x v="8"/>
    <x v="21"/>
  </r>
  <r>
    <n v="1502"/>
    <x v="2589"/>
    <s v="Cosmic Surgery is a photo book, set in the not too distant future where the world of cosmetic surgery is about to be transformed"/>
    <n v="22000"/>
    <n v="22318"/>
    <x v="3"/>
    <x v="3"/>
    <s v="GBP"/>
    <n v="1458943200"/>
    <n v="1456491680"/>
    <b v="1"/>
    <n v="329"/>
    <b v="1"/>
    <s v="photography/photobooks"/>
    <n v="1.0144545454545455"/>
    <n v="67.835866261398181"/>
    <x v="8"/>
    <x v="21"/>
  </r>
  <r>
    <n v="1503"/>
    <x v="2590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.0789146666666667"/>
    <n v="56.98492957746479"/>
    <x v="8"/>
    <x v="21"/>
  </r>
  <r>
    <n v="1504"/>
    <x v="2591"/>
    <s v="A football photography book like no other about the 2014 World Cup in Brazil, by Ryu Voelkel."/>
    <n v="6500"/>
    <n v="18066"/>
    <x v="3"/>
    <x v="3"/>
    <s v="GBP"/>
    <n v="1402389180"/>
    <n v="1399996024"/>
    <b v="1"/>
    <n v="269"/>
    <b v="1"/>
    <s v="photography/photobooks"/>
    <n v="2.7793846153846156"/>
    <n v="67.159851301115239"/>
    <x v="8"/>
    <x v="21"/>
  </r>
  <r>
    <n v="1505"/>
    <x v="2592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.0358125"/>
    <n v="48.037681159420288"/>
    <x v="8"/>
    <x v="21"/>
  </r>
  <r>
    <n v="1506"/>
    <x v="2593"/>
    <s v="A photographic book consisting of 36 colour photographs that explore Holden Lane High School in its final state."/>
    <n v="1500"/>
    <n v="1671"/>
    <x v="3"/>
    <x v="3"/>
    <s v="GBP"/>
    <n v="1406227904"/>
    <n v="1403635904"/>
    <b v="1"/>
    <n v="43"/>
    <b v="1"/>
    <s v="photography/photobooks"/>
    <n v="1.1140000000000001"/>
    <n v="38.860465116279073"/>
    <x v="8"/>
    <x v="21"/>
  </r>
  <r>
    <n v="1507"/>
    <x v="2594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.15"/>
    <n v="78.181818181818187"/>
    <x v="8"/>
    <x v="21"/>
  </r>
  <r>
    <n v="1508"/>
    <x v="2595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.1076216216216217"/>
    <n v="97.113744075829388"/>
    <x v="8"/>
    <x v="21"/>
  </r>
  <r>
    <n v="1509"/>
    <x v="2596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.2364125714285714"/>
    <n v="110.39397959183674"/>
    <x v="8"/>
    <x v="21"/>
  </r>
  <r>
    <n v="1510"/>
    <x v="2597"/>
    <s v="A unique insider 10-year photo-diary of rave culture-people-places. 1st edition sold out; new edition available in the USA &amp; Europe."/>
    <n v="16000"/>
    <n v="16165.6"/>
    <x v="3"/>
    <x v="3"/>
    <s v="GBP"/>
    <n v="1405761278"/>
    <n v="1403169278"/>
    <b v="1"/>
    <n v="405"/>
    <b v="1"/>
    <s v="photography/photobooks"/>
    <n v="1.0103500000000001"/>
    <n v="39.91506172839506"/>
    <x v="8"/>
    <x v="21"/>
  </r>
  <r>
    <n v="1511"/>
    <x v="2598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.1179285714285714"/>
    <n v="75.975728155339809"/>
    <x v="8"/>
    <x v="21"/>
  </r>
  <r>
    <n v="1512"/>
    <x v="2599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.5877142857142861"/>
    <n v="58.379104477611939"/>
    <x v="8"/>
    <x v="21"/>
  </r>
  <r>
    <n v="1513"/>
    <x v="2600"/>
    <s v="An intimate portrait of Russian women in their private spaces by late photographer Andy Rocchelli published by Cesura."/>
    <n v="8000"/>
    <n v="12001.5"/>
    <x v="3"/>
    <x v="3"/>
    <s v="GBP"/>
    <n v="1405523866"/>
    <n v="1402931866"/>
    <b v="1"/>
    <n v="215"/>
    <b v="1"/>
    <s v="photography/photobooks"/>
    <n v="1.5001875"/>
    <n v="55.82093023255814"/>
    <x v="8"/>
    <x v="21"/>
  </r>
  <r>
    <n v="1514"/>
    <x v="2601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.0647599999999999"/>
    <n v="151.24431818181819"/>
    <x v="8"/>
    <x v="21"/>
  </r>
  <r>
    <n v="1515"/>
    <x v="2602"/>
    <s v="Eyes as Big as Plates - The book! Featuring over 50 portraits, field notes and behind the scenes stories from seniors around the world."/>
    <n v="300000"/>
    <n v="471567"/>
    <x v="3"/>
    <x v="16"/>
    <s v="NOK"/>
    <n v="1458104697"/>
    <n v="1455516297"/>
    <b v="1"/>
    <n v="555"/>
    <b v="1"/>
    <s v="photography/photobooks"/>
    <n v="1.57189"/>
    <n v="849.67027027027029"/>
    <x v="8"/>
    <x v="21"/>
  </r>
  <r>
    <n v="1516"/>
    <x v="2603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.0865882352941176"/>
    <n v="159.24137931034483"/>
    <x v="8"/>
    <x v="21"/>
  </r>
  <r>
    <n v="1517"/>
    <x v="2604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.6197999999999999"/>
    <n v="39.507317073170732"/>
    <x v="8"/>
    <x v="21"/>
  </r>
  <r>
    <n v="1518"/>
    <x v="2605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.0536666666666665"/>
    <n v="130.52966101694915"/>
    <x v="8"/>
    <x v="21"/>
  </r>
  <r>
    <n v="1519"/>
    <x v="2606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.033638888888889"/>
    <n v="64.156896551724131"/>
    <x v="8"/>
    <x v="21"/>
  </r>
  <r>
    <n v="1520"/>
    <x v="2607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.0347222222222223"/>
    <n v="111.52694610778443"/>
    <x v="8"/>
    <x v="21"/>
  </r>
  <r>
    <n v="1521"/>
    <x v="2608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.0681333333333334"/>
    <n v="170.44680851063831"/>
    <x v="8"/>
    <x v="21"/>
  </r>
  <r>
    <n v="1522"/>
    <x v="2609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.3896574712643677"/>
    <n v="133.7391592920354"/>
    <x v="8"/>
    <x v="21"/>
  </r>
  <r>
    <n v="1523"/>
    <x v="2610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.2484324324324325"/>
    <n v="95.834024896265561"/>
    <x v="8"/>
    <x v="21"/>
  </r>
  <r>
    <n v="1524"/>
    <x v="2611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s v="photography/photobooks"/>
    <n v="2.0699999999999998"/>
    <n v="221.78571428571428"/>
    <x v="8"/>
    <x v="21"/>
  </r>
  <r>
    <n v="1525"/>
    <x v="2612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.7400576923076922"/>
    <n v="32.315357142857138"/>
    <x v="8"/>
    <x v="21"/>
  </r>
  <r>
    <n v="1526"/>
    <x v="2613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.2032608695652174"/>
    <n v="98.839285714285708"/>
    <x v="8"/>
    <x v="21"/>
  </r>
  <r>
    <n v="1527"/>
    <x v="2614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.1044428571428573"/>
    <n v="55.222142857142863"/>
    <x v="8"/>
    <x v="21"/>
  </r>
  <r>
    <n v="1528"/>
    <x v="2615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.8156666666666665"/>
    <n v="52.793750000000003"/>
    <x v="8"/>
    <x v="21"/>
  </r>
  <r>
    <n v="1529"/>
    <x v="2616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.0067894736842105"/>
    <n v="135.66666666666666"/>
    <x v="8"/>
    <x v="21"/>
  </r>
  <r>
    <n v="1530"/>
    <x v="2617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.3482571428571428"/>
    <n v="53.991990846681922"/>
    <x v="8"/>
    <x v="21"/>
  </r>
  <r>
    <n v="1531"/>
    <x v="2618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.7595744680851064"/>
    <n v="56.643835616438359"/>
    <x v="8"/>
    <x v="21"/>
  </r>
  <r>
    <n v="1532"/>
    <x v="2619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4.8402000000000003"/>
    <n v="82.316326530612244"/>
    <x v="8"/>
    <x v="21"/>
  </r>
  <r>
    <n v="1533"/>
    <x v="2620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.4514"/>
    <n v="88.26081081081081"/>
    <x v="8"/>
    <x v="21"/>
  </r>
  <r>
    <n v="1534"/>
    <x v="2621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.1773333333333333"/>
    <n v="84.905149051490511"/>
    <x v="8"/>
    <x v="21"/>
  </r>
  <r>
    <n v="1535"/>
    <x v="2622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.3242499999999999"/>
    <n v="48.154545454545456"/>
    <x v="8"/>
    <x v="21"/>
  </r>
  <r>
    <n v="1536"/>
    <x v="2623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.5030841666666666"/>
    <n v="66.015406593406595"/>
    <x v="8"/>
    <x v="21"/>
  </r>
  <r>
    <n v="1537"/>
    <x v="2624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.7989999999999999"/>
    <n v="96.375"/>
    <x v="8"/>
    <x v="21"/>
  </r>
  <r>
    <n v="1538"/>
    <x v="2625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.0262857142857142"/>
    <n v="156.17391304347825"/>
    <x v="8"/>
    <x v="21"/>
  </r>
  <r>
    <n v="1539"/>
    <x v="2626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.359861"/>
    <n v="95.764859154929582"/>
    <x v="8"/>
    <x v="21"/>
  </r>
  <r>
    <n v="1540"/>
    <x v="2627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.1786666666666668"/>
    <n v="180.40816326530611"/>
    <x v="8"/>
    <x v="21"/>
  </r>
  <r>
    <n v="1601"/>
    <x v="2628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.082492"/>
    <n v="48.325535714285714"/>
    <x v="3"/>
    <x v="33"/>
  </r>
  <r>
    <n v="1602"/>
    <x v="2629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.0016666666666667"/>
    <n v="46.953125"/>
    <x v="3"/>
    <x v="33"/>
  </r>
  <r>
    <n v="1603"/>
    <x v="2630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.0003299999999999"/>
    <n v="66.688666666666663"/>
    <x v="3"/>
    <x v="33"/>
  </r>
  <r>
    <n v="1604"/>
    <x v="2631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.2210714285714286"/>
    <n v="48.842857142857142"/>
    <x v="3"/>
    <x v="33"/>
  </r>
  <r>
    <n v="1605"/>
    <x v="2632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.0069333333333335"/>
    <n v="137.30909090909091"/>
    <x v="3"/>
    <x v="33"/>
  </r>
  <r>
    <n v="1606"/>
    <x v="2633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.01004125"/>
    <n v="87.829673913043479"/>
    <x v="3"/>
    <x v="33"/>
  </r>
  <r>
    <n v="1607"/>
    <x v="2634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.4511000000000001"/>
    <n v="70.785365853658533"/>
    <x v="3"/>
    <x v="33"/>
  </r>
  <r>
    <n v="1608"/>
    <x v="2635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.0125"/>
    <n v="52.826086956521742"/>
    <x v="3"/>
    <x v="33"/>
  </r>
  <r>
    <n v="1609"/>
    <x v="2636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.1833333333333333"/>
    <n v="443.75"/>
    <x v="3"/>
    <x v="33"/>
  </r>
  <r>
    <n v="1610"/>
    <x v="2637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.7185000000000001"/>
    <n v="48.544642857142854"/>
    <x v="3"/>
    <x v="33"/>
  </r>
  <r>
    <n v="1611"/>
    <x v="2638"/>
    <s v="Skelton-Luns CD/7&quot; No Big Deal."/>
    <n v="800"/>
    <n v="1001"/>
    <x v="3"/>
    <x v="1"/>
    <s v="USD"/>
    <n v="1370390432"/>
    <n v="1368576032"/>
    <b v="0"/>
    <n v="27"/>
    <b v="1"/>
    <s v="music/rock"/>
    <n v="1.25125"/>
    <n v="37.074074074074076"/>
    <x v="3"/>
    <x v="33"/>
  </r>
  <r>
    <n v="1612"/>
    <x v="2639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.1000000000000001"/>
    <n v="50"/>
    <x v="3"/>
    <x v="33"/>
  </r>
  <r>
    <n v="1613"/>
    <x v="2640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.0149999999999999"/>
    <n v="39.03846153846154"/>
    <x v="3"/>
    <x v="33"/>
  </r>
  <r>
    <n v="1614"/>
    <x v="2641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.0269999999999999"/>
    <n v="66.688311688311686"/>
    <x v="3"/>
    <x v="33"/>
  </r>
  <r>
    <n v="1615"/>
    <x v="2642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.1412500000000001"/>
    <n v="67.132352941176464"/>
    <x v="3"/>
    <x v="33"/>
  </r>
  <r>
    <n v="1616"/>
    <x v="2643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.042"/>
    <n v="66.369426751592357"/>
    <x v="3"/>
    <x v="33"/>
  </r>
  <r>
    <n v="1617"/>
    <x v="2644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.4585714285714286"/>
    <n v="64.620253164556956"/>
    <x v="3"/>
    <x v="33"/>
  </r>
  <r>
    <n v="1618"/>
    <x v="2645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.0506666666666666"/>
    <n v="58.370370370370374"/>
    <x v="3"/>
    <x v="33"/>
  </r>
  <r>
    <n v="1619"/>
    <x v="2646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.3333333333333333"/>
    <n v="86.956521739130437"/>
    <x v="3"/>
    <x v="33"/>
  </r>
  <r>
    <n v="1620"/>
    <x v="2647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.1299999999999999"/>
    <n v="66.470588235294116"/>
    <x v="3"/>
    <x v="33"/>
  </r>
  <r>
    <n v="1621"/>
    <x v="2648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.212"/>
    <n v="163.78378378378378"/>
    <x v="3"/>
    <x v="33"/>
  </r>
  <r>
    <n v="1622"/>
    <x v="2649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.0172463768115942"/>
    <n v="107.98461538461538"/>
    <x v="3"/>
    <x v="33"/>
  </r>
  <r>
    <n v="1623"/>
    <x v="2650"/>
    <s v="We play covers of mod and ska classics to enthusiastic crowds. Now we want to leave our own original mark on mod musical history."/>
    <n v="750"/>
    <n v="758"/>
    <x v="3"/>
    <x v="3"/>
    <s v="GBP"/>
    <n v="1377621089"/>
    <n v="1372437089"/>
    <b v="0"/>
    <n v="18"/>
    <b v="1"/>
    <s v="music/rock"/>
    <n v="1.0106666666666666"/>
    <n v="42.111111111111114"/>
    <x v="3"/>
    <x v="33"/>
  </r>
  <r>
    <n v="1624"/>
    <x v="2651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.18"/>
    <n v="47.2"/>
    <x v="3"/>
    <x v="33"/>
  </r>
  <r>
    <n v="1625"/>
    <x v="2652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.5533333333333332"/>
    <n v="112.01923076923077"/>
    <x v="3"/>
    <x v="33"/>
  </r>
  <r>
    <n v="1626"/>
    <x v="2653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.0118750000000001"/>
    <n v="74.953703703703709"/>
    <x v="3"/>
    <x v="33"/>
  </r>
  <r>
    <n v="1627"/>
    <x v="2654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.17"/>
    <n v="61.578947368421055"/>
    <x v="3"/>
    <x v="33"/>
  </r>
  <r>
    <n v="1628"/>
    <x v="2655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.00925"/>
    <n v="45.875"/>
    <x v="3"/>
    <x v="33"/>
  </r>
  <r>
    <n v="1629"/>
    <x v="2656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.0366666666666666"/>
    <n v="75.853658536585371"/>
    <x v="3"/>
    <x v="33"/>
  </r>
  <r>
    <n v="1630"/>
    <x v="2657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.6524999999999999"/>
    <n v="84.206349206349202"/>
    <x v="3"/>
    <x v="33"/>
  </r>
  <r>
    <n v="1631"/>
    <x v="2658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.5590999999999999"/>
    <n v="117.22556390977444"/>
    <x v="3"/>
    <x v="33"/>
  </r>
  <r>
    <n v="1632"/>
    <x v="2659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.0162500000000001"/>
    <n v="86.489361702127653"/>
    <x v="3"/>
    <x v="33"/>
  </r>
  <r>
    <n v="1633"/>
    <x v="2660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"/>
    <n v="172.41379310344828"/>
    <x v="3"/>
    <x v="33"/>
  </r>
  <r>
    <n v="1634"/>
    <x v="2661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.0049999999999999"/>
    <n v="62.8125"/>
    <x v="3"/>
    <x v="33"/>
  </r>
  <r>
    <n v="1635"/>
    <x v="2662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.2529999999999999"/>
    <n v="67.729729729729726"/>
    <x v="3"/>
    <x v="33"/>
  </r>
  <r>
    <n v="1636"/>
    <x v="2663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.0355555555555556"/>
    <n v="53.5632183908046"/>
    <x v="3"/>
    <x v="33"/>
  </r>
  <r>
    <n v="1637"/>
    <x v="2664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.038"/>
    <n v="34.6"/>
    <x v="3"/>
    <x v="33"/>
  </r>
  <r>
    <n v="1638"/>
    <x v="2665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.05"/>
    <n v="38.888888888888886"/>
    <x v="3"/>
    <x v="33"/>
  </r>
  <r>
    <n v="1639"/>
    <x v="2666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"/>
    <n v="94.736842105263165"/>
    <x v="3"/>
    <x v="33"/>
  </r>
  <r>
    <n v="1640"/>
    <x v="2667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.6986000000000001"/>
    <n v="39.967058823529413"/>
    <x v="3"/>
    <x v="33"/>
  </r>
  <r>
    <n v="1641"/>
    <x v="2668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.014"/>
    <n v="97.5"/>
    <x v="3"/>
    <x v="37"/>
  </r>
  <r>
    <n v="1642"/>
    <x v="2669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"/>
    <n v="42.857142857142854"/>
    <x v="3"/>
    <x v="37"/>
  </r>
  <r>
    <n v="1643"/>
    <x v="2670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.2470000000000001"/>
    <n v="168.51351351351352"/>
    <x v="3"/>
    <x v="37"/>
  </r>
  <r>
    <n v="1644"/>
    <x v="2671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.095"/>
    <n v="85.546875"/>
    <x v="3"/>
    <x v="37"/>
  </r>
  <r>
    <n v="1645"/>
    <x v="2672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.1080000000000001"/>
    <n v="554"/>
    <x v="3"/>
    <x v="37"/>
  </r>
  <r>
    <n v="1646"/>
    <x v="2673"/>
    <s v="Album 3 funds.We have 13 amazing songs ready to go . a fantastic engineer to mix them, James Aparicio(Depeche Mode/Liars.We need you xx"/>
    <n v="2000"/>
    <n v="2204"/>
    <x v="3"/>
    <x v="3"/>
    <s v="GBP"/>
    <n v="1408039860"/>
    <n v="1405248503"/>
    <b v="0"/>
    <n v="83"/>
    <b v="1"/>
    <s v="music/pop"/>
    <n v="1.1020000000000001"/>
    <n v="26.554216867469879"/>
    <x v="3"/>
    <x v="37"/>
  </r>
  <r>
    <n v="1647"/>
    <x v="2674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.0471999999999999"/>
    <n v="113.82608695652173"/>
    <x v="3"/>
    <x v="37"/>
  </r>
  <r>
    <n v="1648"/>
    <x v="2675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.2526086956521738"/>
    <n v="32.011111111111113"/>
    <x v="3"/>
    <x v="37"/>
  </r>
  <r>
    <n v="1649"/>
    <x v="2676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.0058763157894737"/>
    <n v="47.189259259259259"/>
    <x v="3"/>
    <x v="37"/>
  </r>
  <r>
    <n v="1650"/>
    <x v="2677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.4155"/>
    <n v="88.46875"/>
    <x v="3"/>
    <x v="37"/>
  </r>
  <r>
    <n v="1651"/>
    <x v="2678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.0075000000000001"/>
    <n v="100.75"/>
    <x v="3"/>
    <x v="37"/>
  </r>
  <r>
    <n v="1652"/>
    <x v="2679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.0066666666666666"/>
    <n v="64.714285714285708"/>
    <x v="3"/>
    <x v="37"/>
  </r>
  <r>
    <n v="1653"/>
    <x v="2680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.7423040000000001"/>
    <n v="51.854285714285716"/>
    <x v="3"/>
    <x v="37"/>
  </r>
  <r>
    <n v="1654"/>
    <x v="2681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.199090909090909"/>
    <n v="38.794117647058826"/>
    <x v="3"/>
    <x v="37"/>
  </r>
  <r>
    <n v="1655"/>
    <x v="2682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.4286666666666668"/>
    <n v="44.645833333333336"/>
    <x v="3"/>
    <x v="37"/>
  </r>
  <r>
    <n v="1656"/>
    <x v="2683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.0033493333333334"/>
    <n v="156.77333333333334"/>
    <x v="3"/>
    <x v="37"/>
  </r>
  <r>
    <n v="1657"/>
    <x v="2684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.0493380000000001"/>
    <n v="118.70339366515837"/>
    <x v="3"/>
    <x v="37"/>
  </r>
  <r>
    <n v="1658"/>
    <x v="2685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.3223333333333334"/>
    <n v="74.149532710280369"/>
    <x v="3"/>
    <x v="37"/>
  </r>
  <r>
    <n v="1659"/>
    <x v="2686"/>
    <s v="The long awaited Christmas EP is in session! We need your help to get it professionally mixed, produced and manufactured."/>
    <n v="500"/>
    <n v="564"/>
    <x v="3"/>
    <x v="3"/>
    <s v="GBP"/>
    <n v="1387281600"/>
    <n v="1384811721"/>
    <b v="0"/>
    <n v="45"/>
    <b v="1"/>
    <s v="music/pop"/>
    <n v="1.1279999999999999"/>
    <n v="12.533333333333333"/>
    <x v="3"/>
    <x v="37"/>
  </r>
  <r>
    <n v="1660"/>
    <x v="2687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12.5375"/>
    <n v="27.861111111111111"/>
    <x v="3"/>
    <x v="37"/>
  </r>
  <r>
    <n v="1661"/>
    <x v="2688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.0250632911392406"/>
    <n v="80.178217821782184"/>
    <x v="3"/>
    <x v="37"/>
  </r>
  <r>
    <n v="1662"/>
    <x v="2689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.026375"/>
    <n v="132.43548387096774"/>
    <x v="3"/>
    <x v="37"/>
  </r>
  <r>
    <n v="1663"/>
    <x v="2690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.08"/>
    <n v="33.75"/>
    <x v="3"/>
    <x v="37"/>
  </r>
  <r>
    <n v="1664"/>
    <x v="2691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.2240879999999998"/>
    <n v="34.384494382022467"/>
    <x v="3"/>
    <x v="37"/>
  </r>
  <r>
    <n v="1665"/>
    <x v="2692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.1945714285714286"/>
    <n v="44.956989247311824"/>
    <x v="3"/>
    <x v="37"/>
  </r>
  <r>
    <n v="1666"/>
    <x v="2693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.6088"/>
    <n v="41.04081632653061"/>
    <x v="3"/>
    <x v="37"/>
  </r>
  <r>
    <n v="1667"/>
    <x v="2694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.2685294117647059"/>
    <n v="52.597560975609753"/>
    <x v="3"/>
    <x v="37"/>
  </r>
  <r>
    <n v="1668"/>
    <x v="2695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.026375"/>
    <n v="70.784482758620683"/>
    <x v="3"/>
    <x v="37"/>
  </r>
  <r>
    <n v="1669"/>
    <x v="2696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.3975"/>
    <n v="53.75"/>
    <x v="3"/>
    <x v="37"/>
  </r>
  <r>
    <n v="1670"/>
    <x v="2697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.026"/>
    <n v="44.608695652173914"/>
    <x v="3"/>
    <x v="37"/>
  </r>
  <r>
    <n v="1671"/>
    <x v="2698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.0067349999999999"/>
    <n v="26.148961038961041"/>
    <x v="3"/>
    <x v="37"/>
  </r>
  <r>
    <n v="1672"/>
    <x v="2699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.1294117647058823"/>
    <n v="39.183673469387756"/>
    <x v="3"/>
    <x v="37"/>
  </r>
  <r>
    <n v="1673"/>
    <x v="2700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.2809523809523808"/>
    <n v="45.593220338983052"/>
    <x v="3"/>
    <x v="37"/>
  </r>
  <r>
    <n v="1674"/>
    <x v="2701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.0169999999999999"/>
    <n v="89.247787610619469"/>
    <x v="3"/>
    <x v="37"/>
  </r>
  <r>
    <n v="1675"/>
    <x v="2702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.37416"/>
    <n v="40.416470588235299"/>
    <x v="3"/>
    <x v="37"/>
  </r>
  <r>
    <n v="1676"/>
    <x v="2703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.1533333333333333"/>
    <n v="82.38095238095238"/>
    <x v="3"/>
    <x v="37"/>
  </r>
  <r>
    <n v="1677"/>
    <x v="2704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s v="music/pop"/>
    <n v="1.1166666666666667"/>
    <n v="159.52380952380952"/>
    <x v="3"/>
    <x v="37"/>
  </r>
  <r>
    <n v="1678"/>
    <x v="2705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.1839999999999999"/>
    <n v="36.244897959183675"/>
    <x v="3"/>
    <x v="37"/>
  </r>
  <r>
    <n v="1679"/>
    <x v="2706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.75"/>
    <n v="62.5"/>
    <x v="3"/>
    <x v="37"/>
  </r>
  <r>
    <n v="1680"/>
    <x v="2707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.175"/>
    <n v="47"/>
    <x v="3"/>
    <x v="37"/>
  </r>
  <r>
    <n v="1741"/>
    <x v="2708"/>
    <s v="A photo journal documenting my experiences and travels across New Zealand"/>
    <n v="1200"/>
    <n v="1330"/>
    <x v="3"/>
    <x v="3"/>
    <s v="GBP"/>
    <n v="1433948671"/>
    <n v="1430060671"/>
    <b v="0"/>
    <n v="52"/>
    <b v="1"/>
    <s v="photography/photobooks"/>
    <n v="1.1083333333333334"/>
    <n v="25.576923076923077"/>
    <x v="8"/>
    <x v="21"/>
  </r>
  <r>
    <n v="1742"/>
    <x v="2709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.0874999999999999"/>
    <n v="63.970588235294116"/>
    <x v="8"/>
    <x v="21"/>
  </r>
  <r>
    <n v="1743"/>
    <x v="2710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.0041666666666667"/>
    <n v="89.925373134328353"/>
    <x v="8"/>
    <x v="21"/>
  </r>
  <r>
    <n v="1744"/>
    <x v="2711"/>
    <s v="This book is the embodiment of my passion for water &amp; photography, which I hope will inspire you to pick up your camera and explore."/>
    <n v="5500"/>
    <n v="6515"/>
    <x v="3"/>
    <x v="3"/>
    <s v="GBP"/>
    <n v="1425821477"/>
    <n v="1421937077"/>
    <b v="0"/>
    <n v="70"/>
    <b v="1"/>
    <s v="photography/photobooks"/>
    <n v="1.1845454545454546"/>
    <n v="93.071428571428569"/>
    <x v="8"/>
    <x v="21"/>
  </r>
  <r>
    <n v="1745"/>
    <x v="2712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.1401428571428571"/>
    <n v="89.674157303370791"/>
    <x v="8"/>
    <x v="21"/>
  </r>
  <r>
    <n v="1746"/>
    <x v="2713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.4810000000000001"/>
    <n v="207.61682242990653"/>
    <x v="8"/>
    <x v="21"/>
  </r>
  <r>
    <n v="1747"/>
    <x v="2714"/>
    <s v="A beautiful, limited edition, photobook about the story of the last year of my mother's life, to be published by Dewi Lewis."/>
    <n v="9000"/>
    <n v="9446"/>
    <x v="3"/>
    <x v="3"/>
    <s v="GBP"/>
    <n v="1447426800"/>
    <n v="1444904830"/>
    <b v="0"/>
    <n v="159"/>
    <b v="1"/>
    <s v="photography/photobooks"/>
    <n v="1.0495555555555556"/>
    <n v="59.408805031446541"/>
    <x v="8"/>
    <x v="21"/>
  </r>
  <r>
    <n v="1748"/>
    <x v="2715"/>
    <s v="Telling the story of the city through remarkable people who live in Vancouver today."/>
    <n v="50000"/>
    <n v="64974"/>
    <x v="3"/>
    <x v="2"/>
    <s v="CAD"/>
    <n v="1441234143"/>
    <n v="1438642143"/>
    <b v="0"/>
    <n v="181"/>
    <b v="1"/>
    <s v="photography/photobooks"/>
    <n v="1.29948"/>
    <n v="358.97237569060775"/>
    <x v="8"/>
    <x v="21"/>
  </r>
  <r>
    <n v="1749"/>
    <x v="2716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x v="8"/>
    <x v="21"/>
  </r>
  <r>
    <n v="1750"/>
    <x v="2717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.0162"/>
    <n v="80.647999999999996"/>
    <x v="8"/>
    <x v="21"/>
  </r>
  <r>
    <n v="1751"/>
    <x v="2718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.0289999999999999"/>
    <n v="168.68852459016392"/>
    <x v="8"/>
    <x v="21"/>
  </r>
  <r>
    <n v="1752"/>
    <x v="2719"/>
    <s v="A little book of calm, in picture form, that will soothe the soul and un-furrow the brow."/>
    <n v="1200"/>
    <n v="3122"/>
    <x v="3"/>
    <x v="3"/>
    <s v="GBP"/>
    <n v="1476425082"/>
    <n v="1473833082"/>
    <b v="0"/>
    <n v="90"/>
    <b v="1"/>
    <s v="photography/photobooks"/>
    <n v="2.6016666666666666"/>
    <n v="34.68888888888889"/>
    <x v="8"/>
    <x v="21"/>
  </r>
  <r>
    <n v="1753"/>
    <x v="2720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.08"/>
    <n v="462.85714285714283"/>
    <x v="8"/>
    <x v="21"/>
  </r>
  <r>
    <n v="1754"/>
    <x v="2721"/>
    <s v="A photography publication that looks behind the myths, clichÃ©s and fairytales that surround Ottawa, the capital of Canada."/>
    <n v="8500"/>
    <n v="9395"/>
    <x v="3"/>
    <x v="2"/>
    <s v="CAD"/>
    <n v="1428091353"/>
    <n v="1425502953"/>
    <b v="0"/>
    <n v="90"/>
    <b v="1"/>
    <s v="photography/photobooks"/>
    <n v="1.1052941176470588"/>
    <n v="104.38888888888889"/>
    <x v="8"/>
    <x v="21"/>
  </r>
  <r>
    <n v="1755"/>
    <x v="2722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.2"/>
    <n v="7.5"/>
    <x v="8"/>
    <x v="21"/>
  </r>
  <r>
    <n v="1756"/>
    <x v="2723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.0282909090909091"/>
    <n v="47.13"/>
    <x v="8"/>
    <x v="21"/>
  </r>
  <r>
    <n v="1757"/>
    <x v="2724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.1599999999999999"/>
    <n v="414.28571428571428"/>
    <x v="8"/>
    <x v="21"/>
  </r>
  <r>
    <n v="1758"/>
    <x v="2725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.147"/>
    <n v="42.481481481481481"/>
    <x v="8"/>
    <x v="21"/>
  </r>
  <r>
    <n v="1759"/>
    <x v="2726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.0660000000000001"/>
    <n v="108.77551020408163"/>
    <x v="8"/>
    <x v="21"/>
  </r>
  <r>
    <n v="1760"/>
    <x v="2727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.6544000000000001"/>
    <n v="81.098039215686271"/>
    <x v="8"/>
    <x v="21"/>
  </r>
  <r>
    <n v="1761"/>
    <x v="2728"/>
    <s v="A hardcover photobook telling the naked truth of a young photographers journey."/>
    <n v="100"/>
    <n v="155"/>
    <x v="3"/>
    <x v="3"/>
    <s v="GBP"/>
    <n v="1442065060"/>
    <n v="1437745060"/>
    <b v="0"/>
    <n v="3"/>
    <b v="1"/>
    <s v="photography/photobooks"/>
    <n v="1.55"/>
    <n v="51.666666666666664"/>
    <x v="8"/>
    <x v="21"/>
  </r>
  <r>
    <n v="1762"/>
    <x v="2729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.85"/>
    <n v="35.4"/>
    <x v="8"/>
    <x v="21"/>
  </r>
  <r>
    <n v="1763"/>
    <x v="2730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.0190833333333333"/>
    <n v="103.63559322033899"/>
    <x v="8"/>
    <x v="21"/>
  </r>
  <r>
    <n v="1821"/>
    <x v="2731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.3489"/>
    <n v="59.162280701754383"/>
    <x v="3"/>
    <x v="33"/>
  </r>
  <r>
    <n v="1822"/>
    <x v="2732"/>
    <s v="Wood Butcher needs your help to make this happen. Buy a CD, support local music!"/>
    <n v="300"/>
    <n v="300"/>
    <x v="3"/>
    <x v="2"/>
    <s v="CAD"/>
    <n v="1391194860"/>
    <n v="1388084862"/>
    <b v="0"/>
    <n v="11"/>
    <b v="1"/>
    <s v="music/rock"/>
    <n v="1"/>
    <n v="27.272727272727273"/>
    <x v="3"/>
    <x v="33"/>
  </r>
  <r>
    <n v="1823"/>
    <x v="2733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.1585714285714286"/>
    <n v="24.575757575757574"/>
    <x v="3"/>
    <x v="33"/>
  </r>
  <r>
    <n v="1824"/>
    <x v="2734"/>
    <s v="cd fund raiser"/>
    <n v="3000"/>
    <n v="3002"/>
    <x v="3"/>
    <x v="1"/>
    <s v="USD"/>
    <n v="1389146880"/>
    <n v="1387403967"/>
    <b v="0"/>
    <n v="40"/>
    <b v="1"/>
    <s v="music/rock"/>
    <n v="1.0006666666666666"/>
    <n v="75.05"/>
    <x v="3"/>
    <x v="33"/>
  </r>
  <r>
    <n v="1825"/>
    <x v="2735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.0505"/>
    <n v="42.02"/>
    <x v="3"/>
    <x v="33"/>
  </r>
  <r>
    <n v="1826"/>
    <x v="2736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.01"/>
    <n v="53.157894736842103"/>
    <x v="3"/>
    <x v="33"/>
  </r>
  <r>
    <n v="1827"/>
    <x v="2737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.0066250000000001"/>
    <n v="83.885416666666671"/>
    <x v="3"/>
    <x v="33"/>
  </r>
  <r>
    <n v="1828"/>
    <x v="2738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.0016"/>
    <n v="417.33333333333331"/>
    <x v="3"/>
    <x v="33"/>
  </r>
  <r>
    <n v="1829"/>
    <x v="2739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.6668333333333334"/>
    <n v="75.765151515151516"/>
    <x v="3"/>
    <x v="33"/>
  </r>
  <r>
    <n v="1830"/>
    <x v="2740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.0153333333333334"/>
    <n v="67.389380530973455"/>
    <x v="3"/>
    <x v="33"/>
  </r>
  <r>
    <n v="1831"/>
    <x v="2741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.03"/>
    <n v="73.571428571428569"/>
    <x v="3"/>
    <x v="33"/>
  </r>
  <r>
    <n v="1832"/>
    <x v="2742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.4285714285714286"/>
    <n v="25"/>
    <x v="3"/>
    <x v="33"/>
  </r>
  <r>
    <n v="1833"/>
    <x v="2743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.625"/>
    <n v="42"/>
    <x v="3"/>
    <x v="33"/>
  </r>
  <r>
    <n v="1834"/>
    <x v="2744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.1805000000000001"/>
    <n v="131.16666666666666"/>
    <x v="3"/>
    <x v="33"/>
  </r>
  <r>
    <n v="1835"/>
    <x v="2745"/>
    <s v="WE ARE A HARD ROCK/PUNK BAND SEEKING FUNDS TO RECORD A NEW EP. _x000a__x000a_https://www.reverbnation.com/dirtylittlerebel"/>
    <n v="500"/>
    <n v="520"/>
    <x v="3"/>
    <x v="3"/>
    <s v="GBP"/>
    <n v="1459439471"/>
    <n v="1456851071"/>
    <b v="0"/>
    <n v="11"/>
    <b v="1"/>
    <s v="music/rock"/>
    <n v="1.04"/>
    <n v="47.272727272727273"/>
    <x v="3"/>
    <x v="33"/>
  </r>
  <r>
    <n v="1836"/>
    <x v="2746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.0034000000000001"/>
    <n v="182.12727272727273"/>
    <x v="3"/>
    <x v="33"/>
  </r>
  <r>
    <n v="1837"/>
    <x v="2747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.0683333333333334"/>
    <n v="61.366666666666667"/>
    <x v="3"/>
    <x v="33"/>
  </r>
  <r>
    <n v="1838"/>
    <x v="2748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.00149"/>
    <n v="35.767499999999998"/>
    <x v="3"/>
    <x v="33"/>
  </r>
  <r>
    <n v="1839"/>
    <x v="2749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.0529999999999999"/>
    <n v="45.62222222222222"/>
    <x v="3"/>
    <x v="33"/>
  </r>
  <r>
    <n v="1840"/>
    <x v="2750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.0888888888888888"/>
    <n v="75.384615384615387"/>
    <x v="3"/>
    <x v="33"/>
  </r>
  <r>
    <n v="1841"/>
    <x v="2751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.0175000000000001"/>
    <n v="50.875"/>
    <x v="3"/>
    <x v="33"/>
  </r>
  <r>
    <n v="1842"/>
    <x v="2752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.2524999999999999"/>
    <n v="119.28571428571429"/>
    <x v="3"/>
    <x v="33"/>
  </r>
  <r>
    <n v="1843"/>
    <x v="2753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.2400610000000001"/>
    <n v="92.541865671641801"/>
    <x v="3"/>
    <x v="33"/>
  </r>
  <r>
    <n v="1844"/>
    <x v="2754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.014"/>
    <n v="76.05"/>
    <x v="3"/>
    <x v="33"/>
  </r>
  <r>
    <n v="1845"/>
    <x v="2755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"/>
    <n v="52.631578947368418"/>
    <x v="3"/>
    <x v="33"/>
  </r>
  <r>
    <n v="1846"/>
    <x v="2756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.3792666666666666"/>
    <n v="98.990430622009569"/>
    <x v="3"/>
    <x v="33"/>
  </r>
  <r>
    <n v="1847"/>
    <x v="2757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.2088000000000001"/>
    <n v="79.526315789473685"/>
    <x v="3"/>
    <x v="33"/>
  </r>
  <r>
    <n v="1848"/>
    <x v="2758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.0736666666666668"/>
    <n v="134.20833333333334"/>
    <x v="3"/>
    <x v="33"/>
  </r>
  <r>
    <n v="1849"/>
    <x v="2759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.0033333333333334"/>
    <n v="37.625"/>
    <x v="3"/>
    <x v="33"/>
  </r>
  <r>
    <n v="1850"/>
    <x v="2760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.0152222222222222"/>
    <n v="51.044692737430168"/>
    <x v="3"/>
    <x v="33"/>
  </r>
  <r>
    <n v="1851"/>
    <x v="2761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.0007692307692309"/>
    <n v="50.03846153846154"/>
    <x v="3"/>
    <x v="33"/>
  </r>
  <r>
    <n v="1852"/>
    <x v="2762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.1696666666666666"/>
    <n v="133.93129770992365"/>
    <x v="3"/>
    <x v="33"/>
  </r>
  <r>
    <n v="1853"/>
    <x v="2763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.01875"/>
    <n v="58.214285714285715"/>
    <x v="3"/>
    <x v="33"/>
  </r>
  <r>
    <n v="1854"/>
    <x v="2764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.0212366666666666"/>
    <n v="88.037643678160919"/>
    <x v="3"/>
    <x v="33"/>
  </r>
  <r>
    <n v="1855"/>
    <x v="2765"/>
    <s v="11 year old Sara &amp; Motion Device want rock &amp; metal fans all over the world to unite and join the ROCK REVOLUTION!!!"/>
    <n v="8750"/>
    <n v="13480.16"/>
    <x v="3"/>
    <x v="2"/>
    <s v="CAD"/>
    <n v="1389012940"/>
    <n v="1385124940"/>
    <b v="0"/>
    <n v="191"/>
    <b v="1"/>
    <s v="music/rock"/>
    <n v="1.5405897142857143"/>
    <n v="70.576753926701571"/>
    <x v="3"/>
    <x v="33"/>
  </r>
  <r>
    <n v="1856"/>
    <x v="2766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.0125"/>
    <n v="53.289473684210527"/>
    <x v="3"/>
    <x v="33"/>
  </r>
  <r>
    <n v="1857"/>
    <x v="2767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"/>
    <n v="136.36363636363637"/>
    <x v="3"/>
    <x v="33"/>
  </r>
  <r>
    <n v="1858"/>
    <x v="2768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.0874800874800874"/>
    <n v="40.547315436241611"/>
    <x v="3"/>
    <x v="33"/>
  </r>
  <r>
    <n v="1859"/>
    <x v="2769"/>
    <s v="Queen Kwong is going ON TOUR to London and Paris!"/>
    <n v="3000"/>
    <n v="3955"/>
    <x v="3"/>
    <x v="1"/>
    <s v="USD"/>
    <n v="1316716129"/>
    <n v="1314124129"/>
    <b v="0"/>
    <n v="56"/>
    <b v="1"/>
    <s v="music/rock"/>
    <n v="1.3183333333333334"/>
    <n v="70.625"/>
    <x v="3"/>
    <x v="33"/>
  </r>
  <r>
    <n v="1860"/>
    <x v="2770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.3346666666666667"/>
    <n v="52.684210526315788"/>
    <x v="3"/>
    <x v="33"/>
  </r>
  <r>
    <n v="1881"/>
    <x v="2771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.726845"/>
    <n v="49.338428571428572"/>
    <x v="3"/>
    <x v="15"/>
  </r>
  <r>
    <n v="1882"/>
    <x v="2772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.008955223880597"/>
    <n v="41.728395061728392"/>
    <x v="3"/>
    <x v="15"/>
  </r>
  <r>
    <n v="1883"/>
    <x v="2773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.0480480480480481"/>
    <n v="32.71875"/>
    <x v="3"/>
    <x v="15"/>
  </r>
  <r>
    <n v="1884"/>
    <x v="2774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.351"/>
    <n v="51.96153846153846"/>
    <x v="3"/>
    <x v="15"/>
  </r>
  <r>
    <n v="1885"/>
    <x v="2775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.1632786885245903"/>
    <n v="50.685714285714283"/>
    <x v="3"/>
    <x v="15"/>
  </r>
  <r>
    <n v="1886"/>
    <x v="2776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.0208333333333333"/>
    <n v="42.241379310344826"/>
    <x v="3"/>
    <x v="15"/>
  </r>
  <r>
    <n v="1887"/>
    <x v="2777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s v="music/indie rock"/>
    <n v="1.1116666666666666"/>
    <n v="416.875"/>
    <x v="3"/>
    <x v="15"/>
  </r>
  <r>
    <n v="1888"/>
    <x v="2778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.6608000000000001"/>
    <n v="46.651685393258425"/>
    <x v="3"/>
    <x v="15"/>
  </r>
  <r>
    <n v="1889"/>
    <x v="2779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.0660000000000001"/>
    <n v="48.454545454545453"/>
    <x v="3"/>
    <x v="15"/>
  </r>
  <r>
    <n v="1890"/>
    <x v="2780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.4458441666666668"/>
    <n v="70.5289837398374"/>
    <x v="3"/>
    <x v="15"/>
  </r>
  <r>
    <n v="1891"/>
    <x v="2781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.0555000000000001"/>
    <n v="87.958333333333329"/>
    <x v="3"/>
    <x v="15"/>
  </r>
  <r>
    <n v="1892"/>
    <x v="2782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.3660000000000001"/>
    <n v="26.26923076923077"/>
    <x v="3"/>
    <x v="15"/>
  </r>
  <r>
    <n v="1893"/>
    <x v="2783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.04"/>
    <n v="57.777777777777779"/>
    <x v="3"/>
    <x v="15"/>
  </r>
  <r>
    <n v="1894"/>
    <x v="2784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.145"/>
    <n v="57.25"/>
    <x v="3"/>
    <x v="15"/>
  </r>
  <r>
    <n v="1895"/>
    <x v="2785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.0171957671957672"/>
    <n v="196.34042553191489"/>
    <x v="3"/>
    <x v="15"/>
  </r>
  <r>
    <n v="1896"/>
    <x v="2786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.2394678492239468"/>
    <n v="43"/>
    <x v="3"/>
    <x v="15"/>
  </r>
  <r>
    <n v="1897"/>
    <x v="2787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.0245669291338582"/>
    <n v="35.551912568306008"/>
    <x v="3"/>
    <x v="15"/>
  </r>
  <r>
    <n v="1898"/>
    <x v="2788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.4450000000000001"/>
    <n v="68.80952380952381"/>
    <x v="3"/>
    <x v="15"/>
  </r>
  <r>
    <n v="1899"/>
    <x v="2789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.3333333333333333"/>
    <n v="28.571428571428573"/>
    <x v="3"/>
    <x v="15"/>
  </r>
  <r>
    <n v="1900"/>
    <x v="2790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.0936440000000001"/>
    <n v="50.631666666666668"/>
    <x v="3"/>
    <x v="15"/>
  </r>
  <r>
    <n v="1921"/>
    <x v="2791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.3680000000000001"/>
    <n v="54"/>
    <x v="3"/>
    <x v="15"/>
  </r>
  <r>
    <n v="1922"/>
    <x v="2792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.1555"/>
    <n v="36.109375"/>
    <x v="3"/>
    <x v="15"/>
  </r>
  <r>
    <n v="1923"/>
    <x v="2793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.4079999999999999"/>
    <n v="23.153846153846153"/>
    <x v="3"/>
    <x v="15"/>
  </r>
  <r>
    <n v="1924"/>
    <x v="2794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.1439999999999999"/>
    <n v="104"/>
    <x v="3"/>
    <x v="15"/>
  </r>
  <r>
    <n v="1925"/>
    <x v="2795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.1033333333333333"/>
    <n v="31.826923076923077"/>
    <x v="3"/>
    <x v="15"/>
  </r>
  <r>
    <n v="1926"/>
    <x v="2796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.9537933333333333"/>
    <n v="27.3896261682243"/>
    <x v="3"/>
    <x v="15"/>
  </r>
  <r>
    <n v="1927"/>
    <x v="2797"/>
    <s v="Hampshire is headed to GBS Detroit."/>
    <n v="600"/>
    <n v="620"/>
    <x v="3"/>
    <x v="1"/>
    <s v="USD"/>
    <n v="1331182740"/>
    <n v="1329856839"/>
    <b v="0"/>
    <n v="11"/>
    <b v="1"/>
    <s v="music/indie rock"/>
    <n v="1.0333333333333334"/>
    <n v="56.363636363636367"/>
    <x v="3"/>
    <x v="15"/>
  </r>
  <r>
    <n v="1928"/>
    <x v="2798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.031372549019608"/>
    <n v="77.352941176470594"/>
    <x v="3"/>
    <x v="15"/>
  </r>
  <r>
    <n v="1929"/>
    <x v="2799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.003125"/>
    <n v="42.8"/>
    <x v="3"/>
    <x v="15"/>
  </r>
  <r>
    <n v="1930"/>
    <x v="2800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.27"/>
    <n v="48.846153846153847"/>
    <x v="3"/>
    <x v="15"/>
  </r>
  <r>
    <n v="1931"/>
    <x v="2801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.20601"/>
    <n v="48.240400000000001"/>
    <x v="3"/>
    <x v="15"/>
  </r>
  <r>
    <n v="1932"/>
    <x v="2802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.0699047619047619"/>
    <n v="70.212500000000006"/>
    <x v="3"/>
    <x v="15"/>
  </r>
  <r>
    <n v="1933"/>
    <x v="2803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.7243333333333333"/>
    <n v="94.054545454545448"/>
    <x v="3"/>
    <x v="15"/>
  </r>
  <r>
    <n v="1934"/>
    <x v="2804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.2362"/>
    <n v="80.272727272727266"/>
    <x v="3"/>
    <x v="15"/>
  </r>
  <r>
    <n v="1935"/>
    <x v="2805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.0840000000000001"/>
    <n v="54.2"/>
    <x v="3"/>
    <x v="15"/>
  </r>
  <r>
    <n v="1936"/>
    <x v="2806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.1652013333333333"/>
    <n v="60.26903448275862"/>
    <x v="3"/>
    <x v="15"/>
  </r>
  <r>
    <n v="1937"/>
    <x v="2807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.8724499999999999"/>
    <n v="38.740344827586206"/>
    <x v="3"/>
    <x v="15"/>
  </r>
  <r>
    <n v="1938"/>
    <x v="2808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.1593333333333333"/>
    <n v="152.54385964912279"/>
    <x v="3"/>
    <x v="15"/>
  </r>
  <r>
    <n v="1939"/>
    <x v="2809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.107"/>
    <n v="115.3125"/>
    <x v="3"/>
    <x v="15"/>
  </r>
  <r>
    <n v="1940"/>
    <x v="2810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.7092307692307693"/>
    <n v="35.838709677419352"/>
    <x v="3"/>
    <x v="15"/>
  </r>
  <r>
    <n v="1941"/>
    <x v="2811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.2611835600000001"/>
    <n v="64.570118779438872"/>
    <x v="1"/>
    <x v="38"/>
  </r>
  <r>
    <n v="1942"/>
    <x v="2812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.3844033333333334"/>
    <n v="87.436000000000007"/>
    <x v="1"/>
    <x v="38"/>
  </r>
  <r>
    <n v="1943"/>
    <x v="2813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.052499999999998"/>
    <n v="68.815577078288939"/>
    <x v="1"/>
    <x v="38"/>
  </r>
  <r>
    <n v="1944"/>
    <x v="2814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.8805550000000002"/>
    <n v="176.200223588597"/>
    <x v="1"/>
    <x v="38"/>
  </r>
  <r>
    <n v="1945"/>
    <x v="2815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s v="technology/hardware"/>
    <n v="3.4801799999999998"/>
    <n v="511.79117647058825"/>
    <x v="1"/>
    <x v="38"/>
  </r>
  <r>
    <n v="1946"/>
    <x v="2816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.4974666666666667"/>
    <n v="160.44285714285715"/>
    <x v="1"/>
    <x v="38"/>
  </r>
  <r>
    <n v="1947"/>
    <x v="2817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.0063375000000001"/>
    <n v="35.003043478260871"/>
    <x v="1"/>
    <x v="38"/>
  </r>
  <r>
    <n v="1948"/>
    <x v="2818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.0021100000000001"/>
    <n v="188.50671378091872"/>
    <x v="1"/>
    <x v="38"/>
  </r>
  <r>
    <n v="1949"/>
    <x v="2819"/>
    <s v="#ShakeYourPower brings clean energy to places in the world without electricity through the power of music."/>
    <n v="50000"/>
    <n v="53001.3"/>
    <x v="3"/>
    <x v="3"/>
    <s v="GBP"/>
    <n v="1404986951"/>
    <n v="1402394951"/>
    <b v="1"/>
    <n v="943"/>
    <b v="1"/>
    <s v="technology/hardware"/>
    <n v="1.0600260000000001"/>
    <n v="56.204984093319197"/>
    <x v="1"/>
    <x v="38"/>
  </r>
  <r>
    <n v="1950"/>
    <x v="2820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.0051866666666669"/>
    <n v="51.3054157782516"/>
    <x v="1"/>
    <x v="38"/>
  </r>
  <r>
    <n v="1951"/>
    <x v="2821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.1244399999999999"/>
    <n v="127.36450839328538"/>
    <x v="1"/>
    <x v="38"/>
  </r>
  <r>
    <n v="1952"/>
    <x v="2822"/>
    <s v="Nix is a breakthrough smartphone accessory. Just scan an object and instantly view the color on your iPhone, Android, PC, or Mac."/>
    <n v="35000"/>
    <n v="69465.33"/>
    <x v="3"/>
    <x v="2"/>
    <s v="CAD"/>
    <n v="1381934015"/>
    <n v="1378737215"/>
    <b v="1"/>
    <n v="682"/>
    <b v="1"/>
    <s v="technology/hardware"/>
    <n v="1.9847237142857144"/>
    <n v="101.85532258064516"/>
    <x v="1"/>
    <x v="38"/>
  </r>
  <r>
    <n v="1953"/>
    <x v="2823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.2594666666666665"/>
    <n v="230.55782312925169"/>
    <x v="1"/>
    <x v="38"/>
  </r>
  <r>
    <n v="1954"/>
    <x v="2824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.9894800000000004"/>
    <n v="842.10602409638557"/>
    <x v="1"/>
    <x v="38"/>
  </r>
  <r>
    <n v="1955"/>
    <x v="2825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.9859528571428569"/>
    <n v="577.27593103448271"/>
    <x v="1"/>
    <x v="38"/>
  </r>
  <r>
    <n v="1956"/>
    <x v="2826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.9403333333333332"/>
    <n v="483.34246575342468"/>
    <x v="1"/>
    <x v="38"/>
  </r>
  <r>
    <n v="1957"/>
    <x v="2827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.6750470000000002"/>
    <n v="76.138500000000008"/>
    <x v="1"/>
    <x v="38"/>
  </r>
  <r>
    <n v="1958"/>
    <x v="2828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.355717142857143"/>
    <n v="74.107684365781708"/>
    <x v="1"/>
    <x v="38"/>
  </r>
  <r>
    <n v="1959"/>
    <x v="2829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.5673440000000001"/>
    <n v="36.965660377358489"/>
    <x v="1"/>
    <x v="38"/>
  </r>
  <r>
    <n v="1960"/>
    <x v="2830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s v="technology/hardware"/>
    <n v="1.1790285714285715"/>
    <n v="2500.969696969697"/>
    <x v="1"/>
    <x v="38"/>
  </r>
  <r>
    <n v="1961"/>
    <x v="2831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.053811999999999"/>
    <n v="67.690214329454989"/>
    <x v="1"/>
    <x v="38"/>
  </r>
  <r>
    <n v="1962"/>
    <x v="2832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.9292499999999999"/>
    <n v="63.04738562091503"/>
    <x v="1"/>
    <x v="38"/>
  </r>
  <r>
    <n v="1963"/>
    <x v="2833"/>
    <s v="First mobile green energy generator that you can carry camping with you! A 3D printed, foldable wind turbine boosting 300W of power!"/>
    <n v="19000"/>
    <n v="24108"/>
    <x v="3"/>
    <x v="3"/>
    <s v="GBP"/>
    <n v="1410862734"/>
    <n v="1407838734"/>
    <b v="1"/>
    <n v="205"/>
    <b v="1"/>
    <s v="technology/hardware"/>
    <n v="1.268842105263158"/>
    <n v="117.6"/>
    <x v="1"/>
    <x v="38"/>
  </r>
  <r>
    <n v="1964"/>
    <x v="2834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2.5957748878923765"/>
    <n v="180.75185011709601"/>
    <x v="1"/>
    <x v="38"/>
  </r>
  <r>
    <n v="1965"/>
    <x v="2835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.6227999999999998"/>
    <n v="127.32038834951456"/>
    <x v="1"/>
    <x v="38"/>
  </r>
  <r>
    <n v="1966"/>
    <x v="2836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.0674309000000002"/>
    <n v="136.6444745538665"/>
    <x v="1"/>
    <x v="38"/>
  </r>
  <r>
    <n v="1967"/>
    <x v="2837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.7012999999999998"/>
    <n v="182.78024691358024"/>
    <x v="1"/>
    <x v="38"/>
  </r>
  <r>
    <n v="1968"/>
    <x v="2838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.8496600000000001"/>
    <n v="279.37843137254902"/>
    <x v="1"/>
    <x v="38"/>
  </r>
  <r>
    <n v="1969"/>
    <x v="2839"/>
    <s v="An Open Source JavaScript microcontroller you can program wirelessly - perfect for IoT! No software needed so get started in seconds."/>
    <n v="20000"/>
    <n v="115816"/>
    <x v="3"/>
    <x v="3"/>
    <s v="GBP"/>
    <n v="1470423668"/>
    <n v="1467831668"/>
    <b v="1"/>
    <n v="1887"/>
    <b v="1"/>
    <s v="technology/hardware"/>
    <n v="5.7907999999999999"/>
    <n v="61.375728669846318"/>
    <x v="1"/>
    <x v="38"/>
  </r>
  <r>
    <n v="1970"/>
    <x v="2840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.318"/>
    <n v="80.727532097004286"/>
    <x v="1"/>
    <x v="38"/>
  </r>
  <r>
    <n v="1971"/>
    <x v="2841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.6302771750000002"/>
    <n v="272.35590732591254"/>
    <x v="1"/>
    <x v="38"/>
  </r>
  <r>
    <n v="1972"/>
    <x v="2842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.7447999999999997"/>
    <n v="70.848739495798313"/>
    <x v="1"/>
    <x v="38"/>
  </r>
  <r>
    <n v="1973"/>
    <x v="2843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.5683081313131315"/>
    <n v="247.94003412969283"/>
    <x v="1"/>
    <x v="38"/>
  </r>
  <r>
    <n v="1974"/>
    <x v="2844"/>
    <s v="RAPIRO is a cute and affordable robot kit designed to work with a Raspberry Pi. It comes with a Arduino-compatible servo controller."/>
    <n v="20000"/>
    <n v="75099.199999999997"/>
    <x v="3"/>
    <x v="3"/>
    <s v="GBP"/>
    <n v="1376899269"/>
    <n v="1371715269"/>
    <b v="1"/>
    <n v="402"/>
    <b v="1"/>
    <s v="technology/hardware"/>
    <n v="3.7549600000000001"/>
    <n v="186.81393034825871"/>
    <x v="1"/>
    <x v="38"/>
  </r>
  <r>
    <n v="1975"/>
    <x v="2845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.0870837499999997"/>
    <n v="131.98948616600788"/>
    <x v="1"/>
    <x v="38"/>
  </r>
  <r>
    <n v="1976"/>
    <x v="2846"/>
    <s v="Can you help us make an ultra bright white one a reality?"/>
    <n v="4000"/>
    <n v="13864"/>
    <x v="3"/>
    <x v="3"/>
    <s v="GBP"/>
    <n v="1373751325"/>
    <n v="1371159325"/>
    <b v="1"/>
    <n v="473"/>
    <b v="1"/>
    <s v="technology/hardware"/>
    <n v="3.4660000000000002"/>
    <n v="29.310782241014799"/>
    <x v="1"/>
    <x v="38"/>
  </r>
  <r>
    <n v="1977"/>
    <x v="2847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.0232999999999999"/>
    <n v="245.02436053593178"/>
    <x v="1"/>
    <x v="38"/>
  </r>
  <r>
    <n v="1978"/>
    <x v="2848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.2684514"/>
    <n v="1323.2540463917526"/>
    <x v="1"/>
    <x v="38"/>
  </r>
  <r>
    <n v="1979"/>
    <x v="2849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.14901155"/>
    <n v="282.65966789667897"/>
    <x v="1"/>
    <x v="38"/>
  </r>
  <r>
    <n v="1980"/>
    <x v="2850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.5482402000000004"/>
    <n v="91.214401028277635"/>
    <x v="1"/>
    <x v="38"/>
  </r>
  <r>
    <n v="2001"/>
    <x v="2851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.8212909090909091"/>
    <n v="128.38790470372632"/>
    <x v="1"/>
    <x v="38"/>
  </r>
  <r>
    <n v="2002"/>
    <x v="2852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.1679422000000002"/>
    <n v="78.834261818181815"/>
    <x v="1"/>
    <x v="38"/>
  </r>
  <r>
    <n v="2003"/>
    <x v="2853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.12"/>
    <n v="91.764705882352942"/>
    <x v="1"/>
    <x v="38"/>
  </r>
  <r>
    <n v="2004"/>
    <x v="2854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.3442048"/>
    <n v="331.10237288135596"/>
    <x v="1"/>
    <x v="38"/>
  </r>
  <r>
    <n v="2005"/>
    <x v="2855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.236801"/>
    <n v="194.26193717277485"/>
    <x v="1"/>
    <x v="38"/>
  </r>
  <r>
    <n v="2006"/>
    <x v="2856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.4784000000000002"/>
    <n v="408.97689768976898"/>
    <x v="1"/>
    <x v="38"/>
  </r>
  <r>
    <n v="2007"/>
    <x v="2857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.157092"/>
    <n v="84.459270072992695"/>
    <x v="1"/>
    <x v="38"/>
  </r>
  <r>
    <n v="2008"/>
    <x v="2858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.1707484768810599"/>
    <n v="44.853658536585364"/>
    <x v="1"/>
    <x v="38"/>
  </r>
  <r>
    <n v="2009"/>
    <x v="2859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.05158"/>
    <n v="383.3643216080402"/>
    <x v="1"/>
    <x v="38"/>
  </r>
  <r>
    <n v="2010"/>
    <x v="2860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.2005299999999997"/>
    <n v="55.276856649395505"/>
    <x v="1"/>
    <x v="38"/>
  </r>
  <r>
    <n v="2011"/>
    <x v="2861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.1956399999999991"/>
    <n v="422.02059732234807"/>
    <x v="1"/>
    <x v="38"/>
  </r>
  <r>
    <n v="2012"/>
    <x v="2862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.3490000000000002"/>
    <n v="64.180327868852459"/>
    <x v="1"/>
    <x v="38"/>
  </r>
  <r>
    <n v="2013"/>
    <x v="2863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.9491375"/>
    <n v="173.57781674704077"/>
    <x v="1"/>
    <x v="38"/>
  </r>
  <r>
    <n v="2014"/>
    <x v="2864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.137822333333332"/>
    <n v="88.601680840609291"/>
    <x v="1"/>
    <x v="38"/>
  </r>
  <r>
    <n v="2015"/>
    <x v="2865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.1300013888888889"/>
    <n v="50.222283950617282"/>
    <x v="1"/>
    <x v="38"/>
  </r>
  <r>
    <n v="2016"/>
    <x v="2866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.2154220000000002"/>
    <n v="192.38876826722338"/>
    <x v="1"/>
    <x v="38"/>
  </r>
  <r>
    <n v="2017"/>
    <x v="2867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.2510239999999999"/>
    <n v="73.416901408450698"/>
    <x v="1"/>
    <x v="38"/>
  </r>
  <r>
    <n v="2018"/>
    <x v="2868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.0224343076923077"/>
    <n v="147.68495555555555"/>
    <x v="1"/>
    <x v="38"/>
  </r>
  <r>
    <n v="2019"/>
    <x v="2869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.8490975000000001"/>
    <n v="108.96848314606741"/>
    <x v="1"/>
    <x v="38"/>
  </r>
  <r>
    <n v="2020"/>
    <x v="2870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.9233333333333333"/>
    <n v="23.647540983606557"/>
    <x v="1"/>
    <x v="38"/>
  </r>
  <r>
    <n v="2021"/>
    <x v="2871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.8109999999999999"/>
    <n v="147.94736842105263"/>
    <x v="1"/>
    <x v="38"/>
  </r>
  <r>
    <n v="2022"/>
    <x v="2872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.2513700000000001"/>
    <n v="385.03692307692307"/>
    <x v="1"/>
    <x v="38"/>
  </r>
  <r>
    <n v="2023"/>
    <x v="2873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.61459"/>
    <n v="457.39093484419266"/>
    <x v="1"/>
    <x v="38"/>
  </r>
  <r>
    <n v="2024"/>
    <x v="2874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.8535000000000004"/>
    <n v="222.99047619047619"/>
    <x v="1"/>
    <x v="38"/>
  </r>
  <r>
    <n v="2025"/>
    <x v="2875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.0114999999999998"/>
    <n v="220.74074074074073"/>
    <x v="1"/>
    <x v="38"/>
  </r>
  <r>
    <n v="2026"/>
    <x v="2876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.3348307999999998"/>
    <n v="73.503898678414089"/>
    <x v="1"/>
    <x v="38"/>
  </r>
  <r>
    <n v="2027"/>
    <x v="2877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.2024900000000001"/>
    <n v="223.09647495361781"/>
    <x v="1"/>
    <x v="38"/>
  </r>
  <r>
    <n v="2028"/>
    <x v="2878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.2616666666666667"/>
    <n v="47.911392405063289"/>
    <x v="1"/>
    <x v="38"/>
  </r>
  <r>
    <n v="2029"/>
    <x v="2879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.6120000000000001"/>
    <n v="96.063829787234042"/>
    <x v="1"/>
    <x v="38"/>
  </r>
  <r>
    <n v="2030"/>
    <x v="2880"/>
    <s v="A stylish, retro, and fun arcade cabinet for your Raspberry Pi, Mini-ITX, Pandaboard, or other mini PC from the makers of Pibow"/>
    <n v="32768"/>
    <n v="74134"/>
    <x v="3"/>
    <x v="3"/>
    <s v="GBP"/>
    <n v="1354233296"/>
    <n v="1351641296"/>
    <b v="1"/>
    <n v="625"/>
    <b v="1"/>
    <s v="technology/hardware"/>
    <n v="2.26239013671875"/>
    <n v="118.6144"/>
    <x v="1"/>
    <x v="38"/>
  </r>
  <r>
    <n v="2031"/>
    <x v="2881"/>
    <s v="With Linkio you can use your smartphone to control every electronic you own- for only $100!"/>
    <n v="50000"/>
    <n v="60175"/>
    <x v="3"/>
    <x v="6"/>
    <s v="EUR"/>
    <n v="1420765200"/>
    <n v="1417506853"/>
    <b v="1"/>
    <n v="508"/>
    <b v="1"/>
    <s v="technology/hardware"/>
    <n v="1.2035"/>
    <n v="118.45472440944881"/>
    <x v="1"/>
    <x v="38"/>
  </r>
  <r>
    <n v="2032"/>
    <x v="2882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.0418799999999999"/>
    <n v="143.21468926553672"/>
    <x v="1"/>
    <x v="38"/>
  </r>
  <r>
    <n v="2033"/>
    <x v="2883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.7867599999999999"/>
    <n v="282.71518987341773"/>
    <x v="1"/>
    <x v="38"/>
  </r>
  <r>
    <n v="2034"/>
    <x v="2884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.868199871794872"/>
    <n v="593.93620078740162"/>
    <x v="1"/>
    <x v="38"/>
  </r>
  <r>
    <n v="2035"/>
    <x v="2885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.1103642500000004"/>
    <n v="262.15704968944101"/>
    <x v="1"/>
    <x v="38"/>
  </r>
  <r>
    <n v="2036"/>
    <x v="2886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.3166833333333334"/>
    <n v="46.580778301886795"/>
    <x v="1"/>
    <x v="38"/>
  </r>
  <r>
    <n v="2037"/>
    <x v="2887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.0047639999999998"/>
    <n v="70.041118881118877"/>
    <x v="1"/>
    <x v="38"/>
  </r>
  <r>
    <n v="2038"/>
    <x v="2888"/>
    <s v="The OWL is an open source, open hardware, reprogrammable effects pedal designed for musicians, coders, and hackers."/>
    <n v="8000"/>
    <n v="33641"/>
    <x v="3"/>
    <x v="3"/>
    <s v="GBP"/>
    <n v="1372701600"/>
    <n v="1369895421"/>
    <b v="1"/>
    <n v="204"/>
    <b v="1"/>
    <s v="technology/hardware"/>
    <n v="4.2051249999999998"/>
    <n v="164.90686274509804"/>
    <x v="1"/>
    <x v="38"/>
  </r>
  <r>
    <n v="2039"/>
    <x v="2889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.362168"/>
    <n v="449.26385224274406"/>
    <x v="1"/>
    <x v="38"/>
  </r>
  <r>
    <n v="2040"/>
    <x v="2890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.4817133333333334"/>
    <n v="27.472841328413285"/>
    <x v="1"/>
    <x v="38"/>
  </r>
  <r>
    <n v="2041"/>
    <x v="2891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.8186315789473684"/>
    <n v="143.97499999999999"/>
    <x v="1"/>
    <x v="38"/>
  </r>
  <r>
    <n v="2042"/>
    <x v="2892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.2353000000000001"/>
    <n v="88.23571428571428"/>
    <x v="1"/>
    <x v="38"/>
  </r>
  <r>
    <n v="2043"/>
    <x v="2893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.0620938628158845"/>
    <n v="36.326424870466319"/>
    <x v="1"/>
    <x v="38"/>
  </r>
  <r>
    <n v="2044"/>
    <x v="2894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.0821333333333334"/>
    <n v="90.177777777777777"/>
    <x v="1"/>
    <x v="38"/>
  </r>
  <r>
    <n v="2045"/>
    <x v="2895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.1918387755102042"/>
    <n v="152.62361216730039"/>
    <x v="1"/>
    <x v="38"/>
  </r>
  <r>
    <n v="2046"/>
    <x v="2896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.2110000000000001"/>
    <n v="55.806451612903224"/>
    <x v="1"/>
    <x v="38"/>
  </r>
  <r>
    <n v="2047"/>
    <x v="2897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1.0299897959183673"/>
    <n v="227.85327313769753"/>
    <x v="1"/>
    <x v="38"/>
  </r>
  <r>
    <n v="2048"/>
    <x v="2898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.4833229411764706"/>
    <n v="91.82989803350327"/>
    <x v="1"/>
    <x v="38"/>
  </r>
  <r>
    <n v="2049"/>
    <x v="2899"/>
    <s v="Keyless. Alarm secured. GPS tracking."/>
    <n v="50000"/>
    <n v="60095.35"/>
    <x v="3"/>
    <x v="3"/>
    <s v="GBP"/>
    <n v="1386025140"/>
    <n v="1382963963"/>
    <b v="0"/>
    <n v="742"/>
    <b v="1"/>
    <s v="technology/hardware"/>
    <n v="1.2019070000000001"/>
    <n v="80.991037735849048"/>
    <x v="1"/>
    <x v="38"/>
  </r>
  <r>
    <n v="2050"/>
    <x v="2900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.7327000000000004"/>
    <n v="278.39411764705881"/>
    <x v="1"/>
    <x v="38"/>
  </r>
  <r>
    <n v="2051"/>
    <x v="2901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.303625"/>
    <n v="43.095041322314053"/>
    <x v="1"/>
    <x v="38"/>
  </r>
  <r>
    <n v="2052"/>
    <x v="2902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.5304799999999998"/>
    <n v="326.29205175600737"/>
    <x v="1"/>
    <x v="38"/>
  </r>
  <r>
    <n v="2053"/>
    <x v="2903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.0102"/>
    <n v="41.743801652892564"/>
    <x v="1"/>
    <x v="38"/>
  </r>
  <r>
    <n v="2054"/>
    <x v="2904"/>
    <s v="SITU is the smart food nutrition scale anyone can use. It weighs your food in calories and nutrients in addition to grams and ounces."/>
    <n v="35000"/>
    <n v="39757"/>
    <x v="3"/>
    <x v="3"/>
    <s v="GBP"/>
    <n v="1399033810"/>
    <n v="1396441810"/>
    <b v="0"/>
    <n v="621"/>
    <b v="1"/>
    <s v="technology/hardware"/>
    <n v="1.1359142857142857"/>
    <n v="64.020933977455712"/>
    <x v="1"/>
    <x v="38"/>
  </r>
  <r>
    <n v="2055"/>
    <x v="2905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.6741666666666666"/>
    <n v="99.455445544554451"/>
    <x v="1"/>
    <x v="38"/>
  </r>
  <r>
    <n v="2056"/>
    <x v="2906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.5345200000000001"/>
    <n v="138.49458483754512"/>
    <x v="1"/>
    <x v="38"/>
  </r>
  <r>
    <n v="2057"/>
    <x v="2907"/>
    <s v="CableKnife is the best solution for removing insulation from cables for the purpose of maximising the scrap metal value by up to 350%"/>
    <n v="15000"/>
    <n v="30334.83"/>
    <x v="3"/>
    <x v="3"/>
    <s v="GBP"/>
    <n v="1456487532"/>
    <n v="1453895532"/>
    <b v="0"/>
    <n v="666"/>
    <b v="1"/>
    <s v="technology/hardware"/>
    <n v="2.022322"/>
    <n v="45.547792792792798"/>
    <x v="1"/>
    <x v="38"/>
  </r>
  <r>
    <n v="2058"/>
    <x v="2908"/>
    <s v="Making using the serial terminal on the Raspberry Pi as easy as Pi!"/>
    <n v="2560"/>
    <n v="4308"/>
    <x v="3"/>
    <x v="3"/>
    <s v="GBP"/>
    <n v="1425326400"/>
    <n v="1421916830"/>
    <b v="0"/>
    <n v="410"/>
    <b v="1"/>
    <s v="technology/hardware"/>
    <n v="1.6828125"/>
    <n v="10.507317073170732"/>
    <x v="1"/>
    <x v="38"/>
  </r>
  <r>
    <n v="2059"/>
    <x v="2909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.4345666666666668"/>
    <n v="114.76533333333333"/>
    <x v="1"/>
    <x v="38"/>
  </r>
  <r>
    <n v="2060"/>
    <x v="2910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.964"/>
    <n v="35.997067448680355"/>
    <x v="1"/>
    <x v="38"/>
  </r>
  <r>
    <n v="2061"/>
    <x v="2911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.0791999999999999"/>
    <n v="154.17142857142858"/>
    <x v="1"/>
    <x v="38"/>
  </r>
  <r>
    <n v="2062"/>
    <x v="2912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.14977"/>
    <n v="566.38916256157631"/>
    <x v="1"/>
    <x v="38"/>
  </r>
  <r>
    <n v="2063"/>
    <x v="2913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.4804999999999999"/>
    <n v="120.85714285714286"/>
    <x v="1"/>
    <x v="38"/>
  </r>
  <r>
    <n v="2064"/>
    <x v="2914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.9116676082790633"/>
    <n v="86.163845492085343"/>
    <x v="1"/>
    <x v="38"/>
  </r>
  <r>
    <n v="2065"/>
    <x v="2915"/>
    <s v="Give your mobile device the ability to see &amp; capture the world in complete darkness while revealing items not visible to your naked eye"/>
    <n v="40000"/>
    <n v="79686.05"/>
    <x v="3"/>
    <x v="3"/>
    <s v="GBP"/>
    <n v="1387958429"/>
    <n v="1385366429"/>
    <b v="0"/>
    <n v="1556"/>
    <b v="1"/>
    <s v="technology/hardware"/>
    <n v="1.99215125"/>
    <n v="51.212114395886893"/>
    <x v="1"/>
    <x v="38"/>
  </r>
  <r>
    <n v="2066"/>
    <x v="2916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.1859999999999999"/>
    <n v="67.261538461538464"/>
    <x v="1"/>
    <x v="38"/>
  </r>
  <r>
    <n v="2067"/>
    <x v="2917"/>
    <s v="The next generation of premium quality LED lighting. Extreme power efficiency in a small package."/>
    <n v="495"/>
    <n v="628"/>
    <x v="3"/>
    <x v="3"/>
    <s v="GBP"/>
    <n v="1432499376"/>
    <n v="1429648176"/>
    <b v="0"/>
    <n v="10"/>
    <b v="1"/>
    <s v="technology/hardware"/>
    <n v="1.2686868686868686"/>
    <n v="62.8"/>
    <x v="1"/>
    <x v="38"/>
  </r>
  <r>
    <n v="2068"/>
    <x v="2918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.0522388"/>
    <n v="346.13118421052633"/>
    <x v="1"/>
    <x v="38"/>
  </r>
  <r>
    <n v="2069"/>
    <x v="2919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.2840666000000001"/>
    <n v="244.11912547528519"/>
    <x v="1"/>
    <x v="38"/>
  </r>
  <r>
    <n v="2070"/>
    <x v="2920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.1732719999999999"/>
    <n v="259.25424836601309"/>
    <x v="1"/>
    <x v="38"/>
  </r>
  <r>
    <n v="2071"/>
    <x v="2921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.8073000000000001"/>
    <n v="201.96402877697841"/>
    <x v="1"/>
    <x v="38"/>
  </r>
  <r>
    <n v="2072"/>
    <x v="2922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.1073146853146854"/>
    <n v="226.20857142857142"/>
    <x v="1"/>
    <x v="38"/>
  </r>
  <r>
    <n v="2073"/>
    <x v="2923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.5260429999999998"/>
    <n v="324.69"/>
    <x v="1"/>
    <x v="38"/>
  </r>
  <r>
    <n v="2074"/>
    <x v="2924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.0249999999999999"/>
    <n v="205"/>
    <x v="1"/>
    <x v="38"/>
  </r>
  <r>
    <n v="2075"/>
    <x v="2925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.783738373837384"/>
    <n v="20.465926829268295"/>
    <x v="1"/>
    <x v="38"/>
  </r>
  <r>
    <n v="2076"/>
    <x v="2926"/>
    <s v="Wireless earbuds filled with sound, yet so small they are almost invisible!"/>
    <n v="179000"/>
    <n v="972594.99"/>
    <x v="3"/>
    <x v="3"/>
    <s v="GBP"/>
    <n v="1406149689"/>
    <n v="1402693689"/>
    <b v="0"/>
    <n v="8359"/>
    <b v="1"/>
    <s v="technology/hardware"/>
    <n v="5.4334915642458101"/>
    <n v="116.35303146309367"/>
    <x v="1"/>
    <x v="38"/>
  </r>
  <r>
    <n v="2077"/>
    <x v="2927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.1550800000000001"/>
    <n v="307.20212765957444"/>
    <x v="1"/>
    <x v="38"/>
  </r>
  <r>
    <n v="2078"/>
    <x v="2928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s v="technology/hardware"/>
    <n v="1.3120499999999999"/>
    <n v="546.6875"/>
    <x v="1"/>
    <x v="38"/>
  </r>
  <r>
    <n v="2079"/>
    <x v="2929"/>
    <s v="A power over Ethernet (PoE) add on board (HAT) for your Raspberry Pi with power management. Reduce the clutter of cables with Pi PoE!"/>
    <n v="10000"/>
    <n v="28817"/>
    <x v="3"/>
    <x v="3"/>
    <s v="GBP"/>
    <n v="1435258800"/>
    <n v="1432659793"/>
    <b v="0"/>
    <n v="607"/>
    <b v="1"/>
    <s v="technology/hardware"/>
    <n v="2.8816999999999999"/>
    <n v="47.474464579901152"/>
    <x v="1"/>
    <x v="38"/>
  </r>
  <r>
    <n v="2080"/>
    <x v="2930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.0780000000000003"/>
    <n v="101.56"/>
    <x v="1"/>
    <x v="38"/>
  </r>
  <r>
    <n v="2081"/>
    <x v="2931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.1457142857142857"/>
    <n v="72.909090909090907"/>
    <x v="3"/>
    <x v="15"/>
  </r>
  <r>
    <n v="2082"/>
    <x v="2932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.1073333333333333"/>
    <n v="43.710526315789473"/>
    <x v="3"/>
    <x v="15"/>
  </r>
  <r>
    <n v="2083"/>
    <x v="2933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.1333333333333333"/>
    <n v="34"/>
    <x v="3"/>
    <x v="15"/>
  </r>
  <r>
    <n v="2084"/>
    <x v="2934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.0833333333333333"/>
    <n v="70.652173913043484"/>
    <x v="3"/>
    <x v="15"/>
  </r>
  <r>
    <n v="2085"/>
    <x v="2935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.2353333333333334"/>
    <n v="89.301204819277103"/>
    <x v="3"/>
    <x v="15"/>
  </r>
  <r>
    <n v="2086"/>
    <x v="2936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.0069999999999999"/>
    <n v="115.08571428571429"/>
    <x v="3"/>
    <x v="15"/>
  </r>
  <r>
    <n v="2087"/>
    <x v="2937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.0353333333333334"/>
    <n v="62.12"/>
    <x v="3"/>
    <x v="15"/>
  </r>
  <r>
    <n v="2088"/>
    <x v="2938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.1551066666666667"/>
    <n v="46.204266666666669"/>
    <x v="3"/>
    <x v="15"/>
  </r>
  <r>
    <n v="2089"/>
    <x v="2939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.2040040000000001"/>
    <n v="48.54854838709678"/>
    <x v="3"/>
    <x v="15"/>
  </r>
  <r>
    <n v="2090"/>
    <x v="2940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.1504037499999999"/>
    <n v="57.520187499999999"/>
    <x v="3"/>
    <x v="15"/>
  </r>
  <r>
    <n v="2091"/>
    <x v="2941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.2046777777777777"/>
    <n v="88.147154471544724"/>
    <x v="3"/>
    <x v="15"/>
  </r>
  <r>
    <n v="2092"/>
    <x v="2942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.0128333333333333"/>
    <n v="110.49090909090908"/>
    <x v="3"/>
    <x v="15"/>
  </r>
  <r>
    <n v="2093"/>
    <x v="2943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.0246666666666666"/>
    <n v="66.826086956521735"/>
    <x v="3"/>
    <x v="15"/>
  </r>
  <r>
    <n v="2094"/>
    <x v="2944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.2054285714285715"/>
    <n v="58.597222222222221"/>
    <x v="3"/>
    <x v="15"/>
  </r>
  <r>
    <n v="2095"/>
    <x v="2945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"/>
    <n v="113.63636363636364"/>
    <x v="3"/>
    <x v="15"/>
  </r>
  <r>
    <n v="2096"/>
    <x v="2946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.0166666666666666"/>
    <n v="43.571428571428569"/>
    <x v="3"/>
    <x v="15"/>
  </r>
  <r>
    <n v="2097"/>
    <x v="2947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"/>
    <n v="78.94736842105263"/>
    <x v="3"/>
    <x v="15"/>
  </r>
  <r>
    <n v="2098"/>
    <x v="2948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.0033333333333334"/>
    <n v="188.125"/>
    <x v="3"/>
    <x v="15"/>
  </r>
  <r>
    <n v="2099"/>
    <x v="2949"/>
    <s v="Our tour van died, we need help!"/>
    <n v="3000"/>
    <n v="3971"/>
    <x v="3"/>
    <x v="1"/>
    <s v="USD"/>
    <n v="1435808400"/>
    <n v="1434650084"/>
    <b v="0"/>
    <n v="63"/>
    <b v="1"/>
    <s v="music/indie rock"/>
    <n v="1.3236666666666668"/>
    <n v="63.031746031746032"/>
    <x v="3"/>
    <x v="15"/>
  </r>
  <r>
    <n v="2100"/>
    <x v="2950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.3666666666666667"/>
    <n v="30.37037037037037"/>
    <x v="3"/>
    <x v="15"/>
  </r>
  <r>
    <n v="2101"/>
    <x v="2951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.1325000000000001"/>
    <n v="51.477272727272727"/>
    <x v="3"/>
    <x v="15"/>
  </r>
  <r>
    <n v="2102"/>
    <x v="2952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.36"/>
    <n v="35.789473684210527"/>
    <x v="3"/>
    <x v="15"/>
  </r>
  <r>
    <n v="2103"/>
    <x v="2953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.4612318374694613"/>
    <n v="98.817391304347822"/>
    <x v="3"/>
    <x v="15"/>
  </r>
  <r>
    <n v="2104"/>
    <x v="2954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.2949999999999999"/>
    <n v="28"/>
    <x v="3"/>
    <x v="15"/>
  </r>
  <r>
    <n v="2105"/>
    <x v="2955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.54"/>
    <n v="51.313131313131315"/>
    <x v="3"/>
    <x v="15"/>
  </r>
  <r>
    <n v="2106"/>
    <x v="2956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.0704545454545455"/>
    <n v="53.522727272727273"/>
    <x v="3"/>
    <x v="15"/>
  </r>
  <r>
    <n v="2107"/>
    <x v="2957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.0773299999999999"/>
    <n v="37.149310344827583"/>
    <x v="3"/>
    <x v="15"/>
  </r>
  <r>
    <n v="2108"/>
    <x v="2958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.0731250000000001"/>
    <n v="89.895287958115176"/>
    <x v="3"/>
    <x v="15"/>
  </r>
  <r>
    <n v="2109"/>
    <x v="2959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.06525"/>
    <n v="106.52500000000001"/>
    <x v="3"/>
    <x v="15"/>
  </r>
  <r>
    <n v="2110"/>
    <x v="2960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.0035000000000001"/>
    <n v="52.815789473684212"/>
    <x v="3"/>
    <x v="15"/>
  </r>
  <r>
    <n v="2111"/>
    <x v="2961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.0649999999999999"/>
    <n v="54.615384615384613"/>
    <x v="3"/>
    <x v="15"/>
  </r>
  <r>
    <n v="2112"/>
    <x v="2962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"/>
    <n v="27.272727272727273"/>
    <x v="3"/>
    <x v="15"/>
  </r>
  <r>
    <n v="2113"/>
    <x v="2963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.0485714285714285"/>
    <n v="68.598130841121488"/>
    <x v="3"/>
    <x v="15"/>
  </r>
  <r>
    <n v="2114"/>
    <x v="2964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.0469999999999999"/>
    <n v="35.612244897959187"/>
    <x v="3"/>
    <x v="15"/>
  </r>
  <r>
    <n v="2115"/>
    <x v="2965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.2566666666666668"/>
    <n v="94.027777777777771"/>
    <x v="3"/>
    <x v="15"/>
  </r>
  <r>
    <n v="2116"/>
    <x v="2966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.0090416666666666"/>
    <n v="526.45652173913038"/>
    <x v="3"/>
    <x v="15"/>
  </r>
  <r>
    <n v="2117"/>
    <x v="2967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.4775"/>
    <n v="50.657142857142858"/>
    <x v="3"/>
    <x v="15"/>
  </r>
  <r>
    <n v="2118"/>
    <x v="2968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.3461099999999999"/>
    <n v="79.182941176470578"/>
    <x v="3"/>
    <x v="15"/>
  </r>
  <r>
    <n v="2119"/>
    <x v="2969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.0075000000000001"/>
    <n v="91.590909090909093"/>
    <x v="3"/>
    <x v="15"/>
  </r>
  <r>
    <n v="2120"/>
    <x v="2970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.00880375"/>
    <n v="116.96275362318841"/>
    <x v="3"/>
    <x v="15"/>
  </r>
  <r>
    <n v="2161"/>
    <x v="2971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.1575"/>
    <n v="35.615384615384613"/>
    <x v="3"/>
    <x v="33"/>
  </r>
  <r>
    <n v="2162"/>
    <x v="2972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.1226666666666667"/>
    <n v="87.103448275862064"/>
    <x v="3"/>
    <x v="33"/>
  </r>
  <r>
    <n v="2163"/>
    <x v="2973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.3220000000000001"/>
    <n v="75.11363636363636"/>
    <x v="3"/>
    <x v="33"/>
  </r>
  <r>
    <n v="2164"/>
    <x v="2974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.0263636363636364"/>
    <n v="68.01204819277109"/>
    <x v="3"/>
    <x v="33"/>
  </r>
  <r>
    <n v="2165"/>
    <x v="2975"/>
    <s v="Vous aimez le rock fort ? Aidez les Beat Cheese Ã  produire leur premier album ! Do you like cheese? Help us produce our first album!"/>
    <n v="2500"/>
    <n v="3466"/>
    <x v="3"/>
    <x v="7"/>
    <s v="EUR"/>
    <n v="1460127635"/>
    <n v="1457539235"/>
    <b v="0"/>
    <n v="117"/>
    <b v="1"/>
    <s v="music/rock"/>
    <n v="1.3864000000000001"/>
    <n v="29.623931623931625"/>
    <x v="3"/>
    <x v="33"/>
  </r>
  <r>
    <n v="2166"/>
    <x v="2976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.466"/>
    <n v="91.625"/>
    <x v="3"/>
    <x v="33"/>
  </r>
  <r>
    <n v="2167"/>
    <x v="2977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.2"/>
    <n v="22.5"/>
    <x v="3"/>
    <x v="33"/>
  </r>
  <r>
    <n v="2168"/>
    <x v="2978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.215816111111111"/>
    <n v="64.366735294117646"/>
    <x v="3"/>
    <x v="33"/>
  </r>
  <r>
    <n v="2169"/>
    <x v="2979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"/>
    <n v="21.857142857142858"/>
    <x v="3"/>
    <x v="33"/>
  </r>
  <r>
    <n v="2170"/>
    <x v="2980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.8085714285714285"/>
    <n v="33.315789473684212"/>
    <x v="3"/>
    <x v="33"/>
  </r>
  <r>
    <n v="2171"/>
    <x v="2981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.0607500000000001"/>
    <n v="90.276595744680847"/>
    <x v="3"/>
    <x v="33"/>
  </r>
  <r>
    <n v="2172"/>
    <x v="2982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"/>
    <n v="76.92307692307692"/>
    <x v="3"/>
    <x v="33"/>
  </r>
  <r>
    <n v="2173"/>
    <x v="2983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.2692857142857144"/>
    <n v="59.233333333333334"/>
    <x v="3"/>
    <x v="33"/>
  </r>
  <r>
    <n v="2174"/>
    <x v="2984"/>
    <s v="Chivo and his band of miscreants present their debut album _x000a_'Blind Energy' ...we think you are going to like it."/>
    <n v="4000"/>
    <n v="4119"/>
    <x v="3"/>
    <x v="3"/>
    <s v="GBP"/>
    <n v="1462453307"/>
    <n v="1459861307"/>
    <b v="0"/>
    <n v="63"/>
    <b v="1"/>
    <s v="music/rock"/>
    <n v="1.0297499999999999"/>
    <n v="65.38095238095238"/>
    <x v="3"/>
    <x v="33"/>
  </r>
  <r>
    <n v="2175"/>
    <x v="2985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.5"/>
    <n v="67.307692307692307"/>
    <x v="3"/>
    <x v="33"/>
  </r>
  <r>
    <n v="2176"/>
    <x v="2986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.2602"/>
    <n v="88.74647887323944"/>
    <x v="3"/>
    <x v="33"/>
  </r>
  <r>
    <n v="2177"/>
    <x v="2987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.0012000000000001"/>
    <n v="65.868421052631575"/>
    <x v="3"/>
    <x v="33"/>
  </r>
  <r>
    <n v="2178"/>
    <x v="2988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.3864000000000001"/>
    <n v="40.349243306169967"/>
    <x v="3"/>
    <x v="33"/>
  </r>
  <r>
    <n v="2179"/>
    <x v="2989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.6140000000000001"/>
    <n v="76.857142857142861"/>
    <x v="3"/>
    <x v="33"/>
  </r>
  <r>
    <n v="2180"/>
    <x v="2990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.071842"/>
    <n v="68.707820512820518"/>
    <x v="3"/>
    <x v="33"/>
  </r>
  <r>
    <n v="2181"/>
    <x v="2991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.5309999999999999"/>
    <n v="57.773584905660378"/>
    <x v="7"/>
    <x v="39"/>
  </r>
  <r>
    <n v="2182"/>
    <x v="2992"/>
    <s v="An incredibly comprehensive tabletop rpg book for the post apocalypse, inspired by Dungeon World."/>
    <n v="3000"/>
    <n v="15725"/>
    <x v="3"/>
    <x v="2"/>
    <s v="CAD"/>
    <n v="1412285825"/>
    <n v="1409261825"/>
    <b v="0"/>
    <n v="356"/>
    <b v="1"/>
    <s v="games/tabletop games"/>
    <n v="5.2416666666666663"/>
    <n v="44.171348314606739"/>
    <x v="7"/>
    <x v="39"/>
  </r>
  <r>
    <n v="2183"/>
    <x v="2993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.8927777777777779"/>
    <n v="31.566308243727597"/>
    <x v="7"/>
    <x v="39"/>
  </r>
  <r>
    <n v="2184"/>
    <x v="2994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.8473999999999999"/>
    <n v="107.04511278195488"/>
    <x v="7"/>
    <x v="39"/>
  </r>
  <r>
    <n v="2185"/>
    <x v="2995"/>
    <s v="Empire of the Dead-Requiem is a miniatures expansion to our 28mm tabletop game set in a Dark and Gothic, Steampunk Victorian Empire."/>
    <n v="5000"/>
    <n v="92848.5"/>
    <x v="3"/>
    <x v="3"/>
    <s v="GBP"/>
    <n v="1364286239"/>
    <n v="1360830239"/>
    <b v="0"/>
    <n v="623"/>
    <b v="1"/>
    <s v="games/tabletop games"/>
    <n v="18.569700000000001"/>
    <n v="149.03451043338683"/>
    <x v="7"/>
    <x v="39"/>
  </r>
  <r>
    <n v="2186"/>
    <x v="2996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.0967499999999999"/>
    <n v="55.956632653061227"/>
    <x v="7"/>
    <x v="39"/>
  </r>
  <r>
    <n v="2187"/>
    <x v="2997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.146425000000001"/>
    <n v="56.970381807973048"/>
    <x v="7"/>
    <x v="39"/>
  </r>
  <r>
    <n v="2188"/>
    <x v="2998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.1217692027666546"/>
    <n v="44.056420233463037"/>
    <x v="7"/>
    <x v="39"/>
  </r>
  <r>
    <n v="2189"/>
    <x v="2999"/>
    <s v="Help me fund the Argonauts! Sculpted by Dave Kidd, based on concept art from Roberto Cirillo, created by Fet Milner and myself!"/>
    <n v="1200"/>
    <n v="6039"/>
    <x v="3"/>
    <x v="3"/>
    <s v="GBP"/>
    <n v="1461276000"/>
    <n v="1460055300"/>
    <b v="0"/>
    <n v="88"/>
    <b v="1"/>
    <s v="games/tabletop games"/>
    <n v="5.0324999999999998"/>
    <n v="68.625"/>
    <x v="7"/>
    <x v="39"/>
  </r>
  <r>
    <n v="2190"/>
    <x v="3000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.8461052631578947"/>
    <n v="65.318435754189949"/>
    <x v="7"/>
    <x v="39"/>
  </r>
  <r>
    <n v="2191"/>
    <x v="3001"/>
    <s v="This campaign features the Government Special Forces on Outland. 28mm scale white metal miniatures for Sci-Fi games in any setting."/>
    <n v="750"/>
    <n v="898"/>
    <x v="3"/>
    <x v="3"/>
    <s v="GBP"/>
    <n v="1487102427"/>
    <n v="1486065627"/>
    <b v="0"/>
    <n v="25"/>
    <b v="1"/>
    <s v="games/tabletop games"/>
    <n v="1.1973333333333334"/>
    <n v="35.92"/>
    <x v="7"/>
    <x v="39"/>
  </r>
  <r>
    <n v="2192"/>
    <x v="3002"/>
    <s v="Legends Untold; A cooperative adventure game for 1-4 players.  5 minutes setup, 1 hour play time. Supported by an immersive campaign."/>
    <n v="12000"/>
    <n v="129748.82"/>
    <x v="3"/>
    <x v="3"/>
    <s v="GBP"/>
    <n v="1481842800"/>
    <n v="1479414344"/>
    <b v="0"/>
    <n v="3238"/>
    <b v="1"/>
    <s v="games/tabletop games"/>
    <n v="10.812401666666668"/>
    <n v="40.070667078443485"/>
    <x v="7"/>
    <x v="39"/>
  </r>
  <r>
    <n v="2193"/>
    <x v="3003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.5237333333333334"/>
    <n v="75.647714604236342"/>
    <x v="7"/>
    <x v="39"/>
  </r>
  <r>
    <n v="2194"/>
    <x v="3004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.3737000000000004"/>
    <n v="61.203872437357631"/>
    <x v="7"/>
    <x v="39"/>
  </r>
  <r>
    <n v="2195"/>
    <x v="3005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.2032608695652174"/>
    <n v="48.130434782608695"/>
    <x v="7"/>
    <x v="39"/>
  </r>
  <r>
    <n v="2196"/>
    <x v="3006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.1383571428571428"/>
    <n v="68.106837606837601"/>
    <x v="7"/>
    <x v="39"/>
  </r>
  <r>
    <n v="2197"/>
    <x v="3007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.5103109999999997"/>
    <n v="65.891300230946882"/>
    <x v="7"/>
    <x v="39"/>
  </r>
  <r>
    <n v="2198"/>
    <x v="3008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.3289249999999999"/>
    <n v="81.654377880184327"/>
    <x v="7"/>
    <x v="39"/>
  </r>
  <r>
    <n v="2199"/>
    <x v="3009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1.4697777777777778"/>
    <n v="52.701195219123505"/>
    <x v="7"/>
    <x v="39"/>
  </r>
  <r>
    <n v="2200"/>
    <x v="3010"/>
    <s v="Adding 4 new sets of inspiration tools, detailing creatures and items, to the current 7 that detail locations, npcs, and plots for RPGs"/>
    <n v="2000"/>
    <n v="10843"/>
    <x v="3"/>
    <x v="3"/>
    <s v="GBP"/>
    <n v="1436151600"/>
    <n v="1433775668"/>
    <b v="0"/>
    <n v="263"/>
    <b v="1"/>
    <s v="games/tabletop games"/>
    <n v="5.4215"/>
    <n v="41.228136882129277"/>
    <x v="7"/>
    <x v="39"/>
  </r>
  <r>
    <n v="2201"/>
    <x v="3011"/>
    <s v="Oh Hello! I make 8bit / Pop Punk under the name of Superpowerless and with your help, I'm looking to fund a new music video! :)"/>
    <n v="110"/>
    <n v="420.99"/>
    <x v="3"/>
    <x v="3"/>
    <s v="GBP"/>
    <n v="1358367565"/>
    <n v="1357157965"/>
    <b v="0"/>
    <n v="28"/>
    <b v="1"/>
    <s v="music/electronic music"/>
    <n v="3.8271818181818182"/>
    <n v="15.035357142857142"/>
    <x v="3"/>
    <x v="35"/>
  </r>
  <r>
    <n v="2202"/>
    <x v="3012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.0418124999999998"/>
    <n v="39.066920943134534"/>
    <x v="3"/>
    <x v="35"/>
  </r>
  <r>
    <n v="2203"/>
    <x v="3013"/>
    <s v="The Invisible City is a project built &amp; powered by my fans. A full video and audio experience that I hope to merge into a live show."/>
    <n v="2000"/>
    <n v="2191"/>
    <x v="3"/>
    <x v="2"/>
    <s v="CAD"/>
    <n v="1443127082"/>
    <n v="1440535082"/>
    <b v="0"/>
    <n v="50"/>
    <b v="1"/>
    <s v="music/electronic music"/>
    <n v="1.0954999999999999"/>
    <n v="43.82"/>
    <x v="3"/>
    <x v="35"/>
  </r>
  <r>
    <n v="2204"/>
    <x v="3014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.3286666666666667"/>
    <n v="27.301369863013697"/>
    <x v="3"/>
    <x v="35"/>
  </r>
  <r>
    <n v="2205"/>
    <x v="3015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.52"/>
    <n v="42.222222222222221"/>
    <x v="3"/>
    <x v="35"/>
  </r>
  <r>
    <n v="2206"/>
    <x v="3016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.0272727272727273"/>
    <n v="33.235294117647058"/>
    <x v="3"/>
    <x v="35"/>
  </r>
  <r>
    <n v="2207"/>
    <x v="3017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"/>
    <n v="285.71428571428572"/>
    <x v="3"/>
    <x v="35"/>
  </r>
  <r>
    <n v="2208"/>
    <x v="3018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.016"/>
    <n v="42.333333333333336"/>
    <x v="3"/>
    <x v="35"/>
  </r>
  <r>
    <n v="2209"/>
    <x v="3019"/>
    <s v="Support us and pledge for rewards on our new bigger Tour of the US, Canada and Colombia!"/>
    <n v="500"/>
    <n v="754"/>
    <x v="3"/>
    <x v="3"/>
    <s v="GBP"/>
    <n v="1397516400"/>
    <n v="1396524644"/>
    <b v="0"/>
    <n v="15"/>
    <b v="1"/>
    <s v="music/electronic music"/>
    <n v="1.508"/>
    <n v="50.266666666666666"/>
    <x v="3"/>
    <x v="35"/>
  </r>
  <r>
    <n v="2210"/>
    <x v="3020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.11425"/>
    <n v="61.902777777777779"/>
    <x v="3"/>
    <x v="35"/>
  </r>
  <r>
    <n v="2211"/>
    <x v="3021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.956"/>
    <n v="40.75"/>
    <x v="3"/>
    <x v="35"/>
  </r>
  <r>
    <n v="2212"/>
    <x v="3022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.1438333333333333"/>
    <n v="55.796747967479675"/>
    <x v="3"/>
    <x v="35"/>
  </r>
  <r>
    <n v="2213"/>
    <x v="3023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"/>
    <n v="10"/>
    <x v="3"/>
    <x v="35"/>
  </r>
  <r>
    <n v="2214"/>
    <x v="3024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.9250166666666666"/>
    <n v="73.125416666666666"/>
    <x v="3"/>
    <x v="35"/>
  </r>
  <r>
    <n v="2215"/>
    <x v="3025"/>
    <s v="Ambient Electro Grind-fest!"/>
    <n v="550"/>
    <n v="860"/>
    <x v="3"/>
    <x v="1"/>
    <s v="USD"/>
    <n v="1331621940"/>
    <n v="1329671572"/>
    <b v="0"/>
    <n v="33"/>
    <b v="1"/>
    <s v="music/electronic music"/>
    <n v="1.5636363636363637"/>
    <n v="26.060606060606062"/>
    <x v="3"/>
    <x v="35"/>
  </r>
  <r>
    <n v="2216"/>
    <x v="3026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.0566666666666666"/>
    <n v="22.642857142857142"/>
    <x v="3"/>
    <x v="35"/>
  </r>
  <r>
    <n v="2217"/>
    <x v="3027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.0119047619047619"/>
    <n v="47.222222222222221"/>
    <x v="3"/>
    <x v="35"/>
  </r>
  <r>
    <n v="2218"/>
    <x v="3028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.2283299999999999"/>
    <n v="32.324473684210524"/>
    <x v="3"/>
    <x v="35"/>
  </r>
  <r>
    <n v="2219"/>
    <x v="3029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.0149999999999999"/>
    <n v="53.421052631578945"/>
    <x v="3"/>
    <x v="35"/>
  </r>
  <r>
    <n v="2220"/>
    <x v="3030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.0114285714285713"/>
    <n v="51.304347826086953"/>
    <x v="3"/>
    <x v="35"/>
  </r>
  <r>
    <n v="2221"/>
    <x v="3031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.0811999999999999"/>
    <n v="37.197247706422019"/>
    <x v="7"/>
    <x v="39"/>
  </r>
  <r>
    <n v="2222"/>
    <x v="3032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.6259999999999999"/>
    <n v="27.1"/>
    <x v="7"/>
    <x v="39"/>
  </r>
  <r>
    <n v="2223"/>
    <x v="3033"/>
    <s v="Cardboard scenery for Sci-Fi 28-32mm miniature games. Easy to assemble, disassemble and transport. Supplied unpainted. By MCSTUDIO."/>
    <n v="19500"/>
    <n v="20631"/>
    <x v="3"/>
    <x v="2"/>
    <s v="CAD"/>
    <n v="1435418568"/>
    <n v="1432826568"/>
    <b v="0"/>
    <n v="100"/>
    <b v="1"/>
    <s v="games/tabletop games"/>
    <n v="1.0580000000000001"/>
    <n v="206.31"/>
    <x v="7"/>
    <x v="39"/>
  </r>
  <r>
    <n v="2224"/>
    <x v="3034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.4315000000000002"/>
    <n v="82.145270270270274"/>
    <x v="7"/>
    <x v="39"/>
  </r>
  <r>
    <n v="2225"/>
    <x v="3035"/>
    <s v="Fantasy Dungeon terrain for 28mm tabletop games. This is pre-punched card that is easy to assemble with no painting required."/>
    <n v="21000"/>
    <n v="198415.01"/>
    <x v="3"/>
    <x v="3"/>
    <s v="GBP"/>
    <n v="1411326015"/>
    <n v="1408734015"/>
    <b v="0"/>
    <n v="1204"/>
    <b v="1"/>
    <s v="games/tabletop games"/>
    <n v="9.4483338095238096"/>
    <n v="164.79651993355483"/>
    <x v="7"/>
    <x v="39"/>
  </r>
  <r>
    <n v="2226"/>
    <x v="3036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.0846283333333333"/>
    <n v="60.820280373831778"/>
    <x v="7"/>
    <x v="39"/>
  </r>
  <r>
    <n v="2227"/>
    <x v="3037"/>
    <s v="Mechabrick is a set of precision plastic kits to convert your Minifigs into robots then battle with them in an exciting board game."/>
    <n v="13000"/>
    <n v="20459"/>
    <x v="3"/>
    <x v="3"/>
    <s v="GBP"/>
    <n v="1384374155"/>
    <n v="1381778555"/>
    <b v="0"/>
    <n v="301"/>
    <b v="1"/>
    <s v="games/tabletop games"/>
    <n v="1.5737692307692308"/>
    <n v="67.970099667774093"/>
    <x v="7"/>
    <x v="39"/>
  </r>
  <r>
    <n v="2228"/>
    <x v="3038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.744899999999999"/>
    <n v="81.561805555555551"/>
    <x v="7"/>
    <x v="39"/>
  </r>
  <r>
    <n v="2229"/>
    <x v="3039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.7104755366949576"/>
    <n v="25.42547309833024"/>
    <x v="7"/>
    <x v="39"/>
  </r>
  <r>
    <n v="2230"/>
    <x v="3040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.2595294117647058"/>
    <n v="21.497991967871485"/>
    <x v="7"/>
    <x v="39"/>
  </r>
  <r>
    <n v="2231"/>
    <x v="3041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.121296000000001"/>
    <n v="27.226630727762803"/>
    <x v="7"/>
    <x v="39"/>
  </r>
  <r>
    <n v="2232"/>
    <x v="3042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.9580000000000002"/>
    <n v="25.091093117408906"/>
    <x v="7"/>
    <x v="39"/>
  </r>
  <r>
    <n v="2233"/>
    <x v="3043"/>
    <s v="Cadaver is a lighthearted game of friendly necromancy! Players compete to resurrect as many bodies as possible!"/>
    <n v="2500"/>
    <n v="8301"/>
    <x v="3"/>
    <x v="3"/>
    <s v="GBP"/>
    <n v="1450051200"/>
    <n v="1448269539"/>
    <b v="0"/>
    <n v="391"/>
    <b v="1"/>
    <s v="games/tabletop games"/>
    <n v="3.3203999999999998"/>
    <n v="21.230179028132991"/>
    <x v="7"/>
    <x v="39"/>
  </r>
  <r>
    <n v="2234"/>
    <x v="3044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.65"/>
    <n v="41.607142857142854"/>
    <x v="7"/>
    <x v="39"/>
  </r>
  <r>
    <n v="2235"/>
    <x v="3045"/>
    <s v="An amazing set of sceneries to create unique atmospheres for your tabletop gaming."/>
    <n v="13000"/>
    <n v="19931"/>
    <x v="3"/>
    <x v="2"/>
    <s v="CAD"/>
    <n v="1427585511"/>
    <n v="1424997111"/>
    <b v="0"/>
    <n v="147"/>
    <b v="1"/>
    <s v="games/tabletop games"/>
    <n v="1.5331538461538461"/>
    <n v="135.58503401360545"/>
    <x v="7"/>
    <x v="39"/>
  </r>
  <r>
    <n v="2236"/>
    <x v="3046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.3710714285714287"/>
    <n v="22.116176470588236"/>
    <x v="7"/>
    <x v="39"/>
  </r>
  <r>
    <n v="2237"/>
    <x v="3047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.5292777777777777"/>
    <n v="64.625635808748726"/>
    <x v="7"/>
    <x v="39"/>
  </r>
  <r>
    <n v="2238"/>
    <x v="3048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.3740000000000001"/>
    <n v="69.569620253164558"/>
    <x v="7"/>
    <x v="39"/>
  </r>
  <r>
    <n v="2239"/>
    <x v="3049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.2802667999999999"/>
    <n v="75.133028169014082"/>
    <x v="7"/>
    <x v="39"/>
  </r>
  <r>
    <n v="2240"/>
    <x v="3050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.7067999999999999"/>
    <n v="140.97916666666666"/>
    <x v="7"/>
    <x v="39"/>
  </r>
  <r>
    <n v="2241"/>
    <x v="3051"/>
    <s v="You are Ex- Military criminals sent on suicide missions on the edge of space. Science Fiction Tabletop RPG using Savage Worlds"/>
    <n v="1000"/>
    <n v="8064"/>
    <x v="3"/>
    <x v="3"/>
    <s v="GBP"/>
    <n v="1488484300"/>
    <n v="1485892300"/>
    <b v="0"/>
    <n v="163"/>
    <b v="1"/>
    <s v="games/tabletop games"/>
    <n v="8.0640000000000001"/>
    <n v="49.472392638036808"/>
    <x v="7"/>
    <x v="39"/>
  </r>
  <r>
    <n v="2242"/>
    <x v="3052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.600976000000001"/>
    <n v="53.865251485148519"/>
    <x v="7"/>
    <x v="39"/>
  </r>
  <r>
    <n v="2243"/>
    <x v="3053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.5"/>
    <n v="4.5712530712530715"/>
    <x v="7"/>
    <x v="39"/>
  </r>
  <r>
    <n v="2244"/>
    <x v="3054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.7702"/>
    <n v="65.00344827586207"/>
    <x v="7"/>
    <x v="39"/>
  </r>
  <r>
    <n v="2245"/>
    <x v="3055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.47025"/>
    <n v="53.475252525252522"/>
    <x v="7"/>
    <x v="39"/>
  </r>
  <r>
    <n v="2246"/>
    <x v="3056"/>
    <s v="The BESPOKE GEEK is a brand new clothing company from Bletchley, England producing handmade and individual hoodies for geeks."/>
    <n v="2500"/>
    <n v="2503"/>
    <x v="3"/>
    <x v="3"/>
    <s v="GBP"/>
    <n v="1441393210"/>
    <n v="1438801210"/>
    <b v="0"/>
    <n v="57"/>
    <b v="1"/>
    <s v="games/tabletop games"/>
    <n v="1.0012000000000001"/>
    <n v="43.912280701754383"/>
    <x v="7"/>
    <x v="39"/>
  </r>
  <r>
    <n v="2247"/>
    <x v="3057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.0445405405405406"/>
    <n v="50.852631578947367"/>
    <x v="7"/>
    <x v="39"/>
  </r>
  <r>
    <n v="2248"/>
    <x v="3058"/>
    <s v="Select your Wizard, determine your rivals, and then duel to the death to demonstrate your superiority wielding the Roots of Magic!"/>
    <n v="7000"/>
    <n v="7505"/>
    <x v="3"/>
    <x v="3"/>
    <s v="GBP"/>
    <n v="1481749278"/>
    <n v="1479157278"/>
    <b v="0"/>
    <n v="128"/>
    <b v="1"/>
    <s v="games/tabletop games"/>
    <n v="1.0721428571428571"/>
    <n v="58.6328125"/>
    <x v="7"/>
    <x v="39"/>
  </r>
  <r>
    <n v="2249"/>
    <x v="3059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.6877142857142857"/>
    <n v="32.81666666666667"/>
    <x v="7"/>
    <x v="39"/>
  </r>
  <r>
    <n v="2250"/>
    <x v="3060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.7511200000000002"/>
    <n v="426.93169877408059"/>
    <x v="7"/>
    <x v="39"/>
  </r>
  <r>
    <n v="2251"/>
    <x v="3061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.3444929411764706"/>
    <n v="23.808729166666669"/>
    <x v="7"/>
    <x v="39"/>
  </r>
  <r>
    <n v="2252"/>
    <x v="3062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s v="games/tabletop games"/>
    <n v="2.722777777777778"/>
    <n v="98.413654618473899"/>
    <x v="7"/>
    <x v="39"/>
  </r>
  <r>
    <n v="2253"/>
    <x v="3063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.1268750000000001"/>
    <n v="107.32142857142857"/>
    <x v="7"/>
    <x v="39"/>
  </r>
  <r>
    <n v="2254"/>
    <x v="3064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.5979999999999999"/>
    <n v="11.67005076142132"/>
    <x v="7"/>
    <x v="39"/>
  </r>
  <r>
    <n v="2255"/>
    <x v="3065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.8665822784810127"/>
    <n v="41.782287822878232"/>
    <x v="7"/>
    <x v="39"/>
  </r>
  <r>
    <n v="2256"/>
    <x v="3066"/>
    <s v="Build your crypto-currency empire and sabotage your opponents. A deck building, card game. 2-4 players. 15 minutes."/>
    <n v="480"/>
    <n v="1069"/>
    <x v="3"/>
    <x v="3"/>
    <s v="GBP"/>
    <n v="1479811846"/>
    <n v="1478602246"/>
    <b v="0"/>
    <n v="50"/>
    <b v="1"/>
    <s v="games/tabletop games"/>
    <n v="2.2270833333333333"/>
    <n v="21.38"/>
    <x v="7"/>
    <x v="39"/>
  </r>
  <r>
    <n v="2257"/>
    <x v="3067"/>
    <s v="Our Wargame Hab Block is a very versatile &amp; modular product, an ideal piece of terrain for most 28mm Sc-fi gaming system you would play"/>
    <n v="2500"/>
    <n v="15903.5"/>
    <x v="3"/>
    <x v="3"/>
    <s v="GBP"/>
    <n v="1466377200"/>
    <n v="1463351329"/>
    <b v="0"/>
    <n v="169"/>
    <b v="1"/>
    <s v="games/tabletop games"/>
    <n v="6.3613999999999997"/>
    <n v="94.103550295857985"/>
    <x v="7"/>
    <x v="39"/>
  </r>
  <r>
    <n v="2258"/>
    <x v="3068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.4650000000000001"/>
    <n v="15.721951219512196"/>
    <x v="7"/>
    <x v="39"/>
  </r>
  <r>
    <n v="2259"/>
    <x v="3069"/>
    <s v="More Halfmen, more goats, more guns, and most of all some neat buildings and structures for the little fellas to hang out in!"/>
    <n v="1000"/>
    <n v="18671"/>
    <x v="3"/>
    <x v="3"/>
    <s v="GBP"/>
    <n v="1481224736"/>
    <n v="1480360736"/>
    <b v="0"/>
    <n v="206"/>
    <b v="1"/>
    <s v="games/tabletop games"/>
    <n v="18.670999999999999"/>
    <n v="90.635922330097088"/>
    <x v="7"/>
    <x v="39"/>
  </r>
  <r>
    <n v="2260"/>
    <x v="3070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.2692000000000001"/>
    <n v="97.297619047619051"/>
    <x v="7"/>
    <x v="39"/>
  </r>
  <r>
    <n v="2261"/>
    <x v="3071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7.7949999999999999"/>
    <n v="37.11904761904762"/>
    <x v="7"/>
    <x v="39"/>
  </r>
  <r>
    <n v="2262"/>
    <x v="3072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.5415151515151515"/>
    <n v="28.104972375690608"/>
    <x v="7"/>
    <x v="39"/>
  </r>
  <r>
    <n v="2263"/>
    <x v="3073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s v="games/tabletop games"/>
    <n v="1.1554666666666666"/>
    <n v="144.43333333333334"/>
    <x v="7"/>
    <x v="39"/>
  </r>
  <r>
    <n v="2264"/>
    <x v="3074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.8003333333333333"/>
    <n v="24.274157303370785"/>
    <x v="7"/>
    <x v="39"/>
  </r>
  <r>
    <n v="2265"/>
    <x v="3075"/>
    <s v="A second chance to get the deals from earlier campaigns just in time for the Holiday season. Pulp, Cthulhu, Sci-Fi, Old West and more!"/>
    <n v="200"/>
    <n v="597"/>
    <x v="3"/>
    <x v="3"/>
    <s v="GBP"/>
    <n v="1479846507"/>
    <n v="1479241707"/>
    <b v="0"/>
    <n v="17"/>
    <b v="1"/>
    <s v="games/tabletop games"/>
    <n v="2.9849999999999999"/>
    <n v="35.117647058823529"/>
    <x v="7"/>
    <x v="39"/>
  </r>
  <r>
    <n v="2266"/>
    <x v="3076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.2026666666666666"/>
    <n v="24.762886597938145"/>
    <x v="7"/>
    <x v="39"/>
  </r>
  <r>
    <n v="2267"/>
    <x v="3077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.80525"/>
    <n v="188.37871287128712"/>
    <x v="7"/>
    <x v="39"/>
  </r>
  <r>
    <n v="2268"/>
    <x v="3078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.026"/>
    <n v="148.08247422680412"/>
    <x v="7"/>
    <x v="39"/>
  </r>
  <r>
    <n v="2269"/>
    <x v="3079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.016400000000001"/>
    <n v="49.934589800443462"/>
    <x v="7"/>
    <x v="39"/>
  </r>
  <r>
    <n v="2270"/>
    <x v="3080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.2024800000000004"/>
    <n v="107.82155688622754"/>
    <x v="7"/>
    <x v="39"/>
  </r>
  <r>
    <n v="2271"/>
    <x v="3081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.8309000000000002"/>
    <n v="42.63403614457831"/>
    <x v="7"/>
    <x v="39"/>
  </r>
  <r>
    <n v="2272"/>
    <x v="3082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.566000000000001"/>
    <n v="14.370762711864407"/>
    <x v="7"/>
    <x v="39"/>
  </r>
  <r>
    <n v="2273"/>
    <x v="3083"/>
    <s v="London, 1937. Top-Secret docs are missing. So, too, is Agent Adler! Intelligence has 7 hrs to find him. Deduction, Deception &amp; Action!"/>
    <n v="2500"/>
    <n v="5509"/>
    <x v="3"/>
    <x v="2"/>
    <s v="CAD"/>
    <n v="1489320642"/>
    <n v="1487164242"/>
    <b v="0"/>
    <n v="147"/>
    <b v="1"/>
    <s v="games/tabletop games"/>
    <n v="2.2035999999999998"/>
    <n v="37.476190476190474"/>
    <x v="7"/>
    <x v="39"/>
  </r>
  <r>
    <n v="2274"/>
    <x v="3084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.196"/>
    <n v="30.202020202020201"/>
    <x v="7"/>
    <x v="39"/>
  </r>
  <r>
    <n v="2275"/>
    <x v="3085"/>
    <s v="The aim of this project is to extend our existing Samurai Dwarf range from 6 to 9. The new sculpts will be done by Bob Olley."/>
    <n v="650"/>
    <n v="2650.5"/>
    <x v="3"/>
    <x v="3"/>
    <s v="GBP"/>
    <n v="1419259679"/>
    <n v="1416667679"/>
    <b v="0"/>
    <n v="79"/>
    <b v="1"/>
    <s v="games/tabletop games"/>
    <n v="4.0776923076923079"/>
    <n v="33.550632911392405"/>
    <x v="7"/>
    <x v="39"/>
  </r>
  <r>
    <n v="2276"/>
    <x v="3086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.0581826105905425"/>
    <n v="64.74666666666667"/>
    <x v="7"/>
    <x v="39"/>
  </r>
  <r>
    <n v="2277"/>
    <x v="3087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.4108235294117648"/>
    <n v="57.932367149758456"/>
    <x v="7"/>
    <x v="39"/>
  </r>
  <r>
    <n v="2278"/>
    <x v="3088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2.7069999999999999"/>
    <n v="53.078431372549019"/>
    <x v="7"/>
    <x v="39"/>
  </r>
  <r>
    <n v="2279"/>
    <x v="3089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.538"/>
    <n v="48.0625"/>
    <x v="7"/>
    <x v="39"/>
  </r>
  <r>
    <n v="2280"/>
    <x v="3090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.0357653061224488"/>
    <n v="82.396874999999994"/>
    <x v="7"/>
    <x v="39"/>
  </r>
  <r>
    <n v="2281"/>
    <x v="3091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.85"/>
    <n v="50.454545454545453"/>
    <x v="3"/>
    <x v="33"/>
  </r>
  <r>
    <n v="2282"/>
    <x v="3092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.8533333333333333"/>
    <n v="115.83333333333333"/>
    <x v="3"/>
    <x v="33"/>
  </r>
  <r>
    <n v="2283"/>
    <x v="3093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.0085533333333332"/>
    <n v="63.03458333333333"/>
    <x v="3"/>
    <x v="33"/>
  </r>
  <r>
    <n v="2284"/>
    <x v="3094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.0622116666666668"/>
    <n v="108.02152542372882"/>
    <x v="3"/>
    <x v="33"/>
  </r>
  <r>
    <n v="2285"/>
    <x v="3095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.2136666666666667"/>
    <n v="46.088607594936711"/>
    <x v="3"/>
    <x v="33"/>
  </r>
  <r>
    <n v="2286"/>
    <x v="3096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.0006666666666666"/>
    <n v="107.21428571428571"/>
    <x v="3"/>
    <x v="33"/>
  </r>
  <r>
    <n v="2287"/>
    <x v="3097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.1997755555555556"/>
    <n v="50.9338679245283"/>
    <x v="3"/>
    <x v="33"/>
  </r>
  <r>
    <n v="2288"/>
    <x v="3098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.0009999999999999"/>
    <n v="40.04"/>
    <x v="3"/>
    <x v="33"/>
  </r>
  <r>
    <n v="2289"/>
    <x v="3099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.0740000000000001"/>
    <n v="64.44"/>
    <x v="3"/>
    <x v="33"/>
  </r>
  <r>
    <n v="2290"/>
    <x v="3100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.0406666666666666"/>
    <n v="53.827586206896555"/>
    <x v="3"/>
    <x v="33"/>
  </r>
  <r>
    <n v="2291"/>
    <x v="3101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.728"/>
    <n v="100.46511627906976"/>
    <x v="3"/>
    <x v="33"/>
  </r>
  <r>
    <n v="2292"/>
    <x v="3102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.072505"/>
    <n v="46.630652173913049"/>
    <x v="3"/>
    <x v="33"/>
  </r>
  <r>
    <n v="2293"/>
    <x v="3103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.0823529411764705"/>
    <n v="34.074074074074076"/>
    <x v="3"/>
    <x v="33"/>
  </r>
  <r>
    <n v="2294"/>
    <x v="3104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.4608079999999999"/>
    <n v="65.214642857142863"/>
    <x v="3"/>
    <x v="33"/>
  </r>
  <r>
    <n v="2295"/>
    <x v="3105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.2524999999999999"/>
    <n v="44.205882352941174"/>
    <x v="3"/>
    <x v="33"/>
  </r>
  <r>
    <n v="2296"/>
    <x v="3106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.4907142857142857"/>
    <n v="71.965517241379317"/>
    <x v="3"/>
    <x v="33"/>
  </r>
  <r>
    <n v="2297"/>
    <x v="3107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.006"/>
    <n v="52.94736842105263"/>
    <x v="3"/>
    <x v="33"/>
  </r>
  <r>
    <n v="2298"/>
    <x v="3108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.0507333333333333"/>
    <n v="109.45138888888889"/>
    <x v="3"/>
    <x v="33"/>
  </r>
  <r>
    <n v="2299"/>
    <x v="3109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.5016666666666665"/>
    <n v="75.035714285714292"/>
    <x v="3"/>
    <x v="33"/>
  </r>
  <r>
    <n v="2300"/>
    <x v="3110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.0125"/>
    <n v="115.71428571428571"/>
    <x v="3"/>
    <x v="33"/>
  </r>
  <r>
    <n v="2301"/>
    <x v="3111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.336044"/>
    <n v="31.659810426540286"/>
    <x v="3"/>
    <x v="15"/>
  </r>
  <r>
    <n v="2302"/>
    <x v="3112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.7065217391304348"/>
    <n v="46.176470588235297"/>
    <x v="3"/>
    <x v="15"/>
  </r>
  <r>
    <n v="2303"/>
    <x v="3113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.0935829457364341"/>
    <n v="68.481650485436887"/>
    <x v="3"/>
    <x v="15"/>
  </r>
  <r>
    <n v="2304"/>
    <x v="3114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.0070033333333335"/>
    <n v="53.469203539823013"/>
    <x v="3"/>
    <x v="15"/>
  </r>
  <r>
    <n v="2305"/>
    <x v="3115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.0122777777777778"/>
    <n v="109.10778443113773"/>
    <x v="3"/>
    <x v="15"/>
  </r>
  <r>
    <n v="2306"/>
    <x v="3116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.0675857142857144"/>
    <n v="51.185616438356163"/>
    <x v="3"/>
    <x v="15"/>
  </r>
  <r>
    <n v="2307"/>
    <x v="3117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.0665777537961894"/>
    <n v="27.936800000000002"/>
    <x v="3"/>
    <x v="15"/>
  </r>
  <r>
    <n v="2308"/>
    <x v="3118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.0130622"/>
    <n v="82.496921824104234"/>
    <x v="3"/>
    <x v="15"/>
  </r>
  <r>
    <n v="2309"/>
    <x v="3119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.0667450000000001"/>
    <n v="59.817476635514019"/>
    <x v="3"/>
    <x v="15"/>
  </r>
  <r>
    <n v="2310"/>
    <x v="3120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.288397837837838"/>
    <n v="64.816470588235291"/>
    <x v="3"/>
    <x v="15"/>
  </r>
  <r>
    <n v="2311"/>
    <x v="3121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.0411111111111111"/>
    <n v="90.09615384615384"/>
    <x v="3"/>
    <x v="15"/>
  </r>
  <r>
    <n v="2312"/>
    <x v="3122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.0786666666666667"/>
    <n v="40.962025316455694"/>
    <x v="3"/>
    <x v="15"/>
  </r>
  <r>
    <n v="2313"/>
    <x v="3123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.7584040000000001"/>
    <n v="56.000127388535034"/>
    <x v="3"/>
    <x v="15"/>
  </r>
  <r>
    <n v="2314"/>
    <x v="3124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.5697000000000001"/>
    <n v="37.672800000000002"/>
    <x v="3"/>
    <x v="15"/>
  </r>
  <r>
    <n v="2315"/>
    <x v="3125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.026"/>
    <n v="40.078125"/>
    <x v="3"/>
    <x v="15"/>
  </r>
  <r>
    <n v="2316"/>
    <x v="3126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.0404266666666666"/>
    <n v="78.031999999999996"/>
    <x v="3"/>
    <x v="15"/>
  </r>
  <r>
    <n v="2317"/>
    <x v="3127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.04"/>
    <n v="18.90909090909091"/>
    <x v="3"/>
    <x v="15"/>
  </r>
  <r>
    <n v="2318"/>
    <x v="3128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.2105999999999999"/>
    <n v="37.134969325153371"/>
    <x v="3"/>
    <x v="15"/>
  </r>
  <r>
    <n v="2319"/>
    <x v="3129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.077"/>
    <n v="41.961038961038959"/>
    <x v="3"/>
    <x v="15"/>
  </r>
  <r>
    <n v="2320"/>
    <x v="3130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.0866"/>
    <n v="61.044943820224717"/>
    <x v="3"/>
    <x v="15"/>
  </r>
  <r>
    <n v="2327"/>
    <x v="3131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.2609431428571432"/>
    <n v="54.883162444113267"/>
    <x v="5"/>
    <x v="28"/>
  </r>
  <r>
    <n v="2328"/>
    <x v="3132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.5445000000000002"/>
    <n v="47.383612662942269"/>
    <x v="5"/>
    <x v="28"/>
  </r>
  <r>
    <n v="2329"/>
    <x v="3133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.0591999999999999"/>
    <n v="211.84"/>
    <x v="5"/>
    <x v="28"/>
  </r>
  <r>
    <n v="2330"/>
    <x v="3134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.0242285714285715"/>
    <n v="219.92638036809817"/>
    <x v="5"/>
    <x v="28"/>
  </r>
  <r>
    <n v="2331"/>
    <x v="3135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.4431375"/>
    <n v="40.795406360424032"/>
    <x v="5"/>
    <x v="28"/>
  </r>
  <r>
    <n v="2332"/>
    <x v="3136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.06308"/>
    <n v="75.502840909090907"/>
    <x v="5"/>
    <x v="28"/>
  </r>
  <r>
    <n v="2333"/>
    <x v="3137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.1216666666666666"/>
    <n v="13.542553191489361"/>
    <x v="5"/>
    <x v="28"/>
  </r>
  <r>
    <n v="2334"/>
    <x v="3138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.0195000000000001"/>
    <n v="60.865671641791046"/>
    <x v="5"/>
    <x v="28"/>
  </r>
  <r>
    <n v="2335"/>
    <x v="3139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.0227200000000001"/>
    <n v="115.69230769230769"/>
    <x v="5"/>
    <x v="28"/>
  </r>
  <r>
    <n v="2336"/>
    <x v="3140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.2073254999999996"/>
    <n v="48.104623556581984"/>
    <x v="5"/>
    <x v="28"/>
  </r>
  <r>
    <n v="2337"/>
    <x v="3141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.1065833333333333"/>
    <n v="74.184357541899445"/>
    <x v="5"/>
    <x v="28"/>
  </r>
  <r>
    <n v="2338"/>
    <x v="3142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.0114333333333334"/>
    <n v="123.34552845528455"/>
    <x v="5"/>
    <x v="28"/>
  </r>
  <r>
    <n v="2339"/>
    <x v="3143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.9420799999999998"/>
    <n v="66.623188405797094"/>
    <x v="5"/>
    <x v="28"/>
  </r>
  <r>
    <n v="2340"/>
    <x v="3144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.0577749999999999"/>
    <n v="104.99007444168734"/>
    <x v="5"/>
    <x v="28"/>
  </r>
  <r>
    <n v="2441"/>
    <x v="3145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.0788"/>
    <n v="74.22935779816514"/>
    <x v="5"/>
    <x v="28"/>
  </r>
  <r>
    <n v="2442"/>
    <x v="3146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.2594166666666666"/>
    <n v="81.252688172043008"/>
    <x v="5"/>
    <x v="28"/>
  </r>
  <r>
    <n v="2443"/>
    <x v="3147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.0251494999999999"/>
    <n v="130.23469453376205"/>
    <x v="5"/>
    <x v="28"/>
  </r>
  <r>
    <n v="2444"/>
    <x v="3148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.0860000000000001"/>
    <n v="53.409836065573771"/>
    <x v="5"/>
    <x v="28"/>
  </r>
  <r>
    <n v="2445"/>
    <x v="3149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.728"/>
    <n v="75.130434782608702"/>
    <x v="5"/>
    <x v="28"/>
  </r>
  <r>
    <n v="2446"/>
    <x v="3150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.6798"/>
    <n v="75.666666666666671"/>
    <x v="5"/>
    <x v="28"/>
  </r>
  <r>
    <n v="2447"/>
    <x v="3151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.2720000000000002"/>
    <n v="31.691394658753708"/>
    <x v="5"/>
    <x v="28"/>
  </r>
  <r>
    <n v="2448"/>
    <x v="3152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.075"/>
    <n v="47.777777777777779"/>
    <x v="5"/>
    <x v="28"/>
  </r>
  <r>
    <n v="2449"/>
    <x v="3153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.08"/>
    <n v="90"/>
    <x v="5"/>
    <x v="28"/>
  </r>
  <r>
    <n v="2450"/>
    <x v="3154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.0153353333333335"/>
    <n v="149.31401960784314"/>
    <x v="5"/>
    <x v="28"/>
  </r>
  <r>
    <n v="2451"/>
    <x v="3155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.1545000000000001"/>
    <n v="62.06989247311828"/>
    <x v="5"/>
    <x v="28"/>
  </r>
  <r>
    <n v="2452"/>
    <x v="3156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.335"/>
    <n v="53.4"/>
    <x v="5"/>
    <x v="28"/>
  </r>
  <r>
    <n v="2453"/>
    <x v="3157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.5469999999999999"/>
    <n v="69.268656716417908"/>
    <x v="5"/>
    <x v="28"/>
  </r>
  <r>
    <n v="2454"/>
    <x v="3158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.0084571428571429"/>
    <n v="271.50769230769231"/>
    <x v="5"/>
    <x v="28"/>
  </r>
  <r>
    <n v="2455"/>
    <x v="3159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.82"/>
    <n v="34.125"/>
    <x v="5"/>
    <x v="28"/>
  </r>
  <r>
    <n v="2456"/>
    <x v="3160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.8086666666666666"/>
    <n v="40.492537313432834"/>
    <x v="5"/>
    <x v="28"/>
  </r>
  <r>
    <n v="2457"/>
    <x v="3161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.0230434782608695"/>
    <n v="189.75806451612902"/>
    <x v="5"/>
    <x v="28"/>
  </r>
  <r>
    <n v="2458"/>
    <x v="3162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.1017999999999999"/>
    <n v="68.862499999999997"/>
    <x v="5"/>
    <x v="28"/>
  </r>
  <r>
    <n v="2459"/>
    <x v="3163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.0225"/>
    <n v="108.77659574468085"/>
    <x v="5"/>
    <x v="28"/>
  </r>
  <r>
    <n v="2460"/>
    <x v="3164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.0078823529411765"/>
    <n v="125.98529411764706"/>
    <x v="5"/>
    <x v="28"/>
  </r>
  <r>
    <n v="2461"/>
    <x v="3165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.038"/>
    <n v="90.523255813953483"/>
    <x v="3"/>
    <x v="15"/>
  </r>
  <r>
    <n v="2462"/>
    <x v="3166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.1070833333333334"/>
    <n v="28.880434782608695"/>
    <x v="3"/>
    <x v="15"/>
  </r>
  <r>
    <n v="2463"/>
    <x v="3167"/>
    <s v="Emma Ate The Lion's debut full length album"/>
    <n v="2000"/>
    <n v="2325"/>
    <x v="3"/>
    <x v="1"/>
    <s v="USD"/>
    <n v="1366138800"/>
    <n v="1362710425"/>
    <b v="0"/>
    <n v="75"/>
    <b v="1"/>
    <s v="music/indie rock"/>
    <n v="1.1625000000000001"/>
    <n v="31"/>
    <x v="3"/>
    <x v="15"/>
  </r>
  <r>
    <n v="2464"/>
    <x v="3168"/>
    <s v="The Enemy Feathers are passing the proverbial hat to see if we can raise enough money to complete Our NEW EP"/>
    <n v="2000"/>
    <n v="2222"/>
    <x v="3"/>
    <x v="2"/>
    <s v="CAD"/>
    <n v="1443641340"/>
    <n v="1441143397"/>
    <b v="0"/>
    <n v="43"/>
    <b v="1"/>
    <s v="music/indie rock"/>
    <n v="1.111"/>
    <n v="51.674418604651166"/>
    <x v="3"/>
    <x v="15"/>
  </r>
  <r>
    <n v="2465"/>
    <x v="3169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.8014285714285714"/>
    <n v="26.270833333333332"/>
    <x v="3"/>
    <x v="15"/>
  </r>
  <r>
    <n v="2466"/>
    <x v="3170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"/>
    <n v="48.07692307692308"/>
    <x v="3"/>
    <x v="15"/>
  </r>
  <r>
    <n v="2467"/>
    <x v="3171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.1850000000000001"/>
    <n v="27.558139534883722"/>
    <x v="3"/>
    <x v="15"/>
  </r>
  <r>
    <n v="2468"/>
    <x v="3172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.0721700000000001"/>
    <n v="36.97137931034483"/>
    <x v="3"/>
    <x v="15"/>
  </r>
  <r>
    <n v="2469"/>
    <x v="3173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.1366666666666667"/>
    <n v="29.021276595744681"/>
    <x v="3"/>
    <x v="15"/>
  </r>
  <r>
    <n v="2470"/>
    <x v="3174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.0316400000000001"/>
    <n v="28.65666666666667"/>
    <x v="3"/>
    <x v="15"/>
  </r>
  <r>
    <n v="2471"/>
    <x v="3175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.28"/>
    <n v="37.647058823529413"/>
    <x v="3"/>
    <x v="15"/>
  </r>
  <r>
    <n v="2472"/>
    <x v="3176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.3576026666666667"/>
    <n v="97.904038461538462"/>
    <x v="3"/>
    <x v="15"/>
  </r>
  <r>
    <n v="2473"/>
    <x v="3177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"/>
    <n v="42.553191489361701"/>
    <x v="3"/>
    <x v="15"/>
  </r>
  <r>
    <n v="2474"/>
    <x v="3178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.0000360000000001"/>
    <n v="131.58368421052631"/>
    <x v="3"/>
    <x v="15"/>
  </r>
  <r>
    <n v="2475"/>
    <x v="3179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.0471999999999999"/>
    <n v="32.320987654320987"/>
    <x v="3"/>
    <x v="15"/>
  </r>
  <r>
    <n v="2476"/>
    <x v="3180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.050225"/>
    <n v="61.103999999999999"/>
    <x v="3"/>
    <x v="15"/>
  </r>
  <r>
    <n v="2477"/>
    <x v="2351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.7133333333333334"/>
    <n v="31.341463414634145"/>
    <x v="3"/>
    <x v="15"/>
  </r>
  <r>
    <n v="2478"/>
    <x v="3181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.2749999999999999"/>
    <n v="129.1139240506329"/>
    <x v="3"/>
    <x v="15"/>
  </r>
  <r>
    <n v="2479"/>
    <x v="3182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.3344333333333334"/>
    <n v="25.020624999999999"/>
    <x v="3"/>
    <x v="15"/>
  </r>
  <r>
    <n v="2480"/>
    <x v="3183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"/>
    <n v="250"/>
    <x v="3"/>
    <x v="15"/>
  </r>
  <r>
    <n v="2481"/>
    <x v="3184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.1291099999999998"/>
    <n v="47.541473684210523"/>
    <x v="3"/>
    <x v="15"/>
  </r>
  <r>
    <n v="2482"/>
    <x v="3185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.0009999999999999"/>
    <n v="40.04"/>
    <x v="3"/>
    <x v="15"/>
  </r>
  <r>
    <n v="2483"/>
    <x v="3186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.1372727272727272"/>
    <n v="65.84210526315789"/>
    <x v="3"/>
    <x v="15"/>
  </r>
  <r>
    <n v="2484"/>
    <x v="3187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.1931742857142855"/>
    <n v="46.401222222222216"/>
    <x v="3"/>
    <x v="15"/>
  </r>
  <r>
    <n v="2485"/>
    <x v="3188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.0325"/>
    <n v="50.365853658536587"/>
    <x v="3"/>
    <x v="15"/>
  </r>
  <r>
    <n v="2486"/>
    <x v="3189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.6566666666666667"/>
    <n v="26.566666666666666"/>
    <x v="3"/>
    <x v="15"/>
  </r>
  <r>
    <n v="2487"/>
    <x v="3190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.0005066666666667"/>
    <n v="39.493684210526318"/>
    <x v="3"/>
    <x v="15"/>
  </r>
  <r>
    <n v="2488"/>
    <x v="3191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.0669999999999999"/>
    <n v="49.246153846153845"/>
    <x v="3"/>
    <x v="15"/>
  </r>
  <r>
    <n v="2489"/>
    <x v="3192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.3367142857142857"/>
    <n v="62.38"/>
    <x v="3"/>
    <x v="15"/>
  </r>
  <r>
    <n v="2490"/>
    <x v="3193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.214"/>
    <n v="37.9375"/>
    <x v="3"/>
    <x v="15"/>
  </r>
  <r>
    <n v="2491"/>
    <x v="3194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.032"/>
    <n v="51.6"/>
    <x v="3"/>
    <x v="15"/>
  </r>
  <r>
    <n v="2492"/>
    <x v="3195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.25"/>
    <n v="27.777777777777779"/>
    <x v="3"/>
    <x v="15"/>
  </r>
  <r>
    <n v="2493"/>
    <x v="3196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.2869999999999999"/>
    <n v="99.382239382239376"/>
    <x v="3"/>
    <x v="15"/>
  </r>
  <r>
    <n v="2494"/>
    <x v="3197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.0100533333333332"/>
    <n v="38.848205128205123"/>
    <x v="3"/>
    <x v="15"/>
  </r>
  <r>
    <n v="2495"/>
    <x v="3198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.2753666666666665"/>
    <n v="45.548809523809524"/>
    <x v="3"/>
    <x v="15"/>
  </r>
  <r>
    <n v="2496"/>
    <x v="3199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"/>
    <n v="600"/>
    <x v="3"/>
    <x v="15"/>
  </r>
  <r>
    <n v="2497"/>
    <x v="3200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.127715"/>
    <n v="80.551071428571419"/>
    <x v="3"/>
    <x v="15"/>
  </r>
  <r>
    <n v="2498"/>
    <x v="3201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.056"/>
    <n v="52.8"/>
    <x v="3"/>
    <x v="15"/>
  </r>
  <r>
    <n v="2499"/>
    <x v="3202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.0262500000000001"/>
    <n v="47.676470588235297"/>
    <x v="3"/>
    <x v="15"/>
  </r>
  <r>
    <n v="2500"/>
    <x v="3203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.1333333333333333"/>
    <n v="23.448275862068964"/>
    <x v="3"/>
    <x v="15"/>
  </r>
  <r>
    <n v="2521"/>
    <x v="3204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.0948792000000001"/>
    <n v="103.68174242424243"/>
    <x v="3"/>
    <x v="40"/>
  </r>
  <r>
    <n v="2522"/>
    <x v="3205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"/>
    <n v="185.18518518518519"/>
    <x v="3"/>
    <x v="40"/>
  </r>
  <r>
    <n v="2523"/>
    <x v="3206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.5644444444444445"/>
    <n v="54.153846153846153"/>
    <x v="3"/>
    <x v="40"/>
  </r>
  <r>
    <n v="2524"/>
    <x v="3207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.016"/>
    <n v="177.2093023255814"/>
    <x v="3"/>
    <x v="40"/>
  </r>
  <r>
    <n v="2525"/>
    <x v="3208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.00325"/>
    <n v="100.325"/>
    <x v="3"/>
    <x v="40"/>
  </r>
  <r>
    <n v="2526"/>
    <x v="3209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.1294999999999999"/>
    <n v="136.90909090909091"/>
    <x v="3"/>
    <x v="40"/>
  </r>
  <r>
    <n v="2527"/>
    <x v="3210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.02125"/>
    <n v="57.535211267605632"/>
    <x v="3"/>
    <x v="40"/>
  </r>
  <r>
    <n v="2528"/>
    <x v="3211"/>
    <s v="I've been offered a contract with HatHut to record Feldman's 'Three Voices', which would be my first solo disc. I need your help!"/>
    <n v="4000"/>
    <n v="4289.99"/>
    <x v="3"/>
    <x v="3"/>
    <s v="GBP"/>
    <n v="1440068400"/>
    <n v="1438459303"/>
    <b v="0"/>
    <n v="81"/>
    <b v="1"/>
    <s v="music/classical music"/>
    <n v="1.0724974999999999"/>
    <n v="52.962839506172834"/>
    <x v="3"/>
    <x v="40"/>
  </r>
  <r>
    <n v="2529"/>
    <x v="3212"/>
    <s v="Opera. Short. New."/>
    <n v="6000"/>
    <n v="6257"/>
    <x v="3"/>
    <x v="1"/>
    <s v="USD"/>
    <n v="1332636975"/>
    <n v="1328752575"/>
    <b v="0"/>
    <n v="76"/>
    <b v="1"/>
    <s v="music/classical music"/>
    <n v="1.0428333333333333"/>
    <n v="82.328947368421055"/>
    <x v="3"/>
    <x v="40"/>
  </r>
  <r>
    <n v="2530"/>
    <x v="3213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"/>
    <n v="135.41666666666666"/>
    <x v="3"/>
    <x v="40"/>
  </r>
  <r>
    <n v="2531"/>
    <x v="3214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.004"/>
    <n v="74.06557377049181"/>
    <x v="3"/>
    <x v="40"/>
  </r>
  <r>
    <n v="2532"/>
    <x v="3215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.26125"/>
    <n v="84.083333333333329"/>
    <x v="3"/>
    <x v="40"/>
  </r>
  <r>
    <n v="2533"/>
    <x v="3216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.1066666666666667"/>
    <n v="61.029411764705884"/>
    <x v="3"/>
    <x v="40"/>
  </r>
  <r>
    <n v="2534"/>
    <x v="3217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.05"/>
    <n v="150"/>
    <x v="3"/>
    <x v="40"/>
  </r>
  <r>
    <n v="2535"/>
    <x v="3218"/>
    <s v="Mark Hayes: Requiem Recording"/>
    <n v="20000"/>
    <n v="20755"/>
    <x v="3"/>
    <x v="1"/>
    <s v="USD"/>
    <n v="1417463945"/>
    <n v="1414781945"/>
    <b v="0"/>
    <n v="78"/>
    <b v="1"/>
    <s v="music/classical music"/>
    <n v="1.03775"/>
    <n v="266.08974358974359"/>
    <x v="3"/>
    <x v="40"/>
  </r>
  <r>
    <n v="2536"/>
    <x v="3219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.1599999999999999"/>
    <n v="7.25"/>
    <x v="3"/>
    <x v="40"/>
  </r>
  <r>
    <n v="2537"/>
    <x v="3220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.1000000000000001"/>
    <n v="100"/>
    <x v="3"/>
    <x v="40"/>
  </r>
  <r>
    <n v="2538"/>
    <x v="3221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.130176111111111"/>
    <n v="109.96308108108107"/>
    <x v="3"/>
    <x v="40"/>
  </r>
  <r>
    <n v="2539"/>
    <x v="3222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.0024999999999999"/>
    <n v="169.91525423728814"/>
    <x v="3"/>
    <x v="40"/>
  </r>
  <r>
    <n v="2540"/>
    <x v="3223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.034"/>
    <n v="95.740740740740748"/>
    <x v="3"/>
    <x v="40"/>
  </r>
  <r>
    <n v="2541"/>
    <x v="3224"/>
    <s v="A debut CD of romantic Fantasies by young composers Bridge, Ireland, Sibelius and a premiere recording of Bergman Trio Op. 2 from 1939"/>
    <n v="3500"/>
    <n v="3746"/>
    <x v="3"/>
    <x v="3"/>
    <s v="GBP"/>
    <n v="1380192418"/>
    <n v="1375008418"/>
    <b v="0"/>
    <n v="63"/>
    <b v="1"/>
    <s v="music/classical music"/>
    <n v="1.0702857142857143"/>
    <n v="59.460317460317462"/>
    <x v="3"/>
    <x v="40"/>
  </r>
  <r>
    <n v="2542"/>
    <x v="3225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.0357142857142858"/>
    <n v="55.769230769230766"/>
    <x v="3"/>
    <x v="40"/>
  </r>
  <r>
    <n v="2543"/>
    <x v="3226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.5640000000000001"/>
    <n v="30.076923076923077"/>
    <x v="3"/>
    <x v="40"/>
  </r>
  <r>
    <n v="2544"/>
    <x v="3227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.0082"/>
    <n v="88.438596491228068"/>
    <x v="3"/>
    <x v="40"/>
  </r>
  <r>
    <n v="2545"/>
    <x v="3228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.9530000000000001"/>
    <n v="64.032786885245898"/>
    <x v="3"/>
    <x v="40"/>
  </r>
  <r>
    <n v="2546"/>
    <x v="3229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.1171428571428572"/>
    <n v="60.153846153846153"/>
    <x v="3"/>
    <x v="40"/>
  </r>
  <r>
    <n v="2547"/>
    <x v="3230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.1985454545454546"/>
    <n v="49.194029850746269"/>
    <x v="3"/>
    <x v="40"/>
  </r>
  <r>
    <n v="2548"/>
    <x v="3231"/>
    <s v="This is the embryo of the change for future ecosystem of musical art  in Indonesia. Please support us to realize our program on Oct 9!"/>
    <n v="6000"/>
    <n v="6111"/>
    <x v="3"/>
    <x v="7"/>
    <s v="EUR"/>
    <n v="1475209620"/>
    <n v="1473087637"/>
    <b v="0"/>
    <n v="37"/>
    <b v="1"/>
    <s v="music/classical music"/>
    <n v="1.0185"/>
    <n v="165.16216216216216"/>
    <x v="3"/>
    <x v="40"/>
  </r>
  <r>
    <n v="2549"/>
    <x v="3232"/>
    <s v="A new opera in English by Mike Christie to be premiÃ¨red at the Arcola Theatre, London UK from 14th-17th August 2013."/>
    <n v="1570"/>
    <n v="1614"/>
    <x v="3"/>
    <x v="3"/>
    <s v="GBP"/>
    <n v="1370019600"/>
    <n v="1366999870"/>
    <b v="0"/>
    <n v="37"/>
    <b v="1"/>
    <s v="music/classical music"/>
    <n v="1.0280254777070064"/>
    <n v="43.621621621621621"/>
    <x v="3"/>
    <x v="40"/>
  </r>
  <r>
    <n v="2550"/>
    <x v="3233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.0084615384615385"/>
    <n v="43.7"/>
    <x v="3"/>
    <x v="40"/>
  </r>
  <r>
    <n v="2551"/>
    <x v="3234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.0273469387755103"/>
    <n v="67.419642857142861"/>
    <x v="3"/>
    <x v="40"/>
  </r>
  <r>
    <n v="2552"/>
    <x v="3235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.0649999999999999"/>
    <n v="177.5"/>
    <x v="3"/>
    <x v="40"/>
  </r>
  <r>
    <n v="2553"/>
    <x v="3236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.5553333333333332"/>
    <n v="38.883333333333333"/>
    <x v="3"/>
    <x v="40"/>
  </r>
  <r>
    <n v="2554"/>
    <x v="3237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.228"/>
    <n v="54.985074626865675"/>
    <x v="3"/>
    <x v="40"/>
  </r>
  <r>
    <n v="2555"/>
    <x v="3238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.0734999999999999"/>
    <n v="61.342857142857142"/>
    <x v="3"/>
    <x v="40"/>
  </r>
  <r>
    <n v="2556"/>
    <x v="3239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.0550335570469798"/>
    <n v="23.117647058823529"/>
    <x v="3"/>
    <x v="40"/>
  </r>
  <r>
    <n v="2557"/>
    <x v="3240"/>
    <s v="Raising money for our concert tour of Switzerland and Germany in June/July 2014"/>
    <n v="900"/>
    <n v="1066"/>
    <x v="3"/>
    <x v="3"/>
    <s v="GBP"/>
    <n v="1400176386"/>
    <n v="1397584386"/>
    <b v="0"/>
    <n v="36"/>
    <b v="1"/>
    <s v="music/classical music"/>
    <n v="1.1844444444444444"/>
    <n v="29.611111111111111"/>
    <x v="3"/>
    <x v="40"/>
  </r>
  <r>
    <n v="2558"/>
    <x v="3241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1.0888"/>
    <n v="75.611111111111114"/>
    <x v="3"/>
    <x v="40"/>
  </r>
  <r>
    <n v="2559"/>
    <x v="3242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.1125"/>
    <n v="35.6"/>
    <x v="3"/>
    <x v="40"/>
  </r>
  <r>
    <n v="2560"/>
    <x v="3243"/>
    <s v="New CD of favourite chamber music by Welsh composer Michael Parkin featuring debut recordings by outstanding young musicians."/>
    <n v="3000"/>
    <n v="3003"/>
    <x v="3"/>
    <x v="3"/>
    <s v="GBP"/>
    <n v="1425682174"/>
    <n v="1423090174"/>
    <b v="0"/>
    <n v="21"/>
    <b v="1"/>
    <s v="music/classical music"/>
    <n v="1.0009999999999999"/>
    <n v="143"/>
    <x v="3"/>
    <x v="40"/>
  </r>
  <r>
    <n v="2601"/>
    <x v="3244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.6139999999999999"/>
    <n v="21.900662251655628"/>
    <x v="1"/>
    <x v="8"/>
  </r>
  <r>
    <n v="2602"/>
    <x v="3245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.2609166666666667"/>
    <n v="80.022494887525568"/>
    <x v="1"/>
    <x v="8"/>
  </r>
  <r>
    <n v="2603"/>
    <x v="3246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.0148571428571429"/>
    <n v="35.520000000000003"/>
    <x v="1"/>
    <x v="8"/>
  </r>
  <r>
    <n v="2604"/>
    <x v="3247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.0421799999999999"/>
    <n v="64.933333333333323"/>
    <x v="1"/>
    <x v="8"/>
  </r>
  <r>
    <n v="2605"/>
    <x v="3248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.0742157000000001"/>
    <n v="60.965703745743475"/>
    <x v="1"/>
    <x v="8"/>
  </r>
  <r>
    <n v="2606"/>
    <x v="3249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.1005454545454545"/>
    <n v="31.444155844155844"/>
    <x v="1"/>
    <x v="8"/>
  </r>
  <r>
    <n v="2607"/>
    <x v="3250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.077"/>
    <n v="81.949748743718587"/>
    <x v="1"/>
    <x v="8"/>
  </r>
  <r>
    <n v="2608"/>
    <x v="3251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.2392500000000002"/>
    <n v="58.92763157894737"/>
    <x v="1"/>
    <x v="8"/>
  </r>
  <r>
    <n v="2609"/>
    <x v="3252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.038011142857143"/>
    <n v="157.29347633136095"/>
    <x v="1"/>
    <x v="8"/>
  </r>
  <r>
    <n v="2610"/>
    <x v="3253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.4132510432681749"/>
    <n v="55.758509532062391"/>
    <x v="1"/>
    <x v="8"/>
  </r>
  <r>
    <n v="2611"/>
    <x v="3254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.906363636363636"/>
    <n v="83.802893802893806"/>
    <x v="1"/>
    <x v="8"/>
  </r>
  <r>
    <n v="2612"/>
    <x v="3255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.7176130000000001"/>
    <n v="58.422210884353746"/>
    <x v="1"/>
    <x v="8"/>
  </r>
  <r>
    <n v="2613"/>
    <x v="3256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.0101333333333333"/>
    <n v="270.57142857142856"/>
    <x v="1"/>
    <x v="8"/>
  </r>
  <r>
    <n v="2614"/>
    <x v="3257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.02"/>
    <n v="107.1"/>
    <x v="1"/>
    <x v="8"/>
  </r>
  <r>
    <n v="2615"/>
    <x v="3258"/>
    <s v="Mission to launch a vintage Action Man and Space Capsule into space and film from his birthplace in UK to mark his 50th Anniversary."/>
    <n v="2001"/>
    <n v="3397"/>
    <x v="3"/>
    <x v="3"/>
    <s v="GBP"/>
    <n v="1462017600"/>
    <n v="1458820564"/>
    <b v="0"/>
    <n v="72"/>
    <b v="1"/>
    <s v="technology/space exploration"/>
    <n v="1.6976511744127936"/>
    <n v="47.180555555555557"/>
    <x v="1"/>
    <x v="8"/>
  </r>
  <r>
    <n v="2616"/>
    <x v="3259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.14534"/>
    <n v="120.30882352941177"/>
    <x v="1"/>
    <x v="8"/>
  </r>
  <r>
    <n v="2617"/>
    <x v="3260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.7759999999999998"/>
    <n v="27.59748427672956"/>
    <x v="1"/>
    <x v="8"/>
  </r>
  <r>
    <n v="2618"/>
    <x v="3261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.0538666666666667"/>
    <n v="205.2987012987013"/>
    <x v="1"/>
    <x v="8"/>
  </r>
  <r>
    <n v="2619"/>
    <x v="3262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.8839999999999999"/>
    <n v="35.547169811320757"/>
    <x v="1"/>
    <x v="8"/>
  </r>
  <r>
    <n v="2620"/>
    <x v="3263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1.436523076923077"/>
    <n v="74.639488409272587"/>
    <x v="1"/>
    <x v="8"/>
  </r>
  <r>
    <n v="2621"/>
    <x v="3264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.4588000000000001"/>
    <n v="47.058064516129029"/>
    <x v="1"/>
    <x v="8"/>
  </r>
  <r>
    <n v="2622"/>
    <x v="3265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1.3118399999999999"/>
    <n v="26.591351351351353"/>
    <x v="1"/>
    <x v="8"/>
  </r>
  <r>
    <n v="2623"/>
    <x v="3266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.1399999999999999"/>
    <n v="36.774193548387096"/>
    <x v="1"/>
    <x v="8"/>
  </r>
  <r>
    <n v="2624"/>
    <x v="3267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.794206249999998"/>
    <n v="31.820544982698959"/>
    <x v="1"/>
    <x v="8"/>
  </r>
  <r>
    <n v="2625"/>
    <x v="3268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.56"/>
    <n v="27.576923076923077"/>
    <x v="1"/>
    <x v="8"/>
  </r>
  <r>
    <n v="2626"/>
    <x v="3269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.1200000000000001"/>
    <n v="56"/>
    <x v="1"/>
    <x v="8"/>
  </r>
  <r>
    <n v="2627"/>
    <x v="3270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.4666666666666668"/>
    <n v="21.555555555555557"/>
    <x v="1"/>
    <x v="8"/>
  </r>
  <r>
    <n v="2628"/>
    <x v="3271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.1036948748510131"/>
    <n v="44.095238095238095"/>
    <x v="1"/>
    <x v="8"/>
  </r>
  <r>
    <n v="2629"/>
    <x v="3272"/>
    <s v="The first international contest to let students shape the future of interstellar travel."/>
    <n v="5000"/>
    <n v="6387"/>
    <x v="3"/>
    <x v="3"/>
    <s v="GBP"/>
    <n v="1431608122"/>
    <n v="1429016122"/>
    <b v="0"/>
    <n v="100"/>
    <b v="1"/>
    <s v="technology/space exploration"/>
    <n v="1.2774000000000001"/>
    <n v="63.87"/>
    <x v="1"/>
    <x v="8"/>
  </r>
  <r>
    <n v="2630"/>
    <x v="3273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1.579"/>
    <n v="38.987654320987652"/>
    <x v="1"/>
    <x v="8"/>
  </r>
  <r>
    <n v="2631"/>
    <x v="3274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.1466525000000001"/>
    <n v="80.185489510489504"/>
    <x v="1"/>
    <x v="8"/>
  </r>
  <r>
    <n v="2632"/>
    <x v="3275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.3700934579439252"/>
    <n v="34.904761904761905"/>
    <x v="1"/>
    <x v="8"/>
  </r>
  <r>
    <n v="2633"/>
    <x v="3276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.5461999999999998"/>
    <n v="89.100502512562812"/>
    <x v="1"/>
    <x v="8"/>
  </r>
  <r>
    <n v="2634"/>
    <x v="3277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.0602150537634409"/>
    <n v="39.44"/>
    <x v="1"/>
    <x v="8"/>
  </r>
  <r>
    <n v="2635"/>
    <x v="3278"/>
    <s v="Help UTS Ontario students raise money to get their experiments on the ISS. Promote space science in Canada! We can't do it without you!"/>
    <n v="11500"/>
    <n v="11500"/>
    <x v="3"/>
    <x v="2"/>
    <s v="CAD"/>
    <n v="1425937761"/>
    <n v="1422917361"/>
    <b v="0"/>
    <n v="84"/>
    <b v="1"/>
    <s v="technology/space exploration"/>
    <n v="1"/>
    <n v="136.9047619047619"/>
    <x v="1"/>
    <x v="8"/>
  </r>
  <r>
    <n v="2636"/>
    <x v="3279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.873"/>
    <n v="37.46"/>
    <x v="1"/>
    <x v="8"/>
  </r>
  <r>
    <n v="2637"/>
    <x v="3280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.6619999999999999"/>
    <n v="31.96153846153846"/>
    <x v="1"/>
    <x v="8"/>
  </r>
  <r>
    <n v="2638"/>
    <x v="3281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.0172910662824208"/>
    <n v="25.214285714285715"/>
    <x v="1"/>
    <x v="8"/>
  </r>
  <r>
    <n v="2639"/>
    <x v="3282"/>
    <s v="Mission Space is run by me, a teenager who has a passion for space! I will fly a weather balloon to the edge of space with your help."/>
    <n v="300"/>
    <n v="492"/>
    <x v="3"/>
    <x v="3"/>
    <s v="GBP"/>
    <n v="1424378748"/>
    <n v="1421786748"/>
    <b v="0"/>
    <n v="49"/>
    <b v="1"/>
    <s v="technology/space exploration"/>
    <n v="1.64"/>
    <n v="10.040816326530612"/>
    <x v="1"/>
    <x v="8"/>
  </r>
  <r>
    <n v="2640"/>
    <x v="3283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.0566666666666666"/>
    <n v="45.94202898550725"/>
    <x v="1"/>
    <x v="8"/>
  </r>
  <r>
    <n v="2661"/>
    <x v="3284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.0289999999999999"/>
    <n v="85.75"/>
    <x v="1"/>
    <x v="25"/>
  </r>
  <r>
    <n v="2662"/>
    <x v="3285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.0680000000000001"/>
    <n v="267"/>
    <x v="1"/>
    <x v="25"/>
  </r>
  <r>
    <n v="2663"/>
    <x v="3286"/>
    <s v="The Ville. A local cooperative helping communities learn, share and grow in the spirit of health, wellness and sustainability."/>
    <n v="20000"/>
    <n v="20919.25"/>
    <x v="3"/>
    <x v="2"/>
    <s v="CAD"/>
    <n v="1441378800"/>
    <n v="1438873007"/>
    <b v="0"/>
    <n v="56"/>
    <b v="1"/>
    <s v="technology/makerspaces"/>
    <n v="1.0459624999999999"/>
    <n v="373.55803571428572"/>
    <x v="1"/>
    <x v="25"/>
  </r>
  <r>
    <n v="2664"/>
    <x v="3287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.0342857142857143"/>
    <n v="174.03846153846155"/>
    <x v="1"/>
    <x v="25"/>
  </r>
  <r>
    <n v="2665"/>
    <x v="3288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.2314285714285715"/>
    <n v="93.695652173913047"/>
    <x v="1"/>
    <x v="25"/>
  </r>
  <r>
    <n v="2666"/>
    <x v="3289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.592951"/>
    <n v="77.327718446601949"/>
    <x v="1"/>
    <x v="25"/>
  </r>
  <r>
    <n v="2667"/>
    <x v="3290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.1066666666666667"/>
    <n v="92.222222222222229"/>
    <x v="1"/>
    <x v="25"/>
  </r>
  <r>
    <n v="2668"/>
    <x v="3291"/>
    <s v="Creativity on the go! |_x000a_CrÃ©ativitÃ© en mouvement !"/>
    <n v="1000"/>
    <n v="1707"/>
    <x v="3"/>
    <x v="2"/>
    <s v="CAD"/>
    <n v="1447079520"/>
    <n v="1443449265"/>
    <b v="0"/>
    <n v="28"/>
    <b v="1"/>
    <s v="technology/makerspaces"/>
    <n v="1.7070000000000001"/>
    <n v="60.964285714285715"/>
    <x v="1"/>
    <x v="25"/>
  </r>
  <r>
    <n v="2669"/>
    <x v="3292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.25125"/>
    <n v="91"/>
    <x v="1"/>
    <x v="25"/>
  </r>
  <r>
    <n v="2706"/>
    <x v="3293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.1229714285714285"/>
    <n v="149.44486692015209"/>
    <x v="6"/>
    <x v="9"/>
  </r>
  <r>
    <n v="2707"/>
    <x v="3294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.50844625"/>
    <n v="71.237487309644663"/>
    <x v="6"/>
    <x v="9"/>
  </r>
  <r>
    <n v="2708"/>
    <x v="3295"/>
    <s v="Angel Comedy Club: A permanent home for Londonâ€™s loveliest comedy night - a community comedy club"/>
    <n v="20000"/>
    <n v="46643.07"/>
    <x v="3"/>
    <x v="3"/>
    <s v="GBP"/>
    <n v="1469119526"/>
    <n v="1463935526"/>
    <b v="1"/>
    <n v="1049"/>
    <b v="1"/>
    <s v="theater/spaces"/>
    <n v="2.3321535"/>
    <n v="44.464318398474738"/>
    <x v="6"/>
    <x v="9"/>
  </r>
  <r>
    <n v="2709"/>
    <x v="3296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.01606"/>
    <n v="164.94480519480518"/>
    <x v="6"/>
    <x v="9"/>
  </r>
  <r>
    <n v="2710"/>
    <x v="3297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.5390035000000002"/>
    <n v="84.871516544117654"/>
    <x v="6"/>
    <x v="9"/>
  </r>
  <r>
    <n v="2711"/>
    <x v="3298"/>
    <s v="We're aiming to launch a production involving circus performers, musicians and artists in a new space, creating a night of live art."/>
    <n v="3910"/>
    <n v="3938"/>
    <x v="3"/>
    <x v="3"/>
    <s v="GBP"/>
    <n v="1403301660"/>
    <n v="1400694790"/>
    <b v="1"/>
    <n v="73"/>
    <b v="1"/>
    <s v="theater/spaces"/>
    <n v="1.007161125319693"/>
    <n v="53.945205479452056"/>
    <x v="6"/>
    <x v="9"/>
  </r>
  <r>
    <n v="2712"/>
    <x v="3299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.3138181818181818"/>
    <n v="50.531468531468533"/>
    <x v="6"/>
    <x v="9"/>
  </r>
  <r>
    <n v="2713"/>
    <x v="3300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.0224133333333334"/>
    <n v="108.00140845070422"/>
    <x v="6"/>
    <x v="9"/>
  </r>
  <r>
    <n v="2714"/>
    <x v="3301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.1635599999999999"/>
    <n v="95.373770491803285"/>
    <x v="6"/>
    <x v="9"/>
  </r>
  <r>
    <n v="2715"/>
    <x v="3302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.6462241666666664"/>
    <n v="57.631016333938291"/>
    <x v="6"/>
    <x v="9"/>
  </r>
  <r>
    <n v="2716"/>
    <x v="3303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.1998010000000001"/>
    <n v="64.160481283422456"/>
    <x v="6"/>
    <x v="9"/>
  </r>
  <r>
    <n v="2717"/>
    <x v="3304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.2010400000000001"/>
    <n v="92.387692307692305"/>
    <x v="6"/>
    <x v="9"/>
  </r>
  <r>
    <n v="2718"/>
    <x v="3305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.0358333333333334"/>
    <n v="125.97972972972973"/>
    <x v="6"/>
    <x v="9"/>
  </r>
  <r>
    <n v="2719"/>
    <x v="3306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.0883333333333334"/>
    <n v="94.637681159420296"/>
    <x v="6"/>
    <x v="9"/>
  </r>
  <r>
    <n v="2720"/>
    <x v="3307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.1812400000000001"/>
    <n v="170.69942196531792"/>
    <x v="6"/>
    <x v="9"/>
  </r>
  <r>
    <n v="2721"/>
    <x v="3308"/>
    <s v="Pi Crust is a breakout board for the Raspberry Pi that makes it easier to connect electronics - help us to bring this into kit form!"/>
    <n v="750"/>
    <n v="10965"/>
    <x v="3"/>
    <x v="3"/>
    <s v="GBP"/>
    <n v="1378494000"/>
    <n v="1375880598"/>
    <b v="0"/>
    <n v="269"/>
    <b v="1"/>
    <s v="technology/hardware"/>
    <n v="14.62"/>
    <n v="40.762081784386616"/>
    <x v="1"/>
    <x v="38"/>
  </r>
  <r>
    <n v="2722"/>
    <x v="3309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.5253999999999999"/>
    <n v="68.254054054054052"/>
    <x v="1"/>
    <x v="38"/>
  </r>
  <r>
    <n v="2723"/>
    <x v="3310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.4005000000000001"/>
    <n v="95.48863636363636"/>
    <x v="1"/>
    <x v="38"/>
  </r>
  <r>
    <n v="2724"/>
    <x v="3311"/>
    <s v="RPi.GPIO Quick reference for GPIO programming on Raspberry Pi. Python code &amp; port ID labels in a convenient 6&quot; PCB ruler"/>
    <n v="2468"/>
    <n v="7326.88"/>
    <x v="3"/>
    <x v="3"/>
    <s v="GBP"/>
    <n v="1439625059"/>
    <n v="1436860259"/>
    <b v="0"/>
    <n v="1019"/>
    <b v="1"/>
    <s v="technology/hardware"/>
    <n v="2.9687520259319289"/>
    <n v="7.1902649656526005"/>
    <x v="1"/>
    <x v="38"/>
  </r>
  <r>
    <n v="2725"/>
    <x v="3312"/>
    <s v="Best Net Zero energy solution for new or existing house (no more heating or electricity bills)."/>
    <n v="40000"/>
    <n v="57817"/>
    <x v="3"/>
    <x v="2"/>
    <s v="CAD"/>
    <n v="1488390735"/>
    <n v="1484070735"/>
    <b v="0"/>
    <n v="113"/>
    <b v="1"/>
    <s v="technology/hardware"/>
    <n v="1.445425"/>
    <n v="511.65486725663715"/>
    <x v="1"/>
    <x v="38"/>
  </r>
  <r>
    <n v="2726"/>
    <x v="3313"/>
    <s v="Krimston TWO: iPhone Dual SIM Case"/>
    <n v="100000"/>
    <n v="105745"/>
    <x v="3"/>
    <x v="1"/>
    <s v="USD"/>
    <n v="1461333311"/>
    <n v="1458741311"/>
    <b v="0"/>
    <n v="404"/>
    <b v="1"/>
    <s v="technology/hardware"/>
    <n v="1.05745"/>
    <n v="261.74504950495049"/>
    <x v="1"/>
    <x v="38"/>
  </r>
  <r>
    <n v="2727"/>
    <x v="3314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.9321000000000002"/>
    <n v="69.760961810466767"/>
    <x v="1"/>
    <x v="38"/>
  </r>
  <r>
    <n v="2728"/>
    <x v="3315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.0182666666666669"/>
    <n v="77.229591836734699"/>
    <x v="1"/>
    <x v="38"/>
  </r>
  <r>
    <n v="2729"/>
    <x v="3316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.0444"/>
    <n v="340.56521739130437"/>
    <x v="1"/>
    <x v="38"/>
  </r>
  <r>
    <n v="2730"/>
    <x v="3317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.7029262962962963"/>
    <n v="67.417903225806455"/>
    <x v="1"/>
    <x v="38"/>
  </r>
  <r>
    <n v="2731"/>
    <x v="3318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.0430333333333333"/>
    <n v="845.70270270270271"/>
    <x v="1"/>
    <x v="38"/>
  </r>
  <r>
    <n v="2732"/>
    <x v="3319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.1825000000000001"/>
    <n v="97.191780821917803"/>
    <x v="1"/>
    <x v="38"/>
  </r>
  <r>
    <n v="2733"/>
    <x v="3320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.07538"/>
    <n v="451.84033613445376"/>
    <x v="1"/>
    <x v="38"/>
  </r>
  <r>
    <n v="2734"/>
    <x v="3321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"/>
    <n v="138.66871165644173"/>
    <x v="1"/>
    <x v="38"/>
  </r>
  <r>
    <n v="2735"/>
    <x v="3322"/>
    <s v="The Pi Supply is an intelligent power switch for the Raspberry Pi which includes hard on and off switches and auto-off on shutdown."/>
    <n v="750"/>
    <n v="7336.01"/>
    <x v="3"/>
    <x v="3"/>
    <s v="GBP"/>
    <n v="1363204800"/>
    <n v="1360551250"/>
    <b v="0"/>
    <n v="339"/>
    <b v="1"/>
    <s v="technology/hardware"/>
    <n v="9.7813466666666677"/>
    <n v="21.640147492625371"/>
    <x v="1"/>
    <x v="38"/>
  </r>
  <r>
    <n v="2736"/>
    <x v="3323"/>
    <s v="Fully Programmable Solar BMS ( Battery Management System ) Learn to program microcontrollers and HW design video tutorials_x000a_Open Source"/>
    <n v="8000"/>
    <n v="9832"/>
    <x v="3"/>
    <x v="2"/>
    <s v="CAD"/>
    <n v="1398268773"/>
    <n v="1395676773"/>
    <b v="0"/>
    <n v="58"/>
    <b v="1"/>
    <s v="technology/hardware"/>
    <n v="1.2290000000000001"/>
    <n v="169.51724137931035"/>
    <x v="1"/>
    <x v="38"/>
  </r>
  <r>
    <n v="2737"/>
    <x v="3324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.4606080000000001"/>
    <n v="161.88210526315791"/>
    <x v="1"/>
    <x v="38"/>
  </r>
  <r>
    <n v="2738"/>
    <x v="3325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.4794"/>
    <n v="493.13333333333333"/>
    <x v="1"/>
    <x v="38"/>
  </r>
  <r>
    <n v="2739"/>
    <x v="3326"/>
    <s v="LPLC Board; A powerful, low cost, ultra low power microcontroller development board with template software and online tutorials."/>
    <n v="1100"/>
    <n v="4225"/>
    <x v="3"/>
    <x v="3"/>
    <s v="GBP"/>
    <n v="1399324717"/>
    <n v="1395436717"/>
    <b v="0"/>
    <n v="191"/>
    <b v="1"/>
    <s v="technology/hardware"/>
    <n v="3.8409090909090908"/>
    <n v="22.120418848167539"/>
    <x v="1"/>
    <x v="38"/>
  </r>
  <r>
    <n v="2740"/>
    <x v="3327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.0333333333333334"/>
    <n v="18.235294117647058"/>
    <x v="1"/>
    <x v="38"/>
  </r>
  <r>
    <n v="2781"/>
    <x v="3328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.0528"/>
    <n v="47"/>
    <x v="6"/>
    <x v="27"/>
  </r>
  <r>
    <n v="2782"/>
    <x v="3329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.2"/>
    <n v="66.666666666666671"/>
    <x v="6"/>
    <x v="27"/>
  </r>
  <r>
    <n v="2783"/>
    <x v="3330"/>
    <s v="A new, LGBTQ focused adaptation of As You Like It that puts Celia and Rosalind's romantic relationship centre stage for the first time."/>
    <n v="1000"/>
    <n v="1145"/>
    <x v="3"/>
    <x v="3"/>
    <s v="GBP"/>
    <n v="1429793446"/>
    <n v="1428583846"/>
    <b v="0"/>
    <n v="61"/>
    <b v="1"/>
    <s v="theater/plays"/>
    <n v="1.145"/>
    <n v="18.770491803278688"/>
    <x v="6"/>
    <x v="27"/>
  </r>
  <r>
    <n v="2784"/>
    <x v="3331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.19"/>
    <n v="66.111111111111114"/>
    <x v="6"/>
    <x v="27"/>
  </r>
  <r>
    <n v="2785"/>
    <x v="3332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.0468"/>
    <n v="36.859154929577464"/>
    <x v="6"/>
    <x v="27"/>
  </r>
  <r>
    <n v="2786"/>
    <x v="3333"/>
    <s v="A heart-melting farce about sex, art and the lovelorn lay-abouts of London-town."/>
    <n v="2500"/>
    <n v="2946"/>
    <x v="3"/>
    <x v="3"/>
    <s v="GBP"/>
    <n v="1404913180"/>
    <n v="1403703580"/>
    <b v="0"/>
    <n v="74"/>
    <b v="1"/>
    <s v="theater/plays"/>
    <n v="1.1783999999999999"/>
    <n v="39.810810810810814"/>
    <x v="6"/>
    <x v="27"/>
  </r>
  <r>
    <n v="2787"/>
    <x v="3334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.1970000000000001"/>
    <n v="31.5"/>
    <x v="6"/>
    <x v="27"/>
  </r>
  <r>
    <n v="2788"/>
    <x v="3335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.0249999999999999"/>
    <n v="102.5"/>
    <x v="6"/>
    <x v="27"/>
  </r>
  <r>
    <n v="2789"/>
    <x v="3336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.0116666666666667"/>
    <n v="126.45833333333333"/>
    <x v="6"/>
    <x v="27"/>
  </r>
  <r>
    <n v="2790"/>
    <x v="3337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.0533333333333332"/>
    <n v="47.878787878787875"/>
    <x v="6"/>
    <x v="27"/>
  </r>
  <r>
    <n v="2791"/>
    <x v="3338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.0249999999999999"/>
    <n v="73.214285714285708"/>
    <x v="6"/>
    <x v="27"/>
  </r>
  <r>
    <n v="2792"/>
    <x v="3339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.0760000000000001"/>
    <n v="89.666666666666671"/>
    <x v="6"/>
    <x v="27"/>
  </r>
  <r>
    <n v="2793"/>
    <x v="3340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.105675"/>
    <n v="151.4623287671233"/>
    <x v="6"/>
    <x v="27"/>
  </r>
  <r>
    <n v="2794"/>
    <x v="3341"/>
    <s v="Dusk Theatre have created a brand new adaptation of the hilarious BBC4 comedy &quot;Macbeth Rebothered&quot; originally by The Penny Dreadfuls."/>
    <n v="50"/>
    <n v="75"/>
    <x v="3"/>
    <x v="3"/>
    <s v="GBP"/>
    <n v="1457031600"/>
    <n v="1455640559"/>
    <b v="0"/>
    <n v="3"/>
    <b v="1"/>
    <s v="theater/plays"/>
    <n v="1.5"/>
    <n v="25"/>
    <x v="6"/>
    <x v="27"/>
  </r>
  <r>
    <n v="2795"/>
    <x v="3342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.0428571428571429"/>
    <n v="36.5"/>
    <x v="6"/>
    <x v="27"/>
  </r>
  <r>
    <n v="2796"/>
    <x v="3343"/>
    <s v="Fishcakes is a piece of new writing for the Camden Fringe that explores a story of love, loss, and all the â€˜little things'."/>
    <n v="800"/>
    <n v="924"/>
    <x v="3"/>
    <x v="3"/>
    <s v="GBP"/>
    <n v="1404564028"/>
    <n v="1401972028"/>
    <b v="0"/>
    <n v="21"/>
    <b v="1"/>
    <s v="theater/plays"/>
    <n v="1.155"/>
    <n v="44"/>
    <x v="6"/>
    <x v="27"/>
  </r>
  <r>
    <n v="2797"/>
    <x v="3344"/>
    <s v="&quot;Labyrinth&quot; meets &quot;Jumanji&quot;  in this dark adventure fantasy play from the makers of the five star fringe hit &quot;Death Ship 666&quot;"/>
    <n v="8000"/>
    <n v="8211.61"/>
    <x v="3"/>
    <x v="3"/>
    <s v="GBP"/>
    <n v="1404858840"/>
    <n v="1402266840"/>
    <b v="0"/>
    <n v="94"/>
    <b v="1"/>
    <s v="theater/plays"/>
    <n v="1.02645125"/>
    <n v="87.357553191489373"/>
    <x v="6"/>
    <x v="27"/>
  </r>
  <r>
    <n v="2798"/>
    <x v="3345"/>
    <s v="A darkly funny new play about the supermarket industry and its impact on all of our lives by award-nominated playwright Michael Ross."/>
    <n v="5000"/>
    <n v="5070"/>
    <x v="3"/>
    <x v="3"/>
    <s v="GBP"/>
    <n v="1438358400"/>
    <n v="1437063121"/>
    <b v="0"/>
    <n v="139"/>
    <b v="1"/>
    <s v="theater/plays"/>
    <n v="1.014"/>
    <n v="36.474820143884891"/>
    <x v="6"/>
    <x v="27"/>
  </r>
  <r>
    <n v="2799"/>
    <x v="3346"/>
    <s v="August012 make their debut at Edinburgh Fringe with their play about the absurdity of wanting to bring children into a deranged world"/>
    <n v="5000"/>
    <n v="5831.74"/>
    <x v="3"/>
    <x v="3"/>
    <s v="GBP"/>
    <n v="1466179200"/>
    <n v="1463466070"/>
    <b v="0"/>
    <n v="130"/>
    <b v="1"/>
    <s v="theater/plays"/>
    <n v="1.1663479999999999"/>
    <n v="44.859538461538463"/>
    <x v="6"/>
    <x v="27"/>
  </r>
  <r>
    <n v="2800"/>
    <x v="3347"/>
    <s v="Exeter University Theatre Company is bringing the award winning play by Dale Wasserman to Exeter's Northcott Theatre"/>
    <n v="1000"/>
    <n v="1330"/>
    <x v="3"/>
    <x v="3"/>
    <s v="GBP"/>
    <n v="1420377366"/>
    <n v="1415193366"/>
    <b v="0"/>
    <n v="31"/>
    <b v="1"/>
    <s v="theater/plays"/>
    <n v="1.33"/>
    <n v="42.903225806451616"/>
    <x v="6"/>
    <x v="27"/>
  </r>
  <r>
    <n v="2801"/>
    <x v="3348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1.3320000000000001"/>
    <n v="51.230769230769234"/>
    <x v="6"/>
    <x v="27"/>
  </r>
  <r>
    <n v="2802"/>
    <x v="3349"/>
    <s v="An honest &amp; inspiring journey with cancer, discovery of self-mortality &amp; celebration of life. Winner of IdeasTap Underbelly Award 2015."/>
    <n v="3000"/>
    <n v="3055"/>
    <x v="3"/>
    <x v="3"/>
    <s v="GBP"/>
    <n v="1438875107"/>
    <n v="1436283107"/>
    <b v="0"/>
    <n v="90"/>
    <b v="1"/>
    <s v="theater/plays"/>
    <n v="1.0183333333333333"/>
    <n v="33.944444444444443"/>
    <x v="6"/>
    <x v="27"/>
  </r>
  <r>
    <n v="2803"/>
    <x v="3350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.2795000000000001"/>
    <n v="90.744680851063833"/>
    <x v="6"/>
    <x v="27"/>
  </r>
  <r>
    <n v="2804"/>
    <x v="3351"/>
    <s v="The real-life story of the mysterious 'Piano Man' who washed ashore with no memory; with no speech; but with an amazing ability..."/>
    <n v="1000"/>
    <n v="1150"/>
    <x v="3"/>
    <x v="3"/>
    <s v="GBP"/>
    <n v="1411987990"/>
    <n v="1409395990"/>
    <b v="0"/>
    <n v="23"/>
    <b v="1"/>
    <s v="theater/plays"/>
    <n v="1.1499999999999999"/>
    <n v="50"/>
    <x v="6"/>
    <x v="27"/>
  </r>
  <r>
    <n v="2805"/>
    <x v="3352"/>
    <s v="1 game, 7 levels, 45 attempts; Lorraine, Esbe &amp; David; 1 Grandmaester._x000a_Help us take our metatheatrical nutshell volcano to the Fringe!"/>
    <n v="400"/>
    <n v="440"/>
    <x v="3"/>
    <x v="3"/>
    <s v="GBP"/>
    <n v="1440245273"/>
    <n v="1438085273"/>
    <b v="0"/>
    <n v="18"/>
    <b v="1"/>
    <s v="theater/plays"/>
    <n v="1.1000000000000001"/>
    <n v="24.444444444444443"/>
    <x v="6"/>
    <x v="27"/>
  </r>
  <r>
    <n v="2806"/>
    <x v="3353"/>
    <s v="A one woman show about the challenges of being a feminist in a digital age. Touring 6 UK cities. Now with Stretch Goals!"/>
    <n v="3000"/>
    <n v="3363"/>
    <x v="3"/>
    <x v="3"/>
    <s v="GBP"/>
    <n v="1438772400"/>
    <n v="1435645490"/>
    <b v="0"/>
    <n v="76"/>
    <b v="1"/>
    <s v="theater/plays"/>
    <n v="1.121"/>
    <n v="44.25"/>
    <x v="6"/>
    <x v="27"/>
  </r>
  <r>
    <n v="2807"/>
    <x v="3354"/>
    <s v="Bringing Shakespeare back to the Playwrights"/>
    <n v="5000"/>
    <n v="6300"/>
    <x v="3"/>
    <x v="1"/>
    <s v="USD"/>
    <n v="1435611438"/>
    <n v="1433019438"/>
    <b v="0"/>
    <n v="93"/>
    <b v="1"/>
    <s v="theater/plays"/>
    <n v="1.26"/>
    <n v="67.741935483870961"/>
    <x v="6"/>
    <x v="27"/>
  </r>
  <r>
    <n v="2808"/>
    <x v="3355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.0024444444444445"/>
    <n v="65.376811594202906"/>
    <x v="6"/>
    <x v="27"/>
  </r>
  <r>
    <n v="2809"/>
    <x v="3356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.024"/>
    <n v="121.9047619047619"/>
    <x v="6"/>
    <x v="27"/>
  </r>
  <r>
    <n v="2810"/>
    <x v="3357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.0820000000000001"/>
    <n v="47.456140350877192"/>
    <x v="6"/>
    <x v="27"/>
  </r>
  <r>
    <n v="2811"/>
    <x v="3358"/>
    <s v="Ray Gunn and Starburst is an audio sci-fi/comedy sending up the tropes of classic and pulp science-fiction."/>
    <n v="10000"/>
    <n v="10027"/>
    <x v="3"/>
    <x v="3"/>
    <s v="GBP"/>
    <n v="1424692503"/>
    <n v="1422100503"/>
    <b v="0"/>
    <n v="108"/>
    <b v="1"/>
    <s v="theater/plays"/>
    <n v="1.0026999999999999"/>
    <n v="92.842592592592595"/>
    <x v="6"/>
    <x v="27"/>
  </r>
  <r>
    <n v="2812"/>
    <x v="3359"/>
    <s v="&quot;A short, nasty and razor sharp play in one of Toronto's hottest new &quot;off-off Broadway&quot; style venues."/>
    <n v="5000"/>
    <n v="5665"/>
    <x v="3"/>
    <x v="2"/>
    <s v="CAD"/>
    <n v="1428292800"/>
    <n v="1424368298"/>
    <b v="0"/>
    <n v="83"/>
    <b v="1"/>
    <s v="theater/plays"/>
    <n v="1.133"/>
    <n v="68.253012048192772"/>
    <x v="6"/>
    <x v="27"/>
  </r>
  <r>
    <n v="2813"/>
    <x v="3360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.2757571428571428"/>
    <n v="37.209583333333335"/>
    <x v="6"/>
    <x v="27"/>
  </r>
  <r>
    <n v="2814"/>
    <x v="3361"/>
    <s v="Stitching is a play exploring how a couple cope with the loss of their child. It will run for a month at The Drayton Arms Theatre."/>
    <n v="1500"/>
    <n v="1616"/>
    <x v="3"/>
    <x v="3"/>
    <s v="GBP"/>
    <n v="1431164115"/>
    <n v="1428572115"/>
    <b v="0"/>
    <n v="64"/>
    <b v="1"/>
    <s v="theater/plays"/>
    <n v="1.0773333333333333"/>
    <n v="25.25"/>
    <x v="6"/>
    <x v="27"/>
  </r>
  <r>
    <n v="2815"/>
    <x v="3362"/>
    <s v="Set in 1950s Northern Ireland, this play tells the story of two sisters in a community of Travellers, or Irish Gypsies."/>
    <n v="250"/>
    <n v="605"/>
    <x v="3"/>
    <x v="2"/>
    <s v="CAD"/>
    <n v="1470595109"/>
    <n v="1468003109"/>
    <b v="0"/>
    <n v="14"/>
    <b v="1"/>
    <s v="theater/plays"/>
    <n v="2.42"/>
    <n v="43.214285714285715"/>
    <x v="6"/>
    <x v="27"/>
  </r>
  <r>
    <n v="2816"/>
    <x v="3363"/>
    <s v="Inspired by real life interviews 'In My Head' is a new play exploring the lives of those living with a mental health condition."/>
    <n v="3000"/>
    <n v="4247"/>
    <x v="3"/>
    <x v="3"/>
    <s v="GBP"/>
    <n v="1438531200"/>
    <n v="1435921992"/>
    <b v="0"/>
    <n v="169"/>
    <b v="1"/>
    <s v="theater/plays"/>
    <n v="1.4156666666666666"/>
    <n v="25.130177514792898"/>
    <x v="6"/>
    <x v="27"/>
  </r>
  <r>
    <n v="2817"/>
    <x v="3364"/>
    <s v="Let Go Theatre Co's very first production is going ahead in June 2015. Help support a brand new theatre co as we begin our adventure"/>
    <n v="600"/>
    <n v="780"/>
    <x v="3"/>
    <x v="3"/>
    <s v="GBP"/>
    <n v="1425136462"/>
    <n v="1421680462"/>
    <b v="0"/>
    <n v="33"/>
    <b v="1"/>
    <s v="theater/plays"/>
    <n v="1.3"/>
    <n v="23.636363636363637"/>
    <x v="6"/>
    <x v="27"/>
  </r>
  <r>
    <n v="2818"/>
    <x v="3365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.0603"/>
    <n v="103.95098039215686"/>
    <x v="6"/>
    <x v="27"/>
  </r>
  <r>
    <n v="2819"/>
    <x v="3366"/>
    <s v="Years of work, my best show, and a top Edinburgh venue.  Help me expose my talents to the UK and tell an important story."/>
    <n v="5000"/>
    <n v="5240"/>
    <x v="3"/>
    <x v="3"/>
    <s v="GBP"/>
    <n v="1434285409"/>
    <n v="1431693409"/>
    <b v="0"/>
    <n v="104"/>
    <b v="1"/>
    <s v="theater/plays"/>
    <n v="1.048"/>
    <n v="50.384615384615387"/>
    <x v="6"/>
    <x v="27"/>
  </r>
  <r>
    <n v="2820"/>
    <x v="3367"/>
    <s v="Montage Theatre Arts, as part of National Theatre Connections, are performing a show - We need you help to raise vital funds!"/>
    <n v="200"/>
    <n v="272"/>
    <x v="3"/>
    <x v="3"/>
    <s v="GBP"/>
    <n v="1456444800"/>
    <n v="1454337589"/>
    <b v="0"/>
    <n v="20"/>
    <b v="1"/>
    <s v="theater/plays"/>
    <n v="1.36"/>
    <n v="13.6"/>
    <x v="6"/>
    <x v="27"/>
  </r>
  <r>
    <n v="2821"/>
    <x v="3368"/>
    <s v="Help us share an untold story of Britain's involvement in the slave trade, in the church where Wilberforce began his abolition campaign"/>
    <n v="1000"/>
    <n v="1000"/>
    <x v="3"/>
    <x v="3"/>
    <s v="GBP"/>
    <n v="1411510135"/>
    <n v="1408918135"/>
    <b v="0"/>
    <n v="35"/>
    <b v="1"/>
    <s v="theater/plays"/>
    <n v="1"/>
    <n v="28.571428571428573"/>
    <x v="6"/>
    <x v="27"/>
  </r>
  <r>
    <n v="2822"/>
    <x v="3369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"/>
    <n v="63.829787234042556"/>
    <x v="6"/>
    <x v="27"/>
  </r>
  <r>
    <n v="2823"/>
    <x v="3370"/>
    <s v="Seliges Theater is a brand new theatre company based out of Bristol. &quot;The God of Carnage&quot; will be our debut show. Help us get started!"/>
    <n v="100"/>
    <n v="124"/>
    <x v="3"/>
    <x v="3"/>
    <s v="GBP"/>
    <n v="1427842740"/>
    <n v="1425428206"/>
    <b v="0"/>
    <n v="14"/>
    <b v="1"/>
    <s v="theater/plays"/>
    <n v="1.24"/>
    <n v="8.8571428571428577"/>
    <x v="6"/>
    <x v="27"/>
  </r>
  <r>
    <n v="2824"/>
    <x v="3371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.1692307692307693"/>
    <n v="50.666666666666664"/>
    <x v="6"/>
    <x v="27"/>
  </r>
  <r>
    <n v="2825"/>
    <x v="3372"/>
    <s v="Help Saltmine Theatre Company tell the exciting story of St Nicholas and the importance of gratefulness in their new Christmas show."/>
    <n v="3000"/>
    <n v="3100"/>
    <x v="3"/>
    <x v="3"/>
    <s v="GBP"/>
    <n v="1449255686"/>
    <n v="1446663686"/>
    <b v="0"/>
    <n v="51"/>
    <b v="1"/>
    <s v="theater/plays"/>
    <n v="1.0333333333333334"/>
    <n v="60.784313725490193"/>
    <x v="6"/>
    <x v="27"/>
  </r>
  <r>
    <n v="2826"/>
    <x v="3373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.0774999999999999"/>
    <n v="113.42105263157895"/>
    <x v="6"/>
    <x v="27"/>
  </r>
  <r>
    <n v="2827"/>
    <x v="3374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.2024999999999999"/>
    <n v="104.56521739130434"/>
    <x v="6"/>
    <x v="27"/>
  </r>
  <r>
    <n v="2828"/>
    <x v="3375"/>
    <s v="The Battle of Britain has been lost; London is occupied, who can you trust? Help produce this classic piece of theatre. Drama for now."/>
    <n v="9500"/>
    <n v="9536"/>
    <x v="3"/>
    <x v="3"/>
    <s v="GBP"/>
    <n v="1443826800"/>
    <n v="1441606869"/>
    <b v="0"/>
    <n v="97"/>
    <b v="1"/>
    <s v="theater/plays"/>
    <n v="1.0037894736842106"/>
    <n v="98.30927835051547"/>
    <x v="6"/>
    <x v="27"/>
  </r>
  <r>
    <n v="2829"/>
    <x v="3376"/>
    <s v="In a visceral new play about family, grief and red meat, Sarah Kosar (Royal Court) asks how far we'd go to connect with those we love."/>
    <n v="2500"/>
    <n v="2663"/>
    <x v="3"/>
    <x v="3"/>
    <s v="GBP"/>
    <n v="1464863118"/>
    <n v="1462443918"/>
    <b v="0"/>
    <n v="76"/>
    <b v="1"/>
    <s v="theater/plays"/>
    <n v="1.0651999999999999"/>
    <n v="35.039473684210527"/>
    <x v="6"/>
    <x v="27"/>
  </r>
  <r>
    <n v="2830"/>
    <x v="3377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"/>
    <n v="272.72727272727275"/>
    <x v="6"/>
    <x v="27"/>
  </r>
  <r>
    <n v="2831"/>
    <x v="3378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.1066666666666667"/>
    <n v="63.846153846153847"/>
    <x v="6"/>
    <x v="27"/>
  </r>
  <r>
    <n v="2832"/>
    <x v="3379"/>
    <s v="Charting the big stuff in life from dance routines to coming out; exploring homophobia, family, friendship &amp; finding your own voice."/>
    <n v="2500"/>
    <n v="2867.99"/>
    <x v="3"/>
    <x v="3"/>
    <s v="GBP"/>
    <n v="1416780000"/>
    <n v="1414342894"/>
    <b v="0"/>
    <n v="95"/>
    <b v="1"/>
    <s v="theater/plays"/>
    <n v="1.1471959999999999"/>
    <n v="30.189368421052631"/>
    <x v="6"/>
    <x v="27"/>
  </r>
  <r>
    <n v="2833"/>
    <x v="3380"/>
    <s v="A new play about exploring outer space"/>
    <n v="2700"/>
    <n v="2923"/>
    <x v="3"/>
    <x v="1"/>
    <s v="USD"/>
    <n v="1444528800"/>
    <n v="1442804633"/>
    <b v="0"/>
    <n v="35"/>
    <b v="1"/>
    <s v="theater/plays"/>
    <n v="1.0825925925925926"/>
    <n v="83.51428571428572"/>
    <x v="6"/>
    <x v="27"/>
  </r>
  <r>
    <n v="2834"/>
    <x v="3381"/>
    <s v="Thank You For Smoking. A play about love, 5 trillion cigarettes and how the Flintstones earned the tobacco industry millions."/>
    <n v="800"/>
    <n v="1360"/>
    <x v="3"/>
    <x v="3"/>
    <s v="GBP"/>
    <n v="1422658930"/>
    <n v="1421362930"/>
    <b v="0"/>
    <n v="21"/>
    <b v="1"/>
    <s v="theater/plays"/>
    <n v="1.7"/>
    <n v="64.761904761904759"/>
    <x v="6"/>
    <x v="27"/>
  </r>
  <r>
    <n v="2835"/>
    <x v="3382"/>
    <s v="A celebratory community theatre project about the Focus E15 Occupation of empty council homes on Carpenters Estate."/>
    <n v="1000"/>
    <n v="1870.99"/>
    <x v="3"/>
    <x v="3"/>
    <s v="GBP"/>
    <n v="1449273600"/>
    <n v="1446742417"/>
    <b v="0"/>
    <n v="93"/>
    <b v="1"/>
    <s v="theater/plays"/>
    <n v="1.8709899999999999"/>
    <n v="20.118172043010752"/>
    <x v="6"/>
    <x v="27"/>
  </r>
  <r>
    <n v="2836"/>
    <x v="3383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.0777777777777777"/>
    <n v="44.090909090909093"/>
    <x v="6"/>
    <x v="27"/>
  </r>
  <r>
    <n v="2837"/>
    <x v="3384"/>
    <s v="Aidez-nous Ã  financer notre projet Stop the tempo prÃ©sentÃ© du 18 nov au 12 dÃ©c 2015 au ThÃ©Ã¢tre Prospero! M.E.S de Michel-Maxime Legault"/>
    <n v="850"/>
    <n v="850"/>
    <x v="3"/>
    <x v="2"/>
    <s v="CAD"/>
    <n v="1449701284"/>
    <n v="1446241684"/>
    <b v="0"/>
    <n v="21"/>
    <b v="1"/>
    <s v="theater/plays"/>
    <n v="1"/>
    <n v="40.476190476190474"/>
    <x v="6"/>
    <x v="27"/>
  </r>
  <r>
    <n v="2838"/>
    <x v="3385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.2024999999999999"/>
    <n v="44.537037037037038"/>
    <x v="6"/>
    <x v="27"/>
  </r>
  <r>
    <n v="2839"/>
    <x v="3386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.1142857142857143"/>
    <n v="125.80645161290323"/>
    <x v="6"/>
    <x v="27"/>
  </r>
  <r>
    <n v="2840"/>
    <x v="3387"/>
    <s v="The world premiere of an astounding new play at Southwark Playhouse exploring slut shaming/cyber bullying &amp; the emotional repercussions"/>
    <n v="2500"/>
    <n v="2600"/>
    <x v="3"/>
    <x v="3"/>
    <s v="GBP"/>
    <n v="1426698000"/>
    <n v="1424825479"/>
    <b v="0"/>
    <n v="132"/>
    <b v="1"/>
    <s v="theater/plays"/>
    <n v="1.04"/>
    <n v="19.696969696969695"/>
    <x v="6"/>
    <x v="27"/>
  </r>
  <r>
    <n v="2921"/>
    <x v="3388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.29"/>
    <n v="43"/>
    <x v="6"/>
    <x v="10"/>
  </r>
  <r>
    <n v="2922"/>
    <x v="3389"/>
    <s v="We as a Performing Arts College are to perform 'Les Miserables'. We need backing in order to afford the set, costume and other aspects."/>
    <n v="500"/>
    <n v="500"/>
    <x v="3"/>
    <x v="3"/>
    <s v="GBP"/>
    <n v="1431982727"/>
    <n v="1428094727"/>
    <b v="0"/>
    <n v="6"/>
    <b v="1"/>
    <s v="theater/musical"/>
    <n v="1"/>
    <n v="83.333333333333329"/>
    <x v="6"/>
    <x v="10"/>
  </r>
  <r>
    <n v="2923"/>
    <x v="3390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"/>
    <n v="30"/>
    <x v="6"/>
    <x v="10"/>
  </r>
  <r>
    <n v="2924"/>
    <x v="3391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.032"/>
    <n v="175.51020408163265"/>
    <x v="6"/>
    <x v="10"/>
  </r>
  <r>
    <n v="2925"/>
    <x v="3392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.0244597777777777"/>
    <n v="231.66175879396985"/>
    <x v="6"/>
    <x v="10"/>
  </r>
  <r>
    <n v="2926"/>
    <x v="3393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.25"/>
    <n v="75"/>
    <x v="6"/>
    <x v="10"/>
  </r>
  <r>
    <n v="2927"/>
    <x v="3394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.3083333333333333"/>
    <n v="112.14285714285714"/>
    <x v="6"/>
    <x v="10"/>
  </r>
  <r>
    <n v="2928"/>
    <x v="3395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"/>
    <n v="41.666666666666664"/>
    <x v="6"/>
    <x v="10"/>
  </r>
  <r>
    <n v="2929"/>
    <x v="3396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.02069375"/>
    <n v="255.17343750000001"/>
    <x v="6"/>
    <x v="10"/>
  </r>
  <r>
    <n v="2930"/>
    <x v="3397"/>
    <s v="Forbear! is a new theatre company aiming to produce exciting and innovative theatre using performers from a variety of disciplines."/>
    <n v="10000"/>
    <n v="10092"/>
    <x v="3"/>
    <x v="3"/>
    <s v="GBP"/>
    <n v="1431007264"/>
    <n v="1428415264"/>
    <b v="0"/>
    <n v="62"/>
    <b v="1"/>
    <s v="theater/musical"/>
    <n v="1.0092000000000001"/>
    <n v="162.7741935483871"/>
    <x v="6"/>
    <x v="10"/>
  </r>
  <r>
    <n v="2931"/>
    <x v="3398"/>
    <s v="And More Shenanigans Theatre is a brand new Edmonton based theatre company dedicated to creating and developing quirky original works"/>
    <n v="750"/>
    <n v="795"/>
    <x v="3"/>
    <x v="2"/>
    <s v="CAD"/>
    <n v="1410761280"/>
    <n v="1408604363"/>
    <b v="0"/>
    <n v="9"/>
    <b v="1"/>
    <s v="theater/musical"/>
    <n v="1.06"/>
    <n v="88.333333333333329"/>
    <x v="6"/>
    <x v="10"/>
  </r>
  <r>
    <n v="2932"/>
    <x v="3399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1.0509677419354839"/>
    <n v="85.736842105263165"/>
    <x v="6"/>
    <x v="10"/>
  </r>
  <r>
    <n v="2933"/>
    <x v="3400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.0276000000000001"/>
    <n v="47.574074074074076"/>
    <x v="6"/>
    <x v="10"/>
  </r>
  <r>
    <n v="2934"/>
    <x v="3401"/>
    <s v="Powerful community theatre production of Jason Robert Brown's &quot;Songs for a New World&quot; in London, Ontario."/>
    <n v="2500"/>
    <n v="2700"/>
    <x v="3"/>
    <x v="2"/>
    <s v="CAD"/>
    <n v="1402845364"/>
    <n v="1400253364"/>
    <b v="0"/>
    <n v="37"/>
    <b v="1"/>
    <s v="theater/musical"/>
    <n v="1.08"/>
    <n v="72.972972972972968"/>
    <x v="6"/>
    <x v="10"/>
  </r>
  <r>
    <n v="2935"/>
    <x v="3402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.0088571428571429"/>
    <n v="90.538461538461533"/>
    <x v="6"/>
    <x v="10"/>
  </r>
  <r>
    <n v="2936"/>
    <x v="3403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.28"/>
    <n v="37.647058823529413"/>
    <x v="6"/>
    <x v="10"/>
  </r>
  <r>
    <n v="2937"/>
    <x v="3404"/>
    <s v="UCAS is a new British musical premiering at the Edinburgh Fringe Festival 2014."/>
    <n v="1500"/>
    <n v="2000"/>
    <x v="3"/>
    <x v="3"/>
    <s v="GBP"/>
    <n v="1405249113"/>
    <n v="1402657113"/>
    <b v="0"/>
    <n v="55"/>
    <b v="1"/>
    <s v="theater/musical"/>
    <n v="1.3333333333333333"/>
    <n v="36.363636363636367"/>
    <x v="6"/>
    <x v="10"/>
  </r>
  <r>
    <n v="2938"/>
    <x v="3405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.0137499999999999"/>
    <n v="126.71875"/>
    <x v="6"/>
    <x v="10"/>
  </r>
  <r>
    <n v="2939"/>
    <x v="3406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.0287500000000001"/>
    <n v="329.2"/>
    <x v="6"/>
    <x v="10"/>
  </r>
  <r>
    <n v="2940"/>
    <x v="3407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.0724"/>
    <n v="81.242424242424249"/>
    <x v="6"/>
    <x v="10"/>
  </r>
  <r>
    <n v="2961"/>
    <x v="3408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.0962000000000001"/>
    <n v="50.75"/>
    <x v="6"/>
    <x v="27"/>
  </r>
  <r>
    <n v="2962"/>
    <x v="3409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.218"/>
    <n v="60.9"/>
    <x v="6"/>
    <x v="27"/>
  </r>
  <r>
    <n v="2963"/>
    <x v="3410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.0685"/>
    <n v="109.03061224489795"/>
    <x v="6"/>
    <x v="27"/>
  </r>
  <r>
    <n v="2964"/>
    <x v="3411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.0071379999999999"/>
    <n v="25.692295918367346"/>
    <x v="6"/>
    <x v="27"/>
  </r>
  <r>
    <n v="2965"/>
    <x v="3412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.0900000000000001"/>
    <n v="41.92307692307692"/>
    <x v="6"/>
    <x v="27"/>
  </r>
  <r>
    <n v="2966"/>
    <x v="3413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.1363000000000001"/>
    <n v="88.7734375"/>
    <x v="6"/>
    <x v="27"/>
  </r>
  <r>
    <n v="2967"/>
    <x v="3414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.1392"/>
    <n v="80.225352112676063"/>
    <x v="6"/>
    <x v="27"/>
  </r>
  <r>
    <n v="2968"/>
    <x v="3415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.06"/>
    <n v="78.936170212765958"/>
    <x v="6"/>
    <x v="27"/>
  </r>
  <r>
    <n v="2969"/>
    <x v="3416"/>
    <s v="A poignant &amp; hilarious tale of Charlie Brown &amp; friends navigating high school. A fresh take on the off Broadway hit by YYC artists."/>
    <n v="1000"/>
    <n v="1625"/>
    <x v="3"/>
    <x v="2"/>
    <s v="CAD"/>
    <n v="1430693460"/>
    <n v="1428087153"/>
    <b v="0"/>
    <n v="17"/>
    <b v="1"/>
    <s v="theater/plays"/>
    <n v="1.625"/>
    <n v="95.588235294117652"/>
    <x v="6"/>
    <x v="27"/>
  </r>
  <r>
    <n v="2970"/>
    <x v="3417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.06"/>
    <n v="69.890109890109883"/>
    <x v="6"/>
    <x v="27"/>
  </r>
  <r>
    <n v="2971"/>
    <x v="3418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.0015624999999999"/>
    <n v="74.534883720930239"/>
    <x v="6"/>
    <x v="27"/>
  </r>
  <r>
    <n v="2972"/>
    <x v="3419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.0535000000000001"/>
    <n v="123.94117647058823"/>
    <x v="6"/>
    <x v="27"/>
  </r>
  <r>
    <n v="2973"/>
    <x v="3420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.748"/>
    <n v="264.84848484848487"/>
    <x v="6"/>
    <x v="27"/>
  </r>
  <r>
    <n v="2974"/>
    <x v="3421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.02"/>
    <n v="58.620689655172413"/>
    <x v="6"/>
    <x v="27"/>
  </r>
  <r>
    <n v="2975"/>
    <x v="3422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.00125"/>
    <n v="70.884955752212392"/>
    <x v="6"/>
    <x v="27"/>
  </r>
  <r>
    <n v="2976"/>
    <x v="3423"/>
    <s v="A play that addresses an important social issue, brought to light by members of the UoM Drama Society."/>
    <n v="70"/>
    <n v="120"/>
    <x v="3"/>
    <x v="3"/>
    <s v="GBP"/>
    <n v="1457870400"/>
    <n v="1456421530"/>
    <b v="0"/>
    <n v="14"/>
    <b v="1"/>
    <s v="theater/plays"/>
    <n v="1.7142857142857142"/>
    <n v="8.5714285714285712"/>
    <x v="6"/>
    <x v="27"/>
  </r>
  <r>
    <n v="2977"/>
    <x v="3424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.1356666666666666"/>
    <n v="113.56666666666666"/>
    <x v="6"/>
    <x v="27"/>
  </r>
  <r>
    <n v="2978"/>
    <x v="3425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.2946666666666666"/>
    <n v="60.6875"/>
    <x v="6"/>
    <x v="27"/>
  </r>
  <r>
    <n v="2979"/>
    <x v="3426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.014"/>
    <n v="110.21739130434783"/>
    <x v="6"/>
    <x v="27"/>
  </r>
  <r>
    <n v="2980"/>
    <x v="3427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.0916666666666666"/>
    <n v="136.45833333333334"/>
    <x v="6"/>
    <x v="27"/>
  </r>
  <r>
    <n v="2981"/>
    <x v="3428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1.28925"/>
    <n v="53.164948453608247"/>
    <x v="6"/>
    <x v="9"/>
  </r>
  <r>
    <n v="2982"/>
    <x v="3429"/>
    <s v="Renovating this historical landmark, into an arts venue and theatre space for the community."/>
    <n v="5000"/>
    <n v="5103"/>
    <x v="3"/>
    <x v="3"/>
    <s v="GBP"/>
    <n v="1455208143"/>
    <n v="1452616143"/>
    <b v="1"/>
    <n v="59"/>
    <b v="1"/>
    <s v="theater/spaces"/>
    <n v="1.0206"/>
    <n v="86.491525423728817"/>
    <x v="6"/>
    <x v="9"/>
  </r>
  <r>
    <n v="2983"/>
    <x v="3430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.465395775862069"/>
    <n v="155.23827397260274"/>
    <x v="6"/>
    <x v="9"/>
  </r>
  <r>
    <n v="2984"/>
    <x v="3431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.00352"/>
    <n v="115.08256880733946"/>
    <x v="6"/>
    <x v="9"/>
  </r>
  <r>
    <n v="2985"/>
    <x v="3432"/>
    <s v="From the moment we flew in to the world of The Circus, we have dreamed of opening our own studio. Help us get our dream off the ground!"/>
    <n v="10000"/>
    <n v="12165"/>
    <x v="3"/>
    <x v="9"/>
    <s v="NZD"/>
    <n v="1477886400"/>
    <n v="1476228128"/>
    <b v="0"/>
    <n v="111"/>
    <b v="1"/>
    <s v="theater/spaces"/>
    <n v="1.2164999999999999"/>
    <n v="109.5945945945946"/>
    <x v="6"/>
    <x v="9"/>
  </r>
  <r>
    <n v="2986"/>
    <x v="3433"/>
    <s v="Support the circus arts and help our aerial students work with more height. With your support, we will install beams at 19ft!"/>
    <n v="2400"/>
    <n v="2532"/>
    <x v="3"/>
    <x v="3"/>
    <s v="GBP"/>
    <n v="1462100406"/>
    <n v="1456920006"/>
    <b v="0"/>
    <n v="56"/>
    <b v="1"/>
    <s v="theater/spaces"/>
    <n v="1.0549999999999999"/>
    <n v="45.214285714285715"/>
    <x v="6"/>
    <x v="9"/>
  </r>
  <r>
    <n v="2987"/>
    <x v="3434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.1040080000000001"/>
    <n v="104.15169811320754"/>
    <x v="6"/>
    <x v="9"/>
  </r>
  <r>
    <n v="2988"/>
    <x v="3435"/>
    <s v="Since October 2015 the Shoebox Theatre has become a hub of creativity - The next step in our journey is to hang stage curtains!"/>
    <n v="1000"/>
    <n v="1000"/>
    <x v="3"/>
    <x v="3"/>
    <s v="GBP"/>
    <n v="1466412081"/>
    <n v="1463820081"/>
    <b v="0"/>
    <n v="28"/>
    <b v="1"/>
    <s v="theater/spaces"/>
    <n v="1"/>
    <n v="35.714285714285715"/>
    <x v="6"/>
    <x v="9"/>
  </r>
  <r>
    <n v="2989"/>
    <x v="3436"/>
    <s v="Bring the movies back to Bethel, Maine."/>
    <n v="20000"/>
    <n v="35307"/>
    <x v="3"/>
    <x v="1"/>
    <s v="USD"/>
    <n v="1450673940"/>
    <n v="1448756962"/>
    <b v="0"/>
    <n v="364"/>
    <b v="1"/>
    <s v="theater/spaces"/>
    <n v="1.76535"/>
    <n v="96.997252747252745"/>
    <x v="6"/>
    <x v="9"/>
  </r>
  <r>
    <n v="2990"/>
    <x v="3437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"/>
    <n v="370.37037037037038"/>
    <x v="6"/>
    <x v="9"/>
  </r>
  <r>
    <n v="2991"/>
    <x v="3438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.0329411764705883"/>
    <n v="94.408602150537632"/>
    <x v="6"/>
    <x v="9"/>
  </r>
  <r>
    <n v="2992"/>
    <x v="3439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.0449999999999999"/>
    <n v="48.984375"/>
    <x v="6"/>
    <x v="9"/>
  </r>
  <r>
    <n v="2993"/>
    <x v="3440"/>
    <s v="Help us build the Kitchen from Hell!"/>
    <n v="1000"/>
    <n v="1003"/>
    <x v="3"/>
    <x v="1"/>
    <s v="USD"/>
    <n v="1455998867"/>
    <n v="1453406867"/>
    <b v="0"/>
    <n v="22"/>
    <b v="1"/>
    <s v="theater/spaces"/>
    <n v="1.0029999999999999"/>
    <n v="45.590909090909093"/>
    <x v="6"/>
    <x v="9"/>
  </r>
  <r>
    <n v="2994"/>
    <x v="3441"/>
    <s v="Help the hosts of the infamous St. Michael sustain and create epic boat parties through Halloween and into 2015"/>
    <n v="300"/>
    <n v="1373.24"/>
    <x v="3"/>
    <x v="3"/>
    <s v="GBP"/>
    <n v="1412335772"/>
    <n v="1409743772"/>
    <b v="0"/>
    <n v="59"/>
    <b v="1"/>
    <s v="theater/spaces"/>
    <n v="4.577466666666667"/>
    <n v="23.275254237288134"/>
    <x v="6"/>
    <x v="9"/>
  </r>
  <r>
    <n v="2995"/>
    <x v="3442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.0496000000000001"/>
    <n v="63.2289156626506"/>
    <x v="6"/>
    <x v="9"/>
  </r>
  <r>
    <n v="2996"/>
    <x v="3443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.7194285714285715"/>
    <n v="153.5204081632653"/>
    <x v="6"/>
    <x v="9"/>
  </r>
  <r>
    <n v="2997"/>
    <x v="3444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.0373000000000001"/>
    <n v="90.2"/>
    <x v="6"/>
    <x v="9"/>
  </r>
  <r>
    <n v="2998"/>
    <x v="3445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.0302899999999999"/>
    <n v="118.97113163972287"/>
    <x v="6"/>
    <x v="9"/>
  </r>
  <r>
    <n v="2999"/>
    <x v="3446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.1888888888888889"/>
    <n v="80.25"/>
    <x v="6"/>
    <x v="9"/>
  </r>
  <r>
    <n v="3000"/>
    <x v="3447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"/>
    <n v="62.5"/>
    <x v="6"/>
    <x v="9"/>
  </r>
  <r>
    <n v="3001"/>
    <x v="3448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.1869988910451896"/>
    <n v="131.37719999999999"/>
    <x v="6"/>
    <x v="9"/>
  </r>
  <r>
    <n v="3002"/>
    <x v="3449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.0850614285714286"/>
    <n v="73.032980769230775"/>
    <x v="6"/>
    <x v="9"/>
  </r>
  <r>
    <n v="3003"/>
    <x v="3450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.0116666666666667"/>
    <n v="178.52941176470588"/>
    <x v="6"/>
    <x v="9"/>
  </r>
  <r>
    <n v="3004"/>
    <x v="3451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.12815"/>
    <n v="162.90974729241879"/>
    <x v="6"/>
    <x v="9"/>
  </r>
  <r>
    <n v="3005"/>
    <x v="3452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.2049622641509434"/>
    <n v="108.24237288135593"/>
    <x v="6"/>
    <x v="9"/>
  </r>
  <r>
    <n v="3006"/>
    <x v="3453"/>
    <s v="We're an affordable theatre and rental space that can be molded into anything by anyone."/>
    <n v="8000"/>
    <n v="8620"/>
    <x v="3"/>
    <x v="2"/>
    <s v="CAD"/>
    <n v="1418580591"/>
    <n v="1415988591"/>
    <b v="0"/>
    <n v="97"/>
    <b v="1"/>
    <s v="theater/spaces"/>
    <n v="1.0774999999999999"/>
    <n v="88.865979381443296"/>
    <x v="6"/>
    <x v="9"/>
  </r>
  <r>
    <n v="3007"/>
    <x v="3454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.8"/>
    <n v="54"/>
    <x v="6"/>
    <x v="9"/>
  </r>
  <r>
    <n v="3008"/>
    <x v="3455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.0116666666666667"/>
    <n v="116.73076923076923"/>
    <x v="6"/>
    <x v="9"/>
  </r>
  <r>
    <n v="3009"/>
    <x v="3456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.19756"/>
    <n v="233.8984375"/>
    <x v="6"/>
    <x v="9"/>
  </r>
  <r>
    <n v="3010"/>
    <x v="3457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.58"/>
    <n v="158"/>
    <x v="6"/>
    <x v="9"/>
  </r>
  <r>
    <n v="3011"/>
    <x v="3458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s v="theater/spaces"/>
    <n v="1.2366666666666666"/>
    <n v="14.84"/>
    <x v="6"/>
    <x v="9"/>
  </r>
  <r>
    <n v="3012"/>
    <x v="3459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.1712499999999999"/>
    <n v="85.181818181818187"/>
    <x v="6"/>
    <x v="9"/>
  </r>
  <r>
    <n v="3013"/>
    <x v="3460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.5696000000000001"/>
    <n v="146.69158878504672"/>
    <x v="6"/>
    <x v="9"/>
  </r>
  <r>
    <n v="3014"/>
    <x v="3461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.13104"/>
    <n v="50.764811490125673"/>
    <x v="6"/>
    <x v="9"/>
  </r>
  <r>
    <n v="3015"/>
    <x v="3462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.0317647058823529"/>
    <n v="87.7"/>
    <x v="6"/>
    <x v="9"/>
  </r>
  <r>
    <n v="3016"/>
    <x v="3463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.0261176470588236"/>
    <n v="242.27777777777777"/>
    <x v="6"/>
    <x v="9"/>
  </r>
  <r>
    <n v="3017"/>
    <x v="3464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.0584090909090909"/>
    <n v="146.44654088050314"/>
    <x v="6"/>
    <x v="9"/>
  </r>
  <r>
    <n v="3018"/>
    <x v="3465"/>
    <s v="Le projet vise la crÃ©ation dâ€™un lieu de rÃ©sidence, recherche et formation dÃ©diÃ© Ã  l'art vivant, l'image et la narration."/>
    <n v="4200"/>
    <n v="4230"/>
    <x v="3"/>
    <x v="7"/>
    <s v="EUR"/>
    <n v="1437429600"/>
    <n v="1433747376"/>
    <b v="0"/>
    <n v="41"/>
    <b v="1"/>
    <s v="theater/spaces"/>
    <n v="1.0071428571428571"/>
    <n v="103.17073170731707"/>
    <x v="6"/>
    <x v="9"/>
  </r>
  <r>
    <n v="3019"/>
    <x v="3466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.2123333333333333"/>
    <n v="80.464601769911511"/>
    <x v="6"/>
    <x v="9"/>
  </r>
  <r>
    <n v="3020"/>
    <x v="3467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.0057142857142858"/>
    <n v="234.66666666666666"/>
    <x v="6"/>
    <x v="9"/>
  </r>
  <r>
    <n v="3021"/>
    <x v="3468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.1602222222222223"/>
    <n v="50.689320388349515"/>
    <x v="6"/>
    <x v="9"/>
  </r>
  <r>
    <n v="3022"/>
    <x v="3469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.0087999999999999"/>
    <n v="162.70967741935485"/>
    <x v="6"/>
    <x v="9"/>
  </r>
  <r>
    <n v="3023"/>
    <x v="3470"/>
    <s v="Antonia Goddard Productions in association with Jethro Compton Productions presents THE NIGHT WATCH, an exciting new historical drama."/>
    <n v="700"/>
    <n v="721"/>
    <x v="3"/>
    <x v="3"/>
    <s v="GBP"/>
    <n v="1434039186"/>
    <n v="1430151186"/>
    <b v="0"/>
    <n v="6"/>
    <b v="1"/>
    <s v="theater/spaces"/>
    <n v="1.03"/>
    <n v="120.16666666666667"/>
    <x v="6"/>
    <x v="9"/>
  </r>
  <r>
    <n v="3024"/>
    <x v="3471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.4641999999999999"/>
    <n v="67.697802197802204"/>
    <x v="6"/>
    <x v="9"/>
  </r>
  <r>
    <n v="3025"/>
    <x v="3472"/>
    <s v="Be part of building Cardiff's first pub theatre, located right in the city centre. Launching January 2015."/>
    <n v="2500"/>
    <n v="7555"/>
    <x v="3"/>
    <x v="3"/>
    <s v="GBP"/>
    <n v="1401465600"/>
    <n v="1399032813"/>
    <b v="0"/>
    <n v="145"/>
    <b v="1"/>
    <s v="theater/spaces"/>
    <n v="3.0219999999999998"/>
    <n v="52.103448275862071"/>
    <x v="6"/>
    <x v="9"/>
  </r>
  <r>
    <n v="3026"/>
    <x v="3473"/>
    <s v="The Bohemian Balcony is a innovate multi-arts venue created by the people for the community. A platform for our arts to grow and shine."/>
    <n v="900"/>
    <n v="1290"/>
    <x v="3"/>
    <x v="3"/>
    <s v="GBP"/>
    <n v="1488538892"/>
    <n v="1487329292"/>
    <b v="0"/>
    <n v="25"/>
    <b v="1"/>
    <s v="theater/spaces"/>
    <n v="1.4333333333333333"/>
    <n v="51.6"/>
    <x v="6"/>
    <x v="9"/>
  </r>
  <r>
    <n v="3027"/>
    <x v="3474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.3144"/>
    <n v="164.3"/>
    <x v="6"/>
    <x v="9"/>
  </r>
  <r>
    <n v="3028"/>
    <x v="3475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.6801999999999999"/>
    <n v="84.858585858585855"/>
    <x v="6"/>
    <x v="9"/>
  </r>
  <r>
    <n v="3029"/>
    <x v="3476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.0967666666666667"/>
    <n v="94.548850574712645"/>
    <x v="6"/>
    <x v="9"/>
  </r>
  <r>
    <n v="3030"/>
    <x v="3477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.0668571428571429"/>
    <n v="45.536585365853661"/>
    <x v="6"/>
    <x v="9"/>
  </r>
  <r>
    <n v="3031"/>
    <x v="3478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"/>
    <n v="51.724137931034484"/>
    <x v="6"/>
    <x v="9"/>
  </r>
  <r>
    <n v="3032"/>
    <x v="3479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.272"/>
    <n v="50.88"/>
    <x v="6"/>
    <x v="9"/>
  </r>
  <r>
    <n v="3033"/>
    <x v="3480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.4653333333333334"/>
    <n v="191.13043478260869"/>
    <x v="6"/>
    <x v="9"/>
  </r>
  <r>
    <n v="3034"/>
    <x v="3481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.1253599999999999"/>
    <n v="89.314285714285717"/>
    <x v="6"/>
    <x v="9"/>
  </r>
  <r>
    <n v="3035"/>
    <x v="3482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.0878684000000001"/>
    <n v="88.588631921824103"/>
    <x v="6"/>
    <x v="9"/>
  </r>
  <r>
    <n v="3036"/>
    <x v="3483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.26732"/>
    <n v="96.300911854103347"/>
    <x v="6"/>
    <x v="9"/>
  </r>
  <r>
    <n v="3037"/>
    <x v="3484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.1320000000000001"/>
    <n v="33.3125"/>
    <x v="6"/>
    <x v="9"/>
  </r>
  <r>
    <n v="3038"/>
    <x v="3485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.0049999999999999"/>
    <n v="37.222222222222221"/>
    <x v="6"/>
    <x v="9"/>
  </r>
  <r>
    <n v="3039"/>
    <x v="3486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.0871389999999999"/>
    <n v="92.130423728813554"/>
    <x v="6"/>
    <x v="9"/>
  </r>
  <r>
    <n v="3040"/>
    <x v="3487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.075"/>
    <n v="76.785714285714292"/>
    <x v="6"/>
    <x v="9"/>
  </r>
  <r>
    <n v="3041"/>
    <x v="3488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.1048192771084338"/>
    <n v="96.526315789473685"/>
    <x v="6"/>
    <x v="9"/>
  </r>
  <r>
    <n v="3042"/>
    <x v="3489"/>
    <s v="Hope Mill Theatre is a brand new Fringe Theatre in the heart of Manchester city - bringing a diverse programme of entertainment!"/>
    <n v="1500"/>
    <n v="1920"/>
    <x v="3"/>
    <x v="3"/>
    <s v="GBP"/>
    <n v="1444149047"/>
    <n v="1441557047"/>
    <b v="0"/>
    <n v="37"/>
    <b v="1"/>
    <s v="theater/spaces"/>
    <n v="1.28"/>
    <n v="51.891891891891895"/>
    <x v="6"/>
    <x v="9"/>
  </r>
  <r>
    <n v="3043"/>
    <x v="3490"/>
    <s v="Introducing The Post at 750! Join us in the creation of Vancouver's most exciting new cultural space in the heart of downtown."/>
    <n v="15000"/>
    <n v="16501"/>
    <x v="3"/>
    <x v="2"/>
    <s v="CAD"/>
    <n v="1429152600"/>
    <n v="1426815699"/>
    <b v="0"/>
    <n v="128"/>
    <b v="1"/>
    <s v="theater/spaces"/>
    <n v="1.1000666666666667"/>
    <n v="128.9140625"/>
    <x v="6"/>
    <x v="9"/>
  </r>
  <r>
    <n v="3044"/>
    <x v="3491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.0934166666666667"/>
    <n v="84.108974358974365"/>
    <x v="6"/>
    <x v="9"/>
  </r>
  <r>
    <n v="3045"/>
    <x v="3492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.3270650000000002"/>
    <n v="82.941562500000003"/>
    <x v="6"/>
    <x v="9"/>
  </r>
  <r>
    <n v="3046"/>
    <x v="3493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.9084810126582279"/>
    <n v="259.94827586206895"/>
    <x v="6"/>
    <x v="9"/>
  </r>
  <r>
    <n v="3047"/>
    <x v="3494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.49"/>
    <n v="37.25"/>
    <x v="6"/>
    <x v="9"/>
  </r>
  <r>
    <n v="3048"/>
    <x v="3495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.6639999999999999"/>
    <n v="177.02127659574469"/>
    <x v="6"/>
    <x v="9"/>
  </r>
  <r>
    <n v="3049"/>
    <x v="3496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.0666666666666667"/>
    <n v="74.074074074074076"/>
    <x v="6"/>
    <x v="9"/>
  </r>
  <r>
    <n v="3050"/>
    <x v="3497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.06"/>
    <n v="70.666666666666671"/>
    <x v="6"/>
    <x v="9"/>
  </r>
  <r>
    <n v="3147"/>
    <x v="3498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.1752499999999999"/>
    <n v="110.35211267605634"/>
    <x v="6"/>
    <x v="27"/>
  </r>
  <r>
    <n v="3148"/>
    <x v="3499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.3116666666666668"/>
    <n v="41.421052631578945"/>
    <x v="6"/>
    <x v="27"/>
  </r>
  <r>
    <n v="3149"/>
    <x v="3500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.04"/>
    <n v="52"/>
    <x v="6"/>
    <x v="27"/>
  </r>
  <r>
    <n v="3150"/>
    <x v="3501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.01"/>
    <n v="33.990384615384613"/>
    <x v="6"/>
    <x v="27"/>
  </r>
  <r>
    <n v="3151"/>
    <x v="3502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.004"/>
    <n v="103.35294117647059"/>
    <x v="6"/>
    <x v="27"/>
  </r>
  <r>
    <n v="3152"/>
    <x v="3503"/>
    <s v="'Gilead' is an original theatre piece inspired by Margaret Atwood's 'The Handmaid's Tale'. (Brighton Fringe 2014)"/>
    <n v="2200"/>
    <n v="2331"/>
    <x v="3"/>
    <x v="3"/>
    <s v="GBP"/>
    <n v="1383425367"/>
    <n v="1380833367"/>
    <b v="1"/>
    <n v="67"/>
    <b v="1"/>
    <s v="theater/plays"/>
    <n v="1.0595454545454546"/>
    <n v="34.791044776119406"/>
    <x v="6"/>
    <x v="27"/>
  </r>
  <r>
    <n v="3153"/>
    <x v="3504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.3558333333333334"/>
    <n v="41.773858921161825"/>
    <x v="6"/>
    <x v="27"/>
  </r>
  <r>
    <n v="3154"/>
    <x v="3505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.1292857142857142"/>
    <n v="64.268292682926827"/>
    <x v="6"/>
    <x v="27"/>
  </r>
  <r>
    <n v="3155"/>
    <x v="3506"/>
    <s v="We want to take our stage adaptation of Studio Ghibli's 'Princess Mononoke' to more people.  Help us do it!"/>
    <n v="5000"/>
    <n v="9425.23"/>
    <x v="3"/>
    <x v="3"/>
    <s v="GBP"/>
    <n v="1356004725"/>
    <n v="1353412725"/>
    <b v="1"/>
    <n v="302"/>
    <b v="1"/>
    <s v="theater/plays"/>
    <n v="1.885046"/>
    <n v="31.209370860927152"/>
    <x v="6"/>
    <x v="27"/>
  </r>
  <r>
    <n v="3156"/>
    <x v="3507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.0181818181818181"/>
    <n v="62.921348314606739"/>
    <x v="6"/>
    <x v="27"/>
  </r>
  <r>
    <n v="3157"/>
    <x v="3508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.01"/>
    <n v="98.536585365853654"/>
    <x v="6"/>
    <x v="27"/>
  </r>
  <r>
    <n v="3158"/>
    <x v="3509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.1399999999999999"/>
    <n v="82.608695652173907"/>
    <x v="6"/>
    <x v="27"/>
  </r>
  <r>
    <n v="3159"/>
    <x v="3510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.3348133333333334"/>
    <n v="38.504230769230773"/>
    <x v="6"/>
    <x v="27"/>
  </r>
  <r>
    <n v="3160"/>
    <x v="3511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.0153333333333334"/>
    <n v="80.15789473684211"/>
    <x v="6"/>
    <x v="27"/>
  </r>
  <r>
    <n v="3161"/>
    <x v="3512"/>
    <s v="Iâ€™ll Be Right Back presents a story of murder and corruption. Faustus is a modern re-imagining of Christopher Marloweâ€™s classic tale."/>
    <n v="2000"/>
    <n v="2102"/>
    <x v="3"/>
    <x v="3"/>
    <s v="GBP"/>
    <n v="1413377522"/>
    <n v="1410785522"/>
    <b v="1"/>
    <n v="74"/>
    <b v="1"/>
    <s v="theater/plays"/>
    <n v="1.0509999999999999"/>
    <n v="28.405405405405407"/>
    <x v="6"/>
    <x v="27"/>
  </r>
  <r>
    <n v="3162"/>
    <x v="3513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.2715000000000001"/>
    <n v="80.730158730158735"/>
    <x v="6"/>
    <x v="27"/>
  </r>
  <r>
    <n v="3163"/>
    <x v="3514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.1115384615384616"/>
    <n v="200.69444444444446"/>
    <x v="6"/>
    <x v="27"/>
  </r>
  <r>
    <n v="3164"/>
    <x v="3515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.0676000000000001"/>
    <n v="37.591549295774648"/>
    <x v="6"/>
    <x v="27"/>
  </r>
  <r>
    <n v="3165"/>
    <x v="3516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.6266666666666667"/>
    <n v="58.095238095238095"/>
    <x v="6"/>
    <x v="27"/>
  </r>
  <r>
    <n v="3166"/>
    <x v="3517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.6022808571428573"/>
    <n v="60.300892473118282"/>
    <x v="6"/>
    <x v="27"/>
  </r>
  <r>
    <n v="3167"/>
    <x v="3518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.1616666666666666"/>
    <n v="63.363636363636367"/>
    <x v="6"/>
    <x v="27"/>
  </r>
  <r>
    <n v="3168"/>
    <x v="3519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.242"/>
    <n v="50.901639344262293"/>
    <x v="6"/>
    <x v="27"/>
  </r>
  <r>
    <n v="3169"/>
    <x v="3520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.030125"/>
    <n v="100.5"/>
    <x v="6"/>
    <x v="27"/>
  </r>
  <r>
    <n v="3170"/>
    <x v="3521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.1225000000000001"/>
    <n v="31.619718309859156"/>
    <x v="6"/>
    <x v="27"/>
  </r>
  <r>
    <n v="3171"/>
    <x v="3522"/>
    <s v="The theatrical adaptation of the epic film â€˜THE FALLâ€™ for the stage, combining theatre, live music, animation and expansive projection."/>
    <n v="7000"/>
    <n v="7617"/>
    <x v="3"/>
    <x v="3"/>
    <s v="GBP"/>
    <n v="1462545358"/>
    <n v="1459953358"/>
    <b v="1"/>
    <n v="117"/>
    <b v="1"/>
    <s v="theater/plays"/>
    <n v="1.0881428571428571"/>
    <n v="65.102564102564102"/>
    <x v="6"/>
    <x v="27"/>
  </r>
  <r>
    <n v="3172"/>
    <x v="3523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.1499999999999999"/>
    <n v="79.310344827586206"/>
    <x v="6"/>
    <x v="27"/>
  </r>
  <r>
    <n v="3173"/>
    <x v="3524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.03"/>
    <n v="139.18918918918919"/>
    <x v="6"/>
    <x v="27"/>
  </r>
  <r>
    <n v="3174"/>
    <x v="3525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.0113333333333334"/>
    <n v="131.91304347826087"/>
    <x v="6"/>
    <x v="27"/>
  </r>
  <r>
    <n v="3175"/>
    <x v="3526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.0955999999999999"/>
    <n v="91.3"/>
    <x v="6"/>
    <x v="27"/>
  </r>
  <r>
    <n v="3176"/>
    <x v="3527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.148421052631579"/>
    <n v="39.672727272727272"/>
    <x v="6"/>
    <x v="27"/>
  </r>
  <r>
    <n v="3177"/>
    <x v="3528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.1739999999999999"/>
    <n v="57.549019607843135"/>
    <x v="6"/>
    <x v="27"/>
  </r>
  <r>
    <n v="3178"/>
    <x v="3529"/>
    <s v="Cutting Off Kate Bush is a one-woman show written &amp; performed by Lucy Benson-Brown, premiering at the Edinburgh Fringe Festival 2014"/>
    <n v="1500"/>
    <n v="2576"/>
    <x v="3"/>
    <x v="3"/>
    <s v="GBP"/>
    <n v="1405521075"/>
    <n v="1402929075"/>
    <b v="1"/>
    <n v="78"/>
    <b v="1"/>
    <s v="theater/plays"/>
    <n v="1.7173333333333334"/>
    <n v="33.025641025641029"/>
    <x v="6"/>
    <x v="27"/>
  </r>
  <r>
    <n v="3179"/>
    <x v="3530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.1416238095238094"/>
    <n v="77.335806451612896"/>
    <x v="6"/>
    <x v="27"/>
  </r>
  <r>
    <n v="3180"/>
    <x v="3531"/>
    <s v="A new tale of witches, fairies, cat-hunters and and bone-boilers from London theatre company Broken Glass."/>
    <n v="1200"/>
    <n v="1437"/>
    <x v="3"/>
    <x v="3"/>
    <s v="GBP"/>
    <n v="1403258049"/>
    <n v="1400666049"/>
    <b v="1"/>
    <n v="45"/>
    <b v="1"/>
    <s v="theater/plays"/>
    <n v="1.1975"/>
    <n v="31.933333333333334"/>
    <x v="6"/>
    <x v="27"/>
  </r>
  <r>
    <n v="3181"/>
    <x v="3532"/>
    <s v="ENDURING SONG by award-winning Bear Trap Theatre, is a sweeping historical epic about love, loss and family set in the First Crusade."/>
    <n v="500"/>
    <n v="545"/>
    <x v="3"/>
    <x v="3"/>
    <s v="GBP"/>
    <n v="1402848000"/>
    <n v="1400570787"/>
    <b v="1"/>
    <n v="15"/>
    <b v="1"/>
    <s v="theater/plays"/>
    <n v="1.0900000000000001"/>
    <n v="36.333333333333336"/>
    <x v="6"/>
    <x v="27"/>
  </r>
  <r>
    <n v="3182"/>
    <x v="3533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.0088571428571429"/>
    <n v="46.768211920529801"/>
    <x v="6"/>
    <x v="27"/>
  </r>
  <r>
    <n v="3183"/>
    <x v="3534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.0900000000000001"/>
    <n v="40.073529411764703"/>
    <x v="6"/>
    <x v="27"/>
  </r>
  <r>
    <n v="3184"/>
    <x v="3535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.0720930232558139"/>
    <n v="100.21739130434783"/>
    <x v="6"/>
    <x v="27"/>
  </r>
  <r>
    <n v="3185"/>
    <x v="3536"/>
    <s v="I've written, and am producing, a fun new play with a gorgeous cast for this year's Edfringe and it just needs a little extra dough :)"/>
    <n v="1000"/>
    <n v="1000"/>
    <x v="3"/>
    <x v="3"/>
    <s v="GBP"/>
    <n v="1405553241"/>
    <n v="1404948441"/>
    <b v="1"/>
    <n v="24"/>
    <b v="1"/>
    <s v="theater/plays"/>
    <n v="1"/>
    <n v="41.666666666666664"/>
    <x v="6"/>
    <x v="27"/>
  </r>
  <r>
    <n v="3186"/>
    <x v="3537"/>
    <s v="Honest is an exciting and dark new play by Bristol based writer Alice Nicholas, touring the South of England and London this October."/>
    <n v="3200"/>
    <n v="3270"/>
    <x v="3"/>
    <x v="3"/>
    <s v="GBP"/>
    <n v="1410901200"/>
    <n v="1408313438"/>
    <b v="1"/>
    <n v="70"/>
    <b v="1"/>
    <s v="theater/plays"/>
    <n v="1.0218750000000001"/>
    <n v="46.714285714285715"/>
    <x v="6"/>
    <x v="27"/>
  </r>
  <r>
    <n v="3187"/>
    <x v="3538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.1629333333333334"/>
    <n v="71.491803278688522"/>
    <x v="6"/>
    <x v="27"/>
  </r>
  <r>
    <n v="3208"/>
    <x v="3539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.0349999999999999"/>
    <n v="63.109756097560975"/>
    <x v="6"/>
    <x v="27"/>
  </r>
  <r>
    <n v="3209"/>
    <x v="3540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.1932315789473684"/>
    <n v="50.157964601769912"/>
    <x v="6"/>
    <x v="27"/>
  </r>
  <r>
    <n v="3210"/>
    <x v="3541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.2576666666666667"/>
    <n v="62.883333333333333"/>
    <x v="6"/>
    <x v="27"/>
  </r>
  <r>
    <n v="3211"/>
    <x v="3542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.1974347826086957"/>
    <n v="85.531055900621112"/>
    <x v="6"/>
    <x v="27"/>
  </r>
  <r>
    <n v="3212"/>
    <x v="3543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.2625"/>
    <n v="53.723404255319146"/>
    <x v="6"/>
    <x v="27"/>
  </r>
  <r>
    <n v="3213"/>
    <x v="3544"/>
    <s v="3 boys, 1 white dress and a hoover collide in this explosive new play by John Fitzpatrick. Life's a wedding disco. Let's dance."/>
    <n v="6000"/>
    <n v="6007"/>
    <x v="3"/>
    <x v="3"/>
    <s v="GBP"/>
    <n v="1437934759"/>
    <n v="1434478759"/>
    <b v="1"/>
    <n v="47"/>
    <b v="1"/>
    <s v="theater/plays"/>
    <n v="1.0011666666666668"/>
    <n v="127.80851063829788"/>
    <x v="6"/>
    <x v="27"/>
  </r>
  <r>
    <n v="3214"/>
    <x v="3545"/>
    <s v="Sexting, selfies and social media pressures that affect young people  connected 24/7.  Mistakes happen but now they can remain forever!"/>
    <n v="12000"/>
    <n v="12256"/>
    <x v="3"/>
    <x v="3"/>
    <s v="GBP"/>
    <n v="1452038100"/>
    <n v="1448823673"/>
    <b v="1"/>
    <n v="115"/>
    <b v="1"/>
    <s v="theater/plays"/>
    <n v="1.0213333333333334"/>
    <n v="106.57391304347826"/>
    <x v="6"/>
    <x v="27"/>
  </r>
  <r>
    <n v="3215"/>
    <x v="3546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.0035142857142858"/>
    <n v="262.11194029850748"/>
    <x v="6"/>
    <x v="27"/>
  </r>
  <r>
    <n v="3216"/>
    <x v="3547"/>
    <s v="Brute (winner of the 2015 IdeasTap Underbelly Award) is new writing based on the true story of a rather twisted, horrible schoolgirl."/>
    <n v="2000"/>
    <n v="2001"/>
    <x v="3"/>
    <x v="3"/>
    <s v="GBP"/>
    <n v="1436625000"/>
    <n v="1433934371"/>
    <b v="1"/>
    <n v="35"/>
    <b v="1"/>
    <s v="theater/plays"/>
    <n v="1.0004999999999999"/>
    <n v="57.171428571428571"/>
    <x v="6"/>
    <x v="27"/>
  </r>
  <r>
    <n v="3217"/>
    <x v="3548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.1602222222222223"/>
    <n v="50.20192307692308"/>
    <x v="6"/>
    <x v="27"/>
  </r>
  <r>
    <n v="3218"/>
    <x v="3549"/>
    <s v="A brave &amp; relevant play that looks at the lives of 7 real women who served in the US Armed Forces. Authentic stories that need telling."/>
    <n v="12000"/>
    <n v="12252"/>
    <x v="3"/>
    <x v="3"/>
    <s v="GBP"/>
    <n v="1419984000"/>
    <n v="1417132986"/>
    <b v="1"/>
    <n v="184"/>
    <b v="1"/>
    <s v="theater/plays"/>
    <n v="1.0209999999999999"/>
    <n v="66.586956521739125"/>
    <x v="6"/>
    <x v="27"/>
  </r>
  <r>
    <n v="3219"/>
    <x v="3550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.0011000000000001"/>
    <n v="168.25210084033614"/>
    <x v="6"/>
    <x v="27"/>
  </r>
  <r>
    <n v="3220"/>
    <x v="3551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.0084"/>
    <n v="256.37288135593218"/>
    <x v="6"/>
    <x v="27"/>
  </r>
  <r>
    <n v="3221"/>
    <x v="3552"/>
    <s v="A one-man show about love, loss, and motorways, written &amp; performed by Ben Norris. Help us get to the 2015 Edinburgh Fringe and beyond!"/>
    <n v="4000"/>
    <n v="4137"/>
    <x v="3"/>
    <x v="3"/>
    <s v="GBP"/>
    <n v="1436114603"/>
    <n v="1433090603"/>
    <b v="1"/>
    <n v="113"/>
    <b v="1"/>
    <s v="theater/plays"/>
    <n v="1.0342499999999999"/>
    <n v="36.610619469026545"/>
    <x v="6"/>
    <x v="27"/>
  </r>
  <r>
    <n v="3222"/>
    <x v="3553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.248"/>
    <n v="37.142857142857146"/>
    <x v="6"/>
    <x v="27"/>
  </r>
  <r>
    <n v="3223"/>
    <x v="3554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.0951612903225807"/>
    <n v="45.878378378378379"/>
    <x v="6"/>
    <x v="27"/>
  </r>
  <r>
    <n v="3224"/>
    <x v="3555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.0203333333333333"/>
    <n v="141.71296296296296"/>
    <x v="6"/>
    <x v="27"/>
  </r>
  <r>
    <n v="3225"/>
    <x v="3556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.0235000000000001"/>
    <n v="52.487179487179489"/>
    <x v="6"/>
    <x v="27"/>
  </r>
  <r>
    <n v="3226"/>
    <x v="3557"/>
    <s v="Trip The Light Theatre needs YOUR help to fund it's second run of its debut production 'The Sun Shining On her Hands' in London."/>
    <n v="1200"/>
    <n v="1250"/>
    <x v="3"/>
    <x v="3"/>
    <s v="GBP"/>
    <n v="1446213612"/>
    <n v="1443621612"/>
    <b v="1"/>
    <n v="21"/>
    <b v="1"/>
    <s v="theater/plays"/>
    <n v="1.0416666666666667"/>
    <n v="59.523809523809526"/>
    <x v="6"/>
    <x v="27"/>
  </r>
  <r>
    <n v="3227"/>
    <x v="3558"/>
    <s v="a colder water than here is a new play by Matt Jones and directed by Lily McLeish that will be perfomed at VAULT Festival from 1-5 Feb"/>
    <n v="1200"/>
    <n v="1500"/>
    <x v="3"/>
    <x v="3"/>
    <s v="GBP"/>
    <n v="1484687436"/>
    <n v="1482095436"/>
    <b v="0"/>
    <n v="30"/>
    <b v="1"/>
    <s v="theater/plays"/>
    <n v="1.25"/>
    <n v="50"/>
    <x v="6"/>
    <x v="27"/>
  </r>
  <r>
    <n v="3228"/>
    <x v="3559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.0234285714285714"/>
    <n v="193.62162162162161"/>
    <x v="6"/>
    <x v="27"/>
  </r>
  <r>
    <n v="3229"/>
    <x v="3560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.0786500000000001"/>
    <n v="106.79702970297029"/>
    <x v="6"/>
    <x v="27"/>
  </r>
  <r>
    <n v="3230"/>
    <x v="3561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.0988461538461538"/>
    <n v="77.21621621621621"/>
    <x v="6"/>
    <x v="27"/>
  </r>
  <r>
    <n v="3231"/>
    <x v="3562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.61"/>
    <n v="57.5"/>
    <x v="6"/>
    <x v="27"/>
  </r>
  <r>
    <n v="3232"/>
    <x v="3563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.3120000000000001"/>
    <n v="50.46153846153846"/>
    <x v="6"/>
    <x v="27"/>
  </r>
  <r>
    <n v="3233"/>
    <x v="3564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.1879999999999999"/>
    <n v="97.377049180327873"/>
    <x v="6"/>
    <x v="27"/>
  </r>
  <r>
    <n v="3234"/>
    <x v="3565"/>
    <s v="Get Repetitive Beats to Vaults! A high octane play set in Oxford  during one of the most influential &amp; hedonistic movements in music."/>
    <n v="4000"/>
    <n v="4015.71"/>
    <x v="3"/>
    <x v="3"/>
    <s v="GBP"/>
    <n v="1485991860"/>
    <n v="1483124208"/>
    <b v="0"/>
    <n v="115"/>
    <b v="1"/>
    <s v="theater/plays"/>
    <n v="1.0039275000000001"/>
    <n v="34.91921739130435"/>
    <x v="6"/>
    <x v="27"/>
  </r>
  <r>
    <n v="3235"/>
    <x v="3566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.0320666666666667"/>
    <n v="85.530386740331494"/>
    <x v="6"/>
    <x v="27"/>
  </r>
  <r>
    <n v="3236"/>
    <x v="3567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.006"/>
    <n v="182.90909090909091"/>
    <x v="6"/>
    <x v="27"/>
  </r>
  <r>
    <n v="3237"/>
    <x v="3568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.0078754285714286"/>
    <n v="131.13620817843866"/>
    <x v="6"/>
    <x v="27"/>
  </r>
  <r>
    <n v="3238"/>
    <x v="3569"/>
    <s v="A bit of role-play never hurt anyone, right? Two maids play a game of murder. Genet's THE MAIDS in a visceral production by ALL BARE."/>
    <n v="2800"/>
    <n v="3145"/>
    <x v="3"/>
    <x v="3"/>
    <s v="GBP"/>
    <n v="1435752898"/>
    <n v="1433160898"/>
    <b v="1"/>
    <n v="79"/>
    <b v="1"/>
    <s v="theater/plays"/>
    <n v="1.1232142857142857"/>
    <n v="39.810126582278478"/>
    <x v="6"/>
    <x v="27"/>
  </r>
  <r>
    <n v="3239"/>
    <x v="3570"/>
    <s v="The first regional library-touring show from new UK company Librarian Theatre - transforming local libraries into magical theatres"/>
    <n v="5862"/>
    <n v="6208.98"/>
    <x v="3"/>
    <x v="3"/>
    <s v="GBP"/>
    <n v="1445817540"/>
    <n v="1443665293"/>
    <b v="1"/>
    <n v="104"/>
    <b v="1"/>
    <s v="theater/plays"/>
    <n v="1.0591914022517912"/>
    <n v="59.701730769230764"/>
    <x v="6"/>
    <x v="27"/>
  </r>
  <r>
    <n v="3240"/>
    <x v="3571"/>
    <s v="An inventive (re)telling of Princess Sophia Duleep Singhâ€™s journey, from an aristocratic upbringing to a life of political activism."/>
    <n v="3000"/>
    <n v="3017"/>
    <x v="3"/>
    <x v="3"/>
    <s v="GBP"/>
    <n v="1487286000"/>
    <n v="1484843948"/>
    <b v="0"/>
    <n v="34"/>
    <b v="1"/>
    <s v="theater/plays"/>
    <n v="1.0056666666666667"/>
    <n v="88.735294117647058"/>
    <x v="6"/>
    <x v="27"/>
  </r>
  <r>
    <n v="3241"/>
    <x v="3572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.1530588235294117"/>
    <n v="58.688622754491021"/>
    <x v="6"/>
    <x v="27"/>
  </r>
  <r>
    <n v="3242"/>
    <x v="3573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.273042"/>
    <n v="69.56513661202186"/>
    <x v="6"/>
    <x v="27"/>
  </r>
  <r>
    <n v="3243"/>
    <x v="3574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.028375"/>
    <n v="115.87323943661971"/>
    <x v="6"/>
    <x v="27"/>
  </r>
  <r>
    <n v="3244"/>
    <x v="3575"/>
    <s v="'Time Please' is a black comedy set in a failing public house in a run-down part of town, where things are about to get messy."/>
    <n v="1600"/>
    <n v="1647"/>
    <x v="3"/>
    <x v="3"/>
    <s v="GBP"/>
    <n v="1480613982"/>
    <n v="1478018382"/>
    <b v="0"/>
    <n v="69"/>
    <b v="1"/>
    <s v="theater/plays"/>
    <n v="1.0293749999999999"/>
    <n v="23.869565217391305"/>
    <x v="6"/>
    <x v="27"/>
  </r>
  <r>
    <n v="3245"/>
    <x v="3576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.043047619047619"/>
    <n v="81.125925925925927"/>
    <x v="6"/>
    <x v="27"/>
  </r>
  <r>
    <n v="3246"/>
    <x v="3577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.1122000000000001"/>
    <n v="57.626943005181346"/>
    <x v="6"/>
    <x v="27"/>
  </r>
  <r>
    <n v="3247"/>
    <x v="3578"/>
    <s v="Open Letter Theatre presents 'Boys' by Ella Hickson, at 2015's Edinburgh Fringe Festival! Four students, one flat, one last party!"/>
    <n v="2500"/>
    <n v="2646.5"/>
    <x v="3"/>
    <x v="3"/>
    <s v="GBP"/>
    <n v="1436696712"/>
    <n v="1434104712"/>
    <b v="1"/>
    <n v="57"/>
    <b v="1"/>
    <s v="theater/plays"/>
    <n v="1.0586"/>
    <n v="46.429824561403507"/>
    <x v="6"/>
    <x v="27"/>
  </r>
  <r>
    <n v="3248"/>
    <x v="3579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.0079166666666666"/>
    <n v="60.475000000000001"/>
    <x v="6"/>
    <x v="27"/>
  </r>
  <r>
    <n v="3249"/>
    <x v="3580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.0492727272727274"/>
    <n v="65.579545454545453"/>
    <x v="6"/>
    <x v="27"/>
  </r>
  <r>
    <n v="3250"/>
    <x v="3581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.01552"/>
    <n v="119.1924882629108"/>
    <x v="6"/>
    <x v="27"/>
  </r>
  <r>
    <n v="3251"/>
    <x v="3582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.1073333333333333"/>
    <n v="83.05"/>
    <x v="6"/>
    <x v="27"/>
  </r>
  <r>
    <n v="3252"/>
    <x v="3583"/>
    <s v="How do we navigate the boundaries between friendship, sexual intimacy and obsessive desire?"/>
    <n v="2250"/>
    <n v="2876"/>
    <x v="3"/>
    <x v="3"/>
    <s v="GBP"/>
    <n v="1473247240"/>
    <n v="1470655240"/>
    <b v="1"/>
    <n v="50"/>
    <b v="1"/>
    <s v="theater/plays"/>
    <n v="1.2782222222222221"/>
    <n v="57.52"/>
    <x v="6"/>
    <x v="27"/>
  </r>
  <r>
    <n v="3253"/>
    <x v="3584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.0182500000000001"/>
    <n v="177.08695652173913"/>
    <x v="6"/>
    <x v="27"/>
  </r>
  <r>
    <n v="3254"/>
    <x v="3585"/>
    <s v="Please help me bring 'The Bad Arm', which has toured America for 6 years, to the biggest &amp; best arts festival in the world: Edinburgh!"/>
    <n v="13000"/>
    <n v="13163.5"/>
    <x v="3"/>
    <x v="3"/>
    <s v="GBP"/>
    <n v="1427331809"/>
    <n v="1424743409"/>
    <b v="1"/>
    <n v="186"/>
    <b v="1"/>
    <s v="theater/plays"/>
    <n v="1.012576923076923"/>
    <n v="70.771505376344081"/>
    <x v="6"/>
    <x v="27"/>
  </r>
  <r>
    <n v="3255"/>
    <x v="3586"/>
    <s v="5 Actors, 30 Characters, 90 Minutes._x000a_Let us transport you from London to the fields of Agincourt, using the power of your imagination."/>
    <n v="300"/>
    <n v="525"/>
    <x v="3"/>
    <x v="3"/>
    <s v="GBP"/>
    <n v="1412706375"/>
    <n v="1410114375"/>
    <b v="1"/>
    <n v="18"/>
    <b v="1"/>
    <s v="theater/plays"/>
    <n v="1.75"/>
    <n v="29.166666666666668"/>
    <x v="6"/>
    <x v="27"/>
  </r>
  <r>
    <n v="3256"/>
    <x v="3587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.2806"/>
    <n v="72.76136363636364"/>
    <x v="6"/>
    <x v="27"/>
  </r>
  <r>
    <n v="3257"/>
    <x v="3588"/>
    <s v="A week long run of Tennessee Williams's 'Hello From Bertha' &amp; '27 Wagons Full of Cotton' to raise awareness of Abuse &amp; Prostitution."/>
    <n v="2000"/>
    <n v="2125.9899999999998"/>
    <x v="3"/>
    <x v="3"/>
    <s v="GBP"/>
    <n v="1487769952"/>
    <n v="1485177952"/>
    <b v="0"/>
    <n v="41"/>
    <b v="1"/>
    <s v="theater/plays"/>
    <n v="1.0629949999999999"/>
    <n v="51.853414634146333"/>
    <x v="6"/>
    <x v="27"/>
  </r>
  <r>
    <n v="3258"/>
    <x v="3589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.052142857142857"/>
    <n v="98.2"/>
    <x v="6"/>
    <x v="27"/>
  </r>
  <r>
    <n v="3259"/>
    <x v="359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.0616782608695652"/>
    <n v="251.7381443298969"/>
    <x v="6"/>
    <x v="27"/>
  </r>
  <r>
    <n v="3260"/>
    <x v="3591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.0924"/>
    <n v="74.821917808219183"/>
    <x v="6"/>
    <x v="27"/>
  </r>
  <r>
    <n v="3261"/>
    <x v="3592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.0045454545454546"/>
    <n v="67.65306122448979"/>
    <x v="6"/>
    <x v="27"/>
  </r>
  <r>
    <n v="3262"/>
    <x v="3593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.0304098360655738"/>
    <n v="93.81343283582089"/>
    <x v="6"/>
    <x v="27"/>
  </r>
  <r>
    <n v="3263"/>
    <x v="3594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.121664"/>
    <n v="41.237647058823526"/>
    <x v="6"/>
    <x v="27"/>
  </r>
  <r>
    <n v="3264"/>
    <x v="3595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.03"/>
    <n v="52.551020408163268"/>
    <x v="6"/>
    <x v="27"/>
  </r>
  <r>
    <n v="3265"/>
    <x v="3596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1.64"/>
    <n v="70.285714285714292"/>
    <x v="6"/>
    <x v="27"/>
  </r>
  <r>
    <n v="3266"/>
    <x v="3597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.3128333333333333"/>
    <n v="48.325153374233132"/>
    <x v="6"/>
    <x v="27"/>
  </r>
  <r>
    <n v="3267"/>
    <x v="3598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.0209999999999999"/>
    <n v="53.177083333333336"/>
    <x v="6"/>
    <x v="27"/>
  </r>
  <r>
    <n v="3268"/>
    <x v="3599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.28"/>
    <n v="60.952380952380949"/>
    <x v="6"/>
    <x v="27"/>
  </r>
  <r>
    <n v="3269"/>
    <x v="3600"/>
    <s v="Cicada Studios presents, as their inaugural production, a new-writing world premiere at the Edinburgh Fringe Festival 2015."/>
    <n v="8000"/>
    <n v="8120"/>
    <x v="3"/>
    <x v="3"/>
    <s v="GBP"/>
    <n v="1434452400"/>
    <n v="1431509397"/>
    <b v="1"/>
    <n v="70"/>
    <b v="1"/>
    <s v="theater/plays"/>
    <n v="1.0149999999999999"/>
    <n v="116"/>
    <x v="6"/>
    <x v="27"/>
  </r>
  <r>
    <n v="3270"/>
    <x v="3601"/>
    <s v="Once again Smoke &amp; Oakum Theatre is heading up to the Edinburgh Festival with its latest show, 'Cornermen'. Welcome to our Kickstarter!"/>
    <n v="1800"/>
    <n v="1830"/>
    <x v="3"/>
    <x v="3"/>
    <s v="GBP"/>
    <n v="1436705265"/>
    <n v="1434113265"/>
    <b v="1"/>
    <n v="30"/>
    <b v="1"/>
    <s v="theater/plays"/>
    <n v="1.0166666666666666"/>
    <n v="61"/>
    <x v="6"/>
    <x v="27"/>
  </r>
  <r>
    <n v="3271"/>
    <x v="3602"/>
    <s v="A razor sharp satire to darken your Christmas."/>
    <n v="1500"/>
    <n v="1950"/>
    <x v="3"/>
    <x v="3"/>
    <s v="GBP"/>
    <n v="1414927775"/>
    <n v="1412332175"/>
    <b v="1"/>
    <n v="51"/>
    <b v="1"/>
    <s v="theater/plays"/>
    <n v="1.3"/>
    <n v="38.235294117647058"/>
    <x v="6"/>
    <x v="27"/>
  </r>
  <r>
    <n v="3272"/>
    <x v="3603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.5443"/>
    <n v="106.50344827586207"/>
    <x v="6"/>
    <x v="27"/>
  </r>
  <r>
    <n v="3273"/>
    <x v="3604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.0740000000000001"/>
    <n v="204.57142857142858"/>
    <x v="6"/>
    <x v="27"/>
  </r>
  <r>
    <n v="3274"/>
    <x v="3605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.0132258064516129"/>
    <n v="54.912587412587413"/>
    <x v="6"/>
    <x v="27"/>
  </r>
  <r>
    <n v="3275"/>
    <x v="3606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.0027777777777778"/>
    <n v="150.41666666666666"/>
    <x v="6"/>
    <x v="27"/>
  </r>
  <r>
    <n v="3276"/>
    <x v="3607"/>
    <s v="In 2016, KO Theatre presents a world premiere play in Toronto, ON about faith, home, and the secrets we keep from those we love."/>
    <n v="4500"/>
    <n v="5258"/>
    <x v="3"/>
    <x v="2"/>
    <s v="CAD"/>
    <n v="1459483140"/>
    <n v="1456526879"/>
    <b v="1"/>
    <n v="100"/>
    <b v="1"/>
    <s v="theater/plays"/>
    <n v="1.1684444444444444"/>
    <n v="52.58"/>
    <x v="6"/>
    <x v="27"/>
  </r>
  <r>
    <n v="3277"/>
    <x v="3608"/>
    <s v="One of the most popular American plays of the last decade comes to London for its international premiere. Festive and bittersweet."/>
    <n v="5000"/>
    <n v="5430"/>
    <x v="3"/>
    <x v="3"/>
    <s v="GBP"/>
    <n v="1416331406"/>
    <n v="1413735806"/>
    <b v="1"/>
    <n v="100"/>
    <b v="1"/>
    <s v="theater/plays"/>
    <n v="1.0860000000000001"/>
    <n v="54.3"/>
    <x v="6"/>
    <x v="27"/>
  </r>
  <r>
    <n v="3278"/>
    <x v="3609"/>
    <s v="This Victorian gothic tragedy tells the untold story of Estella Havisham. Combining puppetry, music and striking digital projections."/>
    <n v="2500"/>
    <n v="2585"/>
    <x v="3"/>
    <x v="3"/>
    <s v="GBP"/>
    <n v="1433017303"/>
    <n v="1430425303"/>
    <b v="1"/>
    <n v="34"/>
    <b v="1"/>
    <s v="theater/plays"/>
    <n v="1.034"/>
    <n v="76.029411764705884"/>
    <x v="6"/>
    <x v="27"/>
  </r>
  <r>
    <n v="3279"/>
    <x v="3610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.1427586206896552"/>
    <n v="105.2063492063492"/>
    <x v="6"/>
    <x v="27"/>
  </r>
  <r>
    <n v="3280"/>
    <x v="3611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.03"/>
    <n v="68.666666666666671"/>
    <x v="6"/>
    <x v="27"/>
  </r>
  <r>
    <n v="3281"/>
    <x v="3612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.216"/>
    <n v="129.36170212765958"/>
    <x v="6"/>
    <x v="27"/>
  </r>
  <r>
    <n v="3282"/>
    <x v="3613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.026467741935484"/>
    <n v="134.26371308016877"/>
    <x v="6"/>
    <x v="27"/>
  </r>
  <r>
    <n v="3283"/>
    <x v="3614"/>
    <s v="'Gretel and Hansel' by Sam Leeves - an inclusive, multi-sensory theatre production for children aged seven to eleven and their families"/>
    <n v="800"/>
    <n v="838"/>
    <x v="3"/>
    <x v="3"/>
    <s v="GBP"/>
    <n v="1455138000"/>
    <n v="1452448298"/>
    <b v="0"/>
    <n v="47"/>
    <b v="1"/>
    <s v="theater/plays"/>
    <n v="1.0475000000000001"/>
    <n v="17.829787234042552"/>
    <x v="6"/>
    <x v="27"/>
  </r>
  <r>
    <n v="3284"/>
    <x v="3615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.016"/>
    <n v="203.2"/>
    <x v="6"/>
    <x v="27"/>
  </r>
  <r>
    <n v="3285"/>
    <x v="3616"/>
    <s v="A new play by Matthew Gasda"/>
    <n v="4999"/>
    <n v="5604"/>
    <x v="3"/>
    <x v="1"/>
    <s v="USD"/>
    <n v="1488258000"/>
    <n v="1485556626"/>
    <b v="0"/>
    <n v="81"/>
    <b v="1"/>
    <s v="theater/plays"/>
    <n v="1.1210242048409682"/>
    <n v="69.18518518518519"/>
    <x v="6"/>
    <x v="27"/>
  </r>
  <r>
    <n v="3286"/>
    <x v="3617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.0176666666666667"/>
    <n v="125.12295081967213"/>
    <x v="6"/>
    <x v="27"/>
  </r>
  <r>
    <n v="3287"/>
    <x v="3618"/>
    <s v="An inspirational one-man play about crisis, community, and the search for wholeness."/>
    <n v="2500"/>
    <n v="2500"/>
    <x v="3"/>
    <x v="2"/>
    <s v="CAD"/>
    <n v="1448733628"/>
    <n v="1446573628"/>
    <b v="0"/>
    <n v="34"/>
    <b v="1"/>
    <s v="theater/plays"/>
    <n v="1"/>
    <n v="73.529411764705884"/>
    <x v="6"/>
    <x v="27"/>
  </r>
  <r>
    <n v="3288"/>
    <x v="3619"/>
    <s v="Cancer patient Anne Bartram's bucket list wish, is to have her new play performed at a London venue and reviewed by a national paper."/>
    <n v="10000"/>
    <n v="10026.49"/>
    <x v="3"/>
    <x v="3"/>
    <s v="GBP"/>
    <n v="1466463600"/>
    <n v="1463337315"/>
    <b v="0"/>
    <n v="207"/>
    <b v="1"/>
    <s v="theater/plays"/>
    <n v="1.0026489999999999"/>
    <n v="48.437149758454105"/>
    <x v="6"/>
    <x v="27"/>
  </r>
  <r>
    <n v="3289"/>
    <x v="3620"/>
    <s v="Ampersand Theatre's debut appearance at Edinburgh is in 2017 as Conversations With Rats opens at theSpace on the Mile, please help!"/>
    <n v="500"/>
    <n v="665.21"/>
    <x v="3"/>
    <x v="3"/>
    <s v="GBP"/>
    <n v="1487580602"/>
    <n v="1485161402"/>
    <b v="0"/>
    <n v="25"/>
    <b v="1"/>
    <s v="theater/plays"/>
    <n v="1.3304200000000002"/>
    <n v="26.608400000000003"/>
    <x v="6"/>
    <x v="27"/>
  </r>
  <r>
    <n v="3290"/>
    <x v="3621"/>
    <s v="Pregnancy. Viagra. Murder. Nutella. What more could you want?_x000a__x000a_Help get JunkBox Theatre to Edinburgh Fringe 2017!"/>
    <n v="2000"/>
    <n v="2424"/>
    <x v="3"/>
    <x v="3"/>
    <s v="GBP"/>
    <n v="1489234891"/>
    <n v="1486642891"/>
    <b v="0"/>
    <n v="72"/>
    <b v="1"/>
    <s v="theater/plays"/>
    <n v="1.212"/>
    <n v="33.666666666666664"/>
    <x v="6"/>
    <x v="27"/>
  </r>
  <r>
    <n v="3291"/>
    <x v="3622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.1399999999999999"/>
    <n v="40.714285714285715"/>
    <x v="6"/>
    <x v="27"/>
  </r>
  <r>
    <n v="3292"/>
    <x v="3623"/>
    <s v="Iver Heath Drama Club is a not-for-profit community group and this year we are performing DICK WHITTINGTON."/>
    <n v="101"/>
    <n v="289"/>
    <x v="3"/>
    <x v="3"/>
    <s v="GBP"/>
    <n v="1449257348"/>
    <n v="1444069748"/>
    <b v="0"/>
    <n v="15"/>
    <b v="1"/>
    <s v="theater/plays"/>
    <n v="2.8613861386138613"/>
    <n v="19.266666666666666"/>
    <x v="6"/>
    <x v="27"/>
  </r>
  <r>
    <n v="3293"/>
    <x v="3624"/>
    <s v="In 1917 Rudolf Steiner's Threefold Social Organism was an attempt to save a devastated Europe. 100 years later do we have a new chance?"/>
    <n v="4500"/>
    <n v="7670"/>
    <x v="3"/>
    <x v="9"/>
    <s v="NZD"/>
    <n v="1488622352"/>
    <n v="1486030352"/>
    <b v="0"/>
    <n v="91"/>
    <b v="1"/>
    <s v="theater/plays"/>
    <n v="1.7044444444444444"/>
    <n v="84.285714285714292"/>
    <x v="6"/>
    <x v="27"/>
  </r>
  <r>
    <n v="3294"/>
    <x v="3625"/>
    <s v="A young theatre company promoting new talent and looking for help in funding our very first set for our black comedy &quot;old man's Gift&quot;"/>
    <n v="600"/>
    <n v="710"/>
    <x v="3"/>
    <x v="3"/>
    <s v="GBP"/>
    <n v="1434459554"/>
    <n v="1431867554"/>
    <b v="0"/>
    <n v="24"/>
    <b v="1"/>
    <s v="theater/plays"/>
    <n v="1.1833333333333333"/>
    <n v="29.583333333333332"/>
    <x v="6"/>
    <x v="27"/>
  </r>
  <r>
    <n v="3295"/>
    <x v="3626"/>
    <s v="A comedic drama about The Devil and his quest to take a bride and to Hell with the consequences, no matter what they may be."/>
    <n v="700"/>
    <n v="720.01"/>
    <x v="3"/>
    <x v="3"/>
    <s v="GBP"/>
    <n v="1474886229"/>
    <n v="1472294229"/>
    <b v="0"/>
    <n v="27"/>
    <b v="1"/>
    <s v="theater/plays"/>
    <n v="1.0285857142857142"/>
    <n v="26.667037037037037"/>
    <x v="6"/>
    <x v="27"/>
  </r>
  <r>
    <n v="3296"/>
    <x v="3627"/>
    <s v="A dark theatrical comedy about four actors recording a warped radio version of Lewis Carroll's 'Alice's Adventures in Wonderland'."/>
    <n v="1500"/>
    <n v="2161"/>
    <x v="3"/>
    <x v="3"/>
    <s v="GBP"/>
    <n v="1448229600"/>
    <n v="1446401372"/>
    <b v="0"/>
    <n v="47"/>
    <b v="1"/>
    <s v="theater/plays"/>
    <n v="1.4406666666666668"/>
    <n v="45.978723404255319"/>
    <x v="6"/>
    <x v="27"/>
  </r>
  <r>
    <n v="3297"/>
    <x v="3628"/>
    <s v="A father loses his family in a freak plane crash and goes on to murder the air traffic controller he holds responsible."/>
    <n v="5500"/>
    <n v="5504"/>
    <x v="3"/>
    <x v="3"/>
    <s v="GBP"/>
    <n v="1438037940"/>
    <n v="1436380256"/>
    <b v="0"/>
    <n v="44"/>
    <b v="1"/>
    <s v="theater/plays"/>
    <n v="1.0007272727272727"/>
    <n v="125.09090909090909"/>
    <x v="6"/>
    <x v="27"/>
  </r>
  <r>
    <n v="3298"/>
    <x v="3629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.0173000000000001"/>
    <n v="141.29166666666666"/>
    <x v="6"/>
    <x v="27"/>
  </r>
  <r>
    <n v="3299"/>
    <x v="3630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.1619999999999999"/>
    <n v="55.333333333333336"/>
    <x v="6"/>
    <x v="27"/>
  </r>
  <r>
    <n v="3300"/>
    <x v="3631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.3616666666666666"/>
    <n v="46.420454545454547"/>
    <x v="6"/>
    <x v="27"/>
  </r>
  <r>
    <n v="3301"/>
    <x v="3632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.3346666666666667"/>
    <n v="57.2"/>
    <x v="6"/>
    <x v="27"/>
  </r>
  <r>
    <n v="3302"/>
    <x v="3633"/>
    <s v="FilosofÃ­a de los anÃ³nimos"/>
    <n v="8400"/>
    <n v="8685"/>
    <x v="3"/>
    <x v="14"/>
    <s v="EUR"/>
    <n v="1481099176"/>
    <n v="1478507176"/>
    <b v="0"/>
    <n v="50"/>
    <b v="1"/>
    <s v="theater/plays"/>
    <n v="1.0339285714285715"/>
    <n v="173.7"/>
    <x v="6"/>
    <x v="27"/>
  </r>
  <r>
    <n v="3303"/>
    <x v="3634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.1588888888888889"/>
    <n v="59.6"/>
    <x v="6"/>
    <x v="27"/>
  </r>
  <r>
    <n v="3304"/>
    <x v="3635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.0451666666666666"/>
    <n v="89.585714285714289"/>
    <x v="6"/>
    <x v="27"/>
  </r>
  <r>
    <n v="3305"/>
    <x v="3636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.0202500000000001"/>
    <n v="204.05"/>
    <x v="6"/>
    <x v="27"/>
  </r>
  <r>
    <n v="3306"/>
    <x v="3637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.7533333333333334"/>
    <n v="48.703703703703702"/>
    <x v="6"/>
    <x v="27"/>
  </r>
  <r>
    <n v="3307"/>
    <x v="3638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.0668"/>
    <n v="53.339999999999996"/>
    <x v="6"/>
    <x v="27"/>
  </r>
  <r>
    <n v="3308"/>
    <x v="3639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.2228571428571429"/>
    <n v="75.087719298245617"/>
    <x v="6"/>
    <x v="27"/>
  </r>
  <r>
    <n v="3309"/>
    <x v="3640"/>
    <s v="Two unlikely friends, a garage, tinned beans &amp; the end of the world."/>
    <n v="350"/>
    <n v="558"/>
    <x v="3"/>
    <x v="3"/>
    <s v="GBP"/>
    <n v="1476632178"/>
    <n v="1473953778"/>
    <b v="0"/>
    <n v="31"/>
    <b v="1"/>
    <s v="theater/plays"/>
    <n v="1.5942857142857143"/>
    <n v="18"/>
    <x v="6"/>
    <x v="27"/>
  </r>
  <r>
    <n v="3310"/>
    <x v="3641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.0007692307692309"/>
    <n v="209.83870967741936"/>
    <x v="6"/>
    <x v="27"/>
  </r>
  <r>
    <n v="3311"/>
    <x v="3642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.0984"/>
    <n v="61.022222222222226"/>
    <x v="6"/>
    <x v="27"/>
  </r>
  <r>
    <n v="3312"/>
    <x v="3643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.0004"/>
    <n v="61"/>
    <x v="6"/>
    <x v="27"/>
  </r>
  <r>
    <n v="3313"/>
    <x v="3644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.1605000000000001"/>
    <n v="80.034482758620683"/>
    <x v="6"/>
    <x v="27"/>
  </r>
  <r>
    <n v="3314"/>
    <x v="3645"/>
    <s v="I want to add a new perspective to the cycling safety debate by taking my play THE WHITE BIKE to the Edinburgh Festival of Cycling"/>
    <n v="800"/>
    <n v="1686"/>
    <x v="3"/>
    <x v="3"/>
    <s v="GBP"/>
    <n v="1431115500"/>
    <n v="1428733511"/>
    <b v="0"/>
    <n v="58"/>
    <b v="1"/>
    <s v="theater/plays"/>
    <n v="2.1074999999999999"/>
    <n v="29.068965517241381"/>
    <x v="6"/>
    <x v="27"/>
  </r>
  <r>
    <n v="3315"/>
    <x v="3646"/>
    <s v="Help Prospero take its Dark Retelling of the &quot;Red&quot; story to Edinburgh! The Forest breathes and waits...will you join us?"/>
    <n v="4000"/>
    <n v="4400"/>
    <x v="3"/>
    <x v="3"/>
    <s v="GBP"/>
    <n v="1462519041"/>
    <n v="1459927041"/>
    <b v="0"/>
    <n v="89"/>
    <b v="1"/>
    <s v="theater/plays"/>
    <n v="1.1000000000000001"/>
    <n v="49.438202247191015"/>
    <x v="6"/>
    <x v="27"/>
  </r>
  <r>
    <n v="3316"/>
    <x v="3647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.0008673425918038"/>
    <n v="93.977440000000001"/>
    <x v="6"/>
    <x v="27"/>
  </r>
  <r>
    <n v="3317"/>
    <x v="3648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.0619047619047619"/>
    <n v="61.944444444444443"/>
    <x v="6"/>
    <x v="27"/>
  </r>
  <r>
    <n v="3318"/>
    <x v="3649"/>
    <s v="Help us strengthen and inspire disability arts in Atlantic Canada"/>
    <n v="2000"/>
    <n v="2512"/>
    <x v="3"/>
    <x v="2"/>
    <s v="CAD"/>
    <n v="1460341800"/>
    <n v="1456902893"/>
    <b v="0"/>
    <n v="32"/>
    <b v="1"/>
    <s v="theater/plays"/>
    <n v="1.256"/>
    <n v="78.5"/>
    <x v="6"/>
    <x v="27"/>
  </r>
  <r>
    <n v="3319"/>
    <x v="3650"/>
    <s v="Down the Rabbit Hole is an exciting new play by Not Just Theatre Productions. To be performed at Matthew's Yard Theatre in Feb 2015"/>
    <n v="500"/>
    <n v="540"/>
    <x v="3"/>
    <x v="3"/>
    <s v="GBP"/>
    <n v="1422712986"/>
    <n v="1418824986"/>
    <b v="0"/>
    <n v="16"/>
    <b v="1"/>
    <s v="theater/plays"/>
    <n v="1.08"/>
    <n v="33.75"/>
    <x v="6"/>
    <x v="27"/>
  </r>
  <r>
    <n v="3320"/>
    <x v="3651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.01"/>
    <n v="66.44736842105263"/>
    <x v="6"/>
    <x v="27"/>
  </r>
  <r>
    <n v="3321"/>
    <x v="3652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.0740000000000001"/>
    <n v="35.799999999999997"/>
    <x v="6"/>
    <x v="27"/>
  </r>
  <r>
    <n v="3322"/>
    <x v="3653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.0151515151515151"/>
    <n v="145.65217391304347"/>
    <x v="6"/>
    <x v="27"/>
  </r>
  <r>
    <n v="3323"/>
    <x v="3654"/>
    <s v="Young adult theatre makers from London are raising money to cover costs for touring with their current production MigrantsÂ´ Rhapsody."/>
    <n v="1000"/>
    <n v="1259"/>
    <x v="3"/>
    <x v="3"/>
    <s v="GBP"/>
    <n v="1474793208"/>
    <n v="1472201208"/>
    <b v="0"/>
    <n v="49"/>
    <b v="1"/>
    <s v="theater/plays"/>
    <n v="1.2589999999999999"/>
    <n v="25.693877551020407"/>
    <x v="6"/>
    <x v="27"/>
  </r>
  <r>
    <n v="3324"/>
    <x v="3655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.0166666666666666"/>
    <n v="152.5"/>
    <x v="6"/>
    <x v="27"/>
  </r>
  <r>
    <n v="3325"/>
    <x v="3656"/>
    <s v="Innovative Theatre Company Needs You To Reach Funding Requirements. We Are So Close We Can Smell It! Thank You In Advance."/>
    <n v="400"/>
    <n v="450"/>
    <x v="3"/>
    <x v="3"/>
    <s v="GBP"/>
    <n v="1428256277"/>
    <n v="1425235877"/>
    <b v="0"/>
    <n v="15"/>
    <b v="1"/>
    <s v="theater/plays"/>
    <n v="1.125"/>
    <n v="30"/>
    <x v="6"/>
    <x v="27"/>
  </r>
  <r>
    <n v="3326"/>
    <x v="3657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.0137499999999999"/>
    <n v="142.28070175438597"/>
    <x v="6"/>
    <x v="27"/>
  </r>
  <r>
    <n v="3327"/>
    <x v="3658"/>
    <s v="After 3 successful nights last year, Itch+Scratch are back. New writing, live music and party fun. Best New Theatre, Great Night Out."/>
    <n v="800"/>
    <n v="810"/>
    <x v="3"/>
    <x v="3"/>
    <s v="GBP"/>
    <n v="1462697966"/>
    <n v="1460105966"/>
    <b v="0"/>
    <n v="33"/>
    <b v="1"/>
    <s v="theater/plays"/>
    <n v="1.0125"/>
    <n v="24.545454545454547"/>
    <x v="6"/>
    <x v="27"/>
  </r>
  <r>
    <n v="3328"/>
    <x v="3659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.4638888888888888"/>
    <n v="292.77777777777777"/>
    <x v="6"/>
    <x v="27"/>
  </r>
  <r>
    <n v="3329"/>
    <x v="3660"/>
    <s v="Jestia and Raedon is a brand new romantic comedy play going to the Edinburgh Fringe Festival this summer."/>
    <n v="1000"/>
    <n v="1168"/>
    <x v="3"/>
    <x v="3"/>
    <s v="GBP"/>
    <n v="1406502000"/>
    <n v="1405583108"/>
    <b v="0"/>
    <n v="26"/>
    <b v="1"/>
    <s v="theater/plays"/>
    <n v="1.1679999999999999"/>
    <n v="44.92307692307692"/>
    <x v="6"/>
    <x v="27"/>
  </r>
  <r>
    <n v="3330"/>
    <x v="3661"/>
    <s v="&quot;Tissue&quot; is a play about Breast Cancer. Produced by MonkeyBond theatre co.ltd to raise awareness for Breast cancer."/>
    <n v="1500"/>
    <n v="1594"/>
    <x v="3"/>
    <x v="3"/>
    <s v="GBP"/>
    <n v="1427919468"/>
    <n v="1425331068"/>
    <b v="0"/>
    <n v="69"/>
    <b v="1"/>
    <s v="theater/plays"/>
    <n v="1.0626666666666666"/>
    <n v="23.10144927536232"/>
    <x v="6"/>
    <x v="27"/>
  </r>
  <r>
    <n v="3331"/>
    <x v="3662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.0451999999999999"/>
    <n v="80.400000000000006"/>
    <x v="6"/>
    <x v="27"/>
  </r>
  <r>
    <n v="3332"/>
    <x v="3663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"/>
    <n v="72.289156626506028"/>
    <x v="6"/>
    <x v="27"/>
  </r>
  <r>
    <n v="3333"/>
    <x v="3664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.0457142857142858"/>
    <n v="32.972972972972975"/>
    <x v="6"/>
    <x v="27"/>
  </r>
  <r>
    <n v="3334"/>
    <x v="3665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.3862051149573753"/>
    <n v="116.65217391304348"/>
    <x v="6"/>
    <x v="27"/>
  </r>
  <r>
    <n v="3335"/>
    <x v="3666"/>
    <s v="Phantom Pain - a new play promoting mental health awareness written and performed by fledgling theatre company Unhinged Creations."/>
    <n v="5000"/>
    <n v="5016"/>
    <x v="3"/>
    <x v="3"/>
    <s v="GBP"/>
    <n v="1407106800"/>
    <n v="1404749446"/>
    <b v="0"/>
    <n v="63"/>
    <b v="1"/>
    <s v="theater/plays"/>
    <n v="1.0032000000000001"/>
    <n v="79.61904761904762"/>
    <x v="6"/>
    <x v="27"/>
  </r>
  <r>
    <n v="3336"/>
    <x v="3667"/>
    <s v="A theatrical adaptation of Oscar Wilde's short stories, presented by Suitcase Civilians at The Space, April 5-10 2016."/>
    <n v="250"/>
    <n v="250"/>
    <x v="3"/>
    <x v="3"/>
    <s v="GBP"/>
    <n v="1459845246"/>
    <n v="1457429646"/>
    <b v="0"/>
    <n v="9"/>
    <b v="1"/>
    <s v="theater/plays"/>
    <n v="1"/>
    <n v="27.777777777777779"/>
    <x v="6"/>
    <x v="27"/>
  </r>
  <r>
    <n v="3337"/>
    <x v="3668"/>
    <s v="StoneCrabs is thrilled to bring to the UK the first English production of Philipp LÃ¶hleâ€™s play Das Ding (The Thing)."/>
    <n v="2500"/>
    <n v="2755"/>
    <x v="3"/>
    <x v="3"/>
    <s v="GBP"/>
    <n v="1412974800"/>
    <n v="1411109167"/>
    <b v="0"/>
    <n v="34"/>
    <b v="1"/>
    <s v="theater/plays"/>
    <n v="1.1020000000000001"/>
    <n v="81.029411764705884"/>
    <x v="6"/>
    <x v="27"/>
  </r>
  <r>
    <n v="3338"/>
    <x v="3669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.0218"/>
    <n v="136.84821428571428"/>
    <x v="6"/>
    <x v="27"/>
  </r>
  <r>
    <n v="3339"/>
    <x v="3670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.0435000000000001"/>
    <n v="177.61702127659575"/>
    <x v="6"/>
    <x v="27"/>
  </r>
  <r>
    <n v="3340"/>
    <x v="3671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.3816666666666666"/>
    <n v="109.07894736842105"/>
    <x v="6"/>
    <x v="27"/>
  </r>
  <r>
    <n v="3341"/>
    <x v="3672"/>
    <s v="A London flat, two stories play simultaneously. Irish mapmaker 1821, Iranian artist present day. Each senses the other. Worlds collide."/>
    <n v="3350"/>
    <n v="3350"/>
    <x v="3"/>
    <x v="3"/>
    <s v="GBP"/>
    <n v="1465750800"/>
    <n v="1463771421"/>
    <b v="0"/>
    <n v="28"/>
    <b v="1"/>
    <s v="theater/plays"/>
    <n v="1"/>
    <n v="119.64285714285714"/>
    <x v="6"/>
    <x v="27"/>
  </r>
  <r>
    <n v="3342"/>
    <x v="3673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.0166666666666666"/>
    <n v="78.205128205128204"/>
    <x v="6"/>
    <x v="27"/>
  </r>
  <r>
    <n v="3343"/>
    <x v="3674"/>
    <s v="Two sisters make a set of paper dolls which take them on a journey across lands, creating memories along the way."/>
    <n v="700"/>
    <n v="1200"/>
    <x v="3"/>
    <x v="3"/>
    <s v="GBP"/>
    <n v="1460553480"/>
    <n v="1458770384"/>
    <b v="0"/>
    <n v="23"/>
    <b v="1"/>
    <s v="theater/plays"/>
    <n v="1.7142857142857142"/>
    <n v="52.173913043478258"/>
    <x v="6"/>
    <x v="27"/>
  </r>
  <r>
    <n v="3344"/>
    <x v="3675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.0144444444444445"/>
    <n v="114.125"/>
    <x v="6"/>
    <x v="27"/>
  </r>
  <r>
    <n v="3345"/>
    <x v="3676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.3"/>
    <n v="50"/>
    <x v="6"/>
    <x v="27"/>
  </r>
  <r>
    <n v="3346"/>
    <x v="3677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.1000000000000001"/>
    <n v="91.666666666666671"/>
    <x v="6"/>
    <x v="27"/>
  </r>
  <r>
    <n v="3347"/>
    <x v="3678"/>
    <s v="The Hope Theatre is fundraising for their second in-house show, the London premiere of Sea Life by Lucy Catherine opening 24th May 2016"/>
    <n v="2000"/>
    <n v="2389"/>
    <x v="3"/>
    <x v="3"/>
    <s v="GBP"/>
    <n v="1462741200"/>
    <n v="1461503654"/>
    <b v="0"/>
    <n v="22"/>
    <b v="1"/>
    <s v="theater/plays"/>
    <n v="1.1944999999999999"/>
    <n v="108.59090909090909"/>
    <x v="6"/>
    <x v="27"/>
  </r>
  <r>
    <n v="3348"/>
    <x v="3597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.002909090909091"/>
    <n v="69.822784810126578"/>
    <x v="6"/>
    <x v="27"/>
  </r>
  <r>
    <n v="3349"/>
    <x v="3679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.534"/>
    <n v="109.57142857142857"/>
    <x v="6"/>
    <x v="27"/>
  </r>
  <r>
    <n v="3350"/>
    <x v="3680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x v="6"/>
    <x v="27"/>
  </r>
  <r>
    <n v="3351"/>
    <x v="3681"/>
    <s v="A thrilling 'steampunk' reworking of the infamous gothic horror novel by a powerhouse ensemble will leave you begging to be bitten."/>
    <n v="5000"/>
    <n v="5055"/>
    <x v="3"/>
    <x v="3"/>
    <s v="GBP"/>
    <n v="1406113200"/>
    <n v="1402910965"/>
    <b v="0"/>
    <n v="54"/>
    <b v="1"/>
    <s v="theater/plays"/>
    <n v="1.0109999999999999"/>
    <n v="93.611111111111114"/>
    <x v="6"/>
    <x v="27"/>
  </r>
  <r>
    <n v="3352"/>
    <x v="3682"/>
    <s v="Actors creating more theatre in Brighton. A LOT MORE. Classics, contemporary, new writing, Shakespeare, foreign translations and more."/>
    <n v="5000"/>
    <n v="5376"/>
    <x v="3"/>
    <x v="3"/>
    <s v="GBP"/>
    <n v="1467414000"/>
    <n v="1462492178"/>
    <b v="0"/>
    <n v="70"/>
    <b v="1"/>
    <s v="theater/plays"/>
    <n v="1.0751999999999999"/>
    <n v="76.8"/>
    <x v="6"/>
    <x v="27"/>
  </r>
  <r>
    <n v="3353"/>
    <x v="3683"/>
    <s v="A new spoken word play, written by Paul Hewitt, in 3 parts about love and fate, inspired by the Ruba'iyat of Omar Khayyam."/>
    <n v="500"/>
    <n v="1575"/>
    <x v="3"/>
    <x v="3"/>
    <s v="GBP"/>
    <n v="1462230000"/>
    <n v="1461061350"/>
    <b v="0"/>
    <n v="44"/>
    <b v="1"/>
    <s v="theater/plays"/>
    <n v="3.15"/>
    <n v="35.795454545454547"/>
    <x v="6"/>
    <x v="27"/>
  </r>
  <r>
    <n v="3354"/>
    <x v="3684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.0193333333333334"/>
    <n v="55.6"/>
    <x v="6"/>
    <x v="27"/>
  </r>
  <r>
    <n v="3355"/>
    <x v="3685"/>
    <s v="Help get Jelly Beans to the Theatre503 stage. An important piece of new writing by Dan Pick, produced by Kuleshov Theatre"/>
    <n v="1750"/>
    <n v="2210"/>
    <x v="3"/>
    <x v="3"/>
    <s v="GBP"/>
    <n v="1462879020"/>
    <n v="1461941527"/>
    <b v="0"/>
    <n v="15"/>
    <b v="1"/>
    <s v="theater/plays"/>
    <n v="1.2628571428571429"/>
    <n v="147.33333333333334"/>
    <x v="6"/>
    <x v="27"/>
  </r>
  <r>
    <n v="3356"/>
    <x v="3686"/>
    <s v="30 days to raise Â£1500 - to run drama workshops about the plays themes with girls (aged 13-18) who are in need! GIRL POWER!"/>
    <n v="1500"/>
    <n v="1521"/>
    <x v="3"/>
    <x v="3"/>
    <s v="GBP"/>
    <n v="1468611272"/>
    <n v="1466019272"/>
    <b v="0"/>
    <n v="27"/>
    <b v="1"/>
    <s v="theater/plays"/>
    <n v="1.014"/>
    <n v="56.333333333333336"/>
    <x v="6"/>
    <x v="27"/>
  </r>
  <r>
    <n v="3357"/>
    <x v="3687"/>
    <s v="Two strangers on a bridge in the dead of night, a game of dominoes, and a value ready meal - by upcoming HighTide Escalator Playwright."/>
    <n v="2000"/>
    <n v="2020"/>
    <x v="3"/>
    <x v="3"/>
    <s v="GBP"/>
    <n v="1406887310"/>
    <n v="1404295310"/>
    <b v="0"/>
    <n v="21"/>
    <b v="1"/>
    <s v="theater/plays"/>
    <n v="1.01"/>
    <n v="96.19047619047619"/>
    <x v="6"/>
    <x v="27"/>
  </r>
  <r>
    <n v="3358"/>
    <x v="3688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.0299"/>
    <n v="63.574074074074076"/>
    <x v="6"/>
    <x v="27"/>
  </r>
  <r>
    <n v="3359"/>
    <x v="1746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.0625"/>
    <n v="184.78260869565219"/>
    <x v="6"/>
    <x v="27"/>
  </r>
  <r>
    <n v="3360"/>
    <x v="3689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.0137777777777779"/>
    <n v="126.72222222222223"/>
    <x v="6"/>
    <x v="27"/>
  </r>
  <r>
    <n v="3361"/>
    <x v="3690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.1346000000000001"/>
    <n v="83.42647058823529"/>
    <x v="6"/>
    <x v="27"/>
  </r>
  <r>
    <n v="3362"/>
    <x v="3691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.1800000000000002"/>
    <n v="54.5"/>
    <x v="6"/>
    <x v="27"/>
  </r>
  <r>
    <n v="3363"/>
    <x v="3692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.0141935483870967"/>
    <n v="302.30769230769232"/>
    <x v="6"/>
    <x v="27"/>
  </r>
  <r>
    <n v="3364"/>
    <x v="3693"/>
    <s v="Cancel The SunshineÂ is a new play that explores living with a mental health condition in an honest, witty and articulate way."/>
    <n v="3000"/>
    <n v="3178"/>
    <x v="3"/>
    <x v="3"/>
    <s v="GBP"/>
    <n v="1458075600"/>
    <n v="1456183649"/>
    <b v="0"/>
    <n v="72"/>
    <b v="1"/>
    <s v="theater/plays"/>
    <n v="1.0593333333333332"/>
    <n v="44.138888888888886"/>
    <x v="6"/>
    <x v="27"/>
  </r>
  <r>
    <n v="3365"/>
    <x v="3694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.04"/>
    <n v="866.66666666666663"/>
    <x v="6"/>
    <x v="27"/>
  </r>
  <r>
    <n v="3366"/>
    <x v="3695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.21"/>
    <n v="61.388888888888886"/>
    <x v="6"/>
    <x v="27"/>
  </r>
  <r>
    <n v="3367"/>
    <x v="3696"/>
    <s v="An intense new play exploring how far you would go to protect your family.  Employing new graduates to give their careers a kickstart."/>
    <n v="750"/>
    <n v="890"/>
    <x v="3"/>
    <x v="3"/>
    <s v="GBP"/>
    <n v="1438467894"/>
    <n v="1436307894"/>
    <b v="0"/>
    <n v="30"/>
    <b v="1"/>
    <s v="theater/plays"/>
    <n v="1.1866666666666668"/>
    <n v="29.666666666666668"/>
    <x v="6"/>
    <x v="27"/>
  </r>
  <r>
    <n v="3368"/>
    <x v="3697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.046"/>
    <n v="45.478260869565219"/>
    <x v="6"/>
    <x v="27"/>
  </r>
  <r>
    <n v="3369"/>
    <x v="3698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1.0389999999999999"/>
    <n v="96.203703703703709"/>
    <x v="6"/>
    <x v="27"/>
  </r>
  <r>
    <n v="3370"/>
    <x v="3699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.1773333333333333"/>
    <n v="67.92307692307692"/>
    <x v="6"/>
    <x v="27"/>
  </r>
  <r>
    <n v="3371"/>
    <x v="3700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.385"/>
    <n v="30.777777777777779"/>
    <x v="6"/>
    <x v="27"/>
  </r>
  <r>
    <n v="3372"/>
    <x v="3701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.0349999999999999"/>
    <n v="38.333333333333336"/>
    <x v="6"/>
    <x v="27"/>
  </r>
  <r>
    <n v="3373"/>
    <x v="3702"/>
    <s v="The Rules is a brand new black-comedy, serial-killer-romance debuting at the Edinburgh Fringe this August and we need your help!"/>
    <n v="2000"/>
    <n v="2005"/>
    <x v="3"/>
    <x v="3"/>
    <s v="GBP"/>
    <n v="1437235200"/>
    <n v="1435177840"/>
    <b v="0"/>
    <n v="30"/>
    <b v="1"/>
    <s v="theater/plays"/>
    <n v="1.0024999999999999"/>
    <n v="66.833333333333329"/>
    <x v="6"/>
    <x v="27"/>
  </r>
  <r>
    <n v="3374"/>
    <x v="3703"/>
    <s v="A rare  production of World acclaimed playwright Howard Barker's groundbreaking &amp; provocative 'The Castle'."/>
    <n v="3500"/>
    <n v="3730"/>
    <x v="3"/>
    <x v="2"/>
    <s v="CAD"/>
    <n v="1446053616"/>
    <n v="1443461616"/>
    <b v="0"/>
    <n v="52"/>
    <b v="1"/>
    <s v="theater/plays"/>
    <n v="1.0657142857142856"/>
    <n v="71.730769230769226"/>
    <x v="6"/>
    <x v="27"/>
  </r>
  <r>
    <n v="3375"/>
    <x v="3704"/>
    <s v="Production of wickedly funny new play for two women, written by iconic songwriter and ex-London's Burning man, Chris Larner"/>
    <n v="3000"/>
    <n v="3000"/>
    <x v="3"/>
    <x v="3"/>
    <s v="GBP"/>
    <n v="1400423973"/>
    <n v="1399387173"/>
    <b v="0"/>
    <n v="17"/>
    <b v="1"/>
    <s v="theater/plays"/>
    <n v="1"/>
    <n v="176.47058823529412"/>
    <x v="6"/>
    <x v="27"/>
  </r>
  <r>
    <n v="3376"/>
    <x v="3705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.0001249999999999"/>
    <n v="421.10526315789474"/>
    <x v="6"/>
    <x v="27"/>
  </r>
  <r>
    <n v="3377"/>
    <x v="3706"/>
    <s v="An empowering play about war time code breaker Alan Turing which tells the real story of a hero vilified for his sexuality and suicide."/>
    <n v="8000"/>
    <n v="8084"/>
    <x v="3"/>
    <x v="3"/>
    <s v="GBP"/>
    <n v="1426870560"/>
    <n v="1424280899"/>
    <b v="0"/>
    <n v="77"/>
    <b v="1"/>
    <s v="theater/plays"/>
    <n v="1.0105"/>
    <n v="104.98701298701299"/>
    <x v="6"/>
    <x v="27"/>
  </r>
  <r>
    <n v="3378"/>
    <x v="3707"/>
    <s v="'Can you ever find acceptance in death?' _x000a_Rose of June is a piece of theatre exploring the stages of grief. Unity Theatre - September"/>
    <n v="550"/>
    <n v="592"/>
    <x v="3"/>
    <x v="3"/>
    <s v="GBP"/>
    <n v="1409490480"/>
    <n v="1407400306"/>
    <b v="0"/>
    <n v="21"/>
    <b v="1"/>
    <s v="theater/plays"/>
    <n v="1.0763636363636364"/>
    <n v="28.19047619047619"/>
    <x v="6"/>
    <x v="27"/>
  </r>
  <r>
    <n v="3379"/>
    <x v="3708"/>
    <s v="A play by Alexei Arbuzov about the lives of three teenagers during the Nazi siege of Leningrad, 1942, in a new adaptation by Nick Dear."/>
    <n v="2000"/>
    <n v="2073"/>
    <x v="3"/>
    <x v="3"/>
    <s v="GBP"/>
    <n v="1440630000"/>
    <n v="1439122800"/>
    <b v="0"/>
    <n v="38"/>
    <b v="1"/>
    <s v="theater/plays"/>
    <n v="1.0365"/>
    <n v="54.55263157894737"/>
    <x v="6"/>
    <x v="27"/>
  </r>
  <r>
    <n v="3380"/>
    <x v="3709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.0443333333333333"/>
    <n v="111.89285714285714"/>
    <x v="6"/>
    <x v="27"/>
  </r>
  <r>
    <n v="3381"/>
    <x v="3710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.0225"/>
    <n v="85.208333333333329"/>
    <x v="6"/>
    <x v="27"/>
  </r>
  <r>
    <n v="3382"/>
    <x v="3711"/>
    <s v="Peter Brook Award Nominees Empty Deck need Â£3500 to get 'Cosmic Fear or The Day Brad Pitt Got Paranoia' to the Edinburgh Fringe!"/>
    <n v="3500"/>
    <n v="3526"/>
    <x v="3"/>
    <x v="3"/>
    <s v="GBP"/>
    <n v="1470092340"/>
    <n v="1467973256"/>
    <b v="0"/>
    <n v="46"/>
    <b v="1"/>
    <s v="theater/plays"/>
    <n v="1.0074285714285713"/>
    <n v="76.652173913043484"/>
    <x v="6"/>
    <x v="27"/>
  </r>
  <r>
    <n v="3383"/>
    <x v="3712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.1171428571428572"/>
    <n v="65.166666666666671"/>
    <x v="6"/>
    <x v="27"/>
  </r>
  <r>
    <n v="3384"/>
    <x v="3713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.0001100000000001"/>
    <n v="93.760312499999998"/>
    <x v="6"/>
    <x v="27"/>
  </r>
  <r>
    <n v="3385"/>
    <x v="3714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"/>
    <n v="133.33333333333334"/>
    <x v="6"/>
    <x v="27"/>
  </r>
  <r>
    <n v="3386"/>
    <x v="3715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.05"/>
    <n v="51.219512195121951"/>
    <x v="6"/>
    <x v="27"/>
  </r>
  <r>
    <n v="3387"/>
    <x v="3716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.1686666666666667"/>
    <n v="100.17142857142858"/>
    <x v="6"/>
    <x v="27"/>
  </r>
  <r>
    <n v="3388"/>
    <x v="3717"/>
    <s v="ICONS is a unique new play about the Amazon warrior women from Greek myth and re-imagines them from a contemporary female perspective."/>
    <n v="1500"/>
    <n v="1557"/>
    <x v="3"/>
    <x v="3"/>
    <s v="GBP"/>
    <n v="1434625441"/>
    <n v="1432033441"/>
    <b v="0"/>
    <n v="45"/>
    <b v="1"/>
    <s v="theater/plays"/>
    <n v="1.038"/>
    <n v="34.6"/>
    <x v="6"/>
    <x v="27"/>
  </r>
  <r>
    <n v="3389"/>
    <x v="3718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.145"/>
    <n v="184.67741935483872"/>
    <x v="6"/>
    <x v="27"/>
  </r>
  <r>
    <n v="3390"/>
    <x v="3719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.024"/>
    <n v="69.818181818181813"/>
    <x v="6"/>
    <x v="27"/>
  </r>
  <r>
    <n v="3391"/>
    <x v="3720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.23"/>
    <n v="61.944444444444443"/>
    <x v="6"/>
    <x v="27"/>
  </r>
  <r>
    <n v="3392"/>
    <x v="3721"/>
    <s v="Life is more than the days you have left. 1 in 3 tells of two normal people &amp; their confrontation with mortality and the dice of fate."/>
    <n v="500"/>
    <n v="500"/>
    <x v="3"/>
    <x v="3"/>
    <s v="GBP"/>
    <n v="1462565855"/>
    <n v="1458245855"/>
    <b v="0"/>
    <n v="12"/>
    <b v="1"/>
    <s v="theater/plays"/>
    <n v="1"/>
    <n v="41.666666666666664"/>
    <x v="6"/>
    <x v="27"/>
  </r>
  <r>
    <n v="3393"/>
    <x v="3722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.0580000000000001"/>
    <n v="36.06818181818182"/>
    <x v="6"/>
    <x v="27"/>
  </r>
  <r>
    <n v="3394"/>
    <x v="3723"/>
    <s v="Ambitious, Edinburgh-based company, Thrive Theatre, are bringing their brand new comedy BUFFER to the 2014 Edinburgh Fringe!"/>
    <n v="550"/>
    <n v="783"/>
    <x v="3"/>
    <x v="3"/>
    <s v="GBP"/>
    <n v="1406470645"/>
    <n v="1403878645"/>
    <b v="0"/>
    <n v="27"/>
    <b v="1"/>
    <s v="theater/plays"/>
    <n v="1.4236363636363636"/>
    <n v="29"/>
    <x v="6"/>
    <x v="27"/>
  </r>
  <r>
    <n v="3395"/>
    <x v="3724"/>
    <s v="Miramar is a a darkly funny play exploring what it is we call â€˜homeâ€™."/>
    <n v="500"/>
    <n v="920"/>
    <x v="3"/>
    <x v="3"/>
    <s v="GBP"/>
    <n v="1433009400"/>
    <n v="1431795944"/>
    <b v="0"/>
    <n v="38"/>
    <b v="1"/>
    <s v="theater/plays"/>
    <n v="1.84"/>
    <n v="24.210526315789473"/>
    <x v="6"/>
    <x v="27"/>
  </r>
  <r>
    <n v="3396"/>
    <x v="3725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.0433333333333332"/>
    <n v="55.892857142857146"/>
    <x v="6"/>
    <x v="27"/>
  </r>
  <r>
    <n v="3397"/>
    <x v="3726"/>
    <s v="Help a group of recovering alcoholics bring Samuel Beckett's classic to a seaside town!"/>
    <n v="250"/>
    <n v="280"/>
    <x v="3"/>
    <x v="3"/>
    <s v="GBP"/>
    <n v="1455832800"/>
    <n v="1452338929"/>
    <b v="0"/>
    <n v="24"/>
    <b v="1"/>
    <s v="theater/plays"/>
    <n v="1.1200000000000001"/>
    <n v="11.666666666666666"/>
    <x v="6"/>
    <x v="27"/>
  </r>
  <r>
    <n v="3398"/>
    <x v="3727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.1107499999999999"/>
    <n v="68.353846153846149"/>
    <x v="6"/>
    <x v="27"/>
  </r>
  <r>
    <n v="3399"/>
    <x v="3728"/>
    <s v="13 young people have taken over Spinning Wheel Theatre to choose, produce and create their own show from scratch."/>
    <n v="1200"/>
    <n v="1245"/>
    <x v="3"/>
    <x v="3"/>
    <s v="GBP"/>
    <n v="1424556325"/>
    <n v="1421964325"/>
    <b v="0"/>
    <n v="46"/>
    <b v="1"/>
    <s v="theater/plays"/>
    <n v="1.0375000000000001"/>
    <n v="27.065217391304348"/>
    <x v="6"/>
    <x v="27"/>
  </r>
  <r>
    <n v="3400"/>
    <x v="3729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.0041"/>
    <n v="118.12941176470588"/>
    <x v="6"/>
    <x v="27"/>
  </r>
  <r>
    <n v="3401"/>
    <x v="3730"/>
    <s v="Support a daring new theatre creation               _x000a_Supportez une audacieuse compagnie internationale et aidez-les Ã  crÃ©er leur piÃ¨ce"/>
    <n v="2900"/>
    <n v="2954"/>
    <x v="3"/>
    <x v="3"/>
    <s v="GBP"/>
    <n v="1438968146"/>
    <n v="1436376146"/>
    <b v="0"/>
    <n v="66"/>
    <b v="1"/>
    <s v="theater/plays"/>
    <n v="1.0186206896551724"/>
    <n v="44.757575757575758"/>
    <x v="6"/>
    <x v="27"/>
  </r>
  <r>
    <n v="3402"/>
    <x v="373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.0976666666666666"/>
    <n v="99.787878787878782"/>
    <x v="6"/>
    <x v="27"/>
  </r>
  <r>
    <n v="3403"/>
    <x v="3732"/>
    <s v="Two worlds, one bond - no turning back._x000a_A dark comedy about domestic abuse and the power of an unlikely friendship"/>
    <n v="2000"/>
    <n v="2000"/>
    <x v="3"/>
    <x v="3"/>
    <s v="GBP"/>
    <n v="1435230324"/>
    <n v="1432638324"/>
    <b v="0"/>
    <n v="17"/>
    <b v="1"/>
    <s v="theater/plays"/>
    <n v="1"/>
    <n v="117.64705882352941"/>
    <x v="6"/>
    <x v="27"/>
  </r>
  <r>
    <n v="3404"/>
    <x v="3733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.22"/>
    <n v="203.33333333333334"/>
    <x v="6"/>
    <x v="27"/>
  </r>
  <r>
    <n v="3405"/>
    <x v="3734"/>
    <s v="We are Seance Theatre Group trying to fund our first performance, Noel Coward's hysterical comedy farce, Blithe Spirit."/>
    <n v="350"/>
    <n v="481.5"/>
    <x v="3"/>
    <x v="3"/>
    <s v="GBP"/>
    <n v="1456876740"/>
    <n v="1455063886"/>
    <b v="0"/>
    <n v="17"/>
    <b v="1"/>
    <s v="theater/plays"/>
    <n v="1.3757142857142857"/>
    <n v="28.323529411764707"/>
    <x v="6"/>
    <x v="27"/>
  </r>
  <r>
    <n v="3406"/>
    <x v="3735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.0031000000000001"/>
    <n v="110.23076923076923"/>
    <x v="6"/>
    <x v="27"/>
  </r>
  <r>
    <n v="3407"/>
    <x v="3736"/>
    <s v="Biddy is 24. Biddy is a hopeless romantic. Biddy always wanted to be a vegan. Find out what happens_x000a_when Biddy gets sectioned."/>
    <n v="2000"/>
    <n v="2142"/>
    <x v="3"/>
    <x v="3"/>
    <s v="GBP"/>
    <n v="1404641289"/>
    <n v="1402049289"/>
    <b v="0"/>
    <n v="67"/>
    <b v="1"/>
    <s v="theater/plays"/>
    <n v="1.071"/>
    <n v="31.970149253731343"/>
    <x v="6"/>
    <x v="27"/>
  </r>
  <r>
    <n v="3408"/>
    <x v="3737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.11"/>
    <n v="58.611111111111114"/>
    <x v="6"/>
    <x v="27"/>
  </r>
  <r>
    <n v="3409"/>
    <x v="3738"/>
    <s v="Exciting and visceral new-writing that challenges the way we view the fine line between war and terror..."/>
    <n v="500"/>
    <n v="618"/>
    <x v="3"/>
    <x v="3"/>
    <s v="GBP"/>
    <n v="1469998680"/>
    <n v="1466710358"/>
    <b v="0"/>
    <n v="21"/>
    <b v="1"/>
    <s v="theater/plays"/>
    <n v="1.236"/>
    <n v="29.428571428571427"/>
    <x v="6"/>
    <x v="27"/>
  </r>
  <r>
    <n v="3410"/>
    <x v="3739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.085"/>
    <n v="81.375"/>
    <x v="6"/>
    <x v="27"/>
  </r>
  <r>
    <n v="3411"/>
    <x v="3740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.0356666666666667"/>
    <n v="199.16666666666666"/>
    <x v="6"/>
    <x v="27"/>
  </r>
  <r>
    <n v="3412"/>
    <x v="3741"/>
    <s v="Rough Haired Pointer present for the first time ever Joe Orton's 'Fred &amp; Madge' at the Hope Theatre, Islington this Sept and Oct"/>
    <n v="3000"/>
    <n v="3000"/>
    <x v="3"/>
    <x v="3"/>
    <s v="GBP"/>
    <n v="1411858862"/>
    <n v="1409266862"/>
    <b v="0"/>
    <n v="26"/>
    <b v="1"/>
    <s v="theater/plays"/>
    <n v="1"/>
    <n v="115.38461538461539"/>
    <x v="6"/>
    <x v="27"/>
  </r>
  <r>
    <n v="3413"/>
    <x v="3742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.3"/>
    <n v="46.428571428571431"/>
    <x v="6"/>
    <x v="27"/>
  </r>
  <r>
    <n v="3414"/>
    <x v="3743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.0349999999999999"/>
    <n v="70.568181818181813"/>
    <x v="6"/>
    <x v="27"/>
  </r>
  <r>
    <n v="3415"/>
    <x v="3744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"/>
    <n v="22.222222222222221"/>
    <x v="6"/>
    <x v="27"/>
  </r>
  <r>
    <n v="3416"/>
    <x v="3745"/>
    <s v="Be part of bringing this witty, engaging &amp; important play by award-winning writer Silva Semerciyan to London's Theatre 503 this summer."/>
    <n v="4000"/>
    <n v="4784"/>
    <x v="3"/>
    <x v="3"/>
    <s v="GBP"/>
    <n v="1429813800"/>
    <n v="1427363645"/>
    <b v="0"/>
    <n v="30"/>
    <b v="1"/>
    <s v="theater/plays"/>
    <n v="1.196"/>
    <n v="159.46666666666667"/>
    <x v="6"/>
    <x v="27"/>
  </r>
  <r>
    <n v="3417"/>
    <x v="3746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.0000058823529412"/>
    <n v="37.777999999999999"/>
    <x v="6"/>
    <x v="27"/>
  </r>
  <r>
    <n v="3418"/>
    <x v="3747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.00875"/>
    <n v="72.053571428571431"/>
    <x v="6"/>
    <x v="27"/>
  </r>
  <r>
    <n v="3419"/>
    <x v="3748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1.0654545454545454"/>
    <n v="63.695652173913047"/>
    <x v="6"/>
    <x v="27"/>
  </r>
  <r>
    <n v="3420"/>
    <x v="3749"/>
    <s v="A powerful and urgent tale of the first line of defence for the NHS. Based on true stories from junior doctors."/>
    <n v="700"/>
    <n v="966"/>
    <x v="3"/>
    <x v="3"/>
    <s v="GBP"/>
    <n v="1455408000"/>
    <n v="1454638202"/>
    <b v="0"/>
    <n v="34"/>
    <b v="1"/>
    <s v="theater/plays"/>
    <n v="1.38"/>
    <n v="28.411764705882351"/>
    <x v="6"/>
    <x v="27"/>
  </r>
  <r>
    <n v="3421"/>
    <x v="3750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.0115000000000001"/>
    <n v="103.21428571428571"/>
    <x v="6"/>
    <x v="27"/>
  </r>
  <r>
    <n v="3422"/>
    <x v="3751"/>
    <s v="Developing and presenting Rotimi Babatunde's stage adaptation of The Secret Lives of Baba Segi's Wives directed by Femi Elufowoju, jr"/>
    <n v="3000"/>
    <n v="3273"/>
    <x v="3"/>
    <x v="3"/>
    <s v="GBP"/>
    <n v="1450051200"/>
    <n v="1447594176"/>
    <b v="0"/>
    <n v="46"/>
    <b v="1"/>
    <s v="theater/plays"/>
    <n v="1.091"/>
    <n v="71.152173913043484"/>
    <x v="6"/>
    <x v="27"/>
  </r>
  <r>
    <n v="3423"/>
    <x v="3752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.4"/>
    <n v="35"/>
    <x v="6"/>
    <x v="27"/>
  </r>
  <r>
    <n v="3424"/>
    <x v="3753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.0358333333333334"/>
    <n v="81.776315789473685"/>
    <x v="6"/>
    <x v="27"/>
  </r>
  <r>
    <n v="3425"/>
    <x v="3754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.0297033333333332"/>
    <n v="297.02980769230766"/>
    <x v="6"/>
    <x v="27"/>
  </r>
  <r>
    <n v="3426"/>
    <x v="3755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.0813333333333333"/>
    <n v="46.609195402298852"/>
    <x v="6"/>
    <x v="27"/>
  </r>
  <r>
    <n v="3427"/>
    <x v="3756"/>
    <s v="A new play developed in collaboration with graduating theatre makers, premiering at the Edinburgh Fringe Festival 2014."/>
    <n v="1500"/>
    <n v="1500"/>
    <x v="3"/>
    <x v="3"/>
    <s v="GBP"/>
    <n v="1404314952"/>
    <n v="1401722952"/>
    <b v="0"/>
    <n v="29"/>
    <b v="1"/>
    <s v="theater/plays"/>
    <n v="1"/>
    <n v="51.724137931034484"/>
    <x v="6"/>
    <x v="27"/>
  </r>
  <r>
    <n v="3428"/>
    <x v="3757"/>
    <s v="The WORLD PREMIERE of Neil Smith's beautiful and thrilling new version of Strindberg's modern masterpiece - CREDITORS."/>
    <n v="2000"/>
    <n v="2055"/>
    <x v="3"/>
    <x v="3"/>
    <s v="GBP"/>
    <n v="1425142800"/>
    <n v="1422983847"/>
    <b v="0"/>
    <n v="51"/>
    <b v="1"/>
    <s v="theater/plays"/>
    <n v="1.0275000000000001"/>
    <n v="40.294117647058826"/>
    <x v="6"/>
    <x v="27"/>
  </r>
  <r>
    <n v="3429"/>
    <x v="3758"/>
    <s v="I would like to raise a small budget to put on my first play, Virtual Reality. To be put on at 53two, Manchester - 29th &amp; 30th Nov 16"/>
    <n v="150"/>
    <n v="195"/>
    <x v="3"/>
    <x v="3"/>
    <s v="GBP"/>
    <n v="1478046661"/>
    <n v="1476837061"/>
    <b v="0"/>
    <n v="12"/>
    <b v="1"/>
    <s v="theater/plays"/>
    <n v="1.3"/>
    <n v="16.25"/>
    <x v="6"/>
    <x v="27"/>
  </r>
  <r>
    <n v="3430"/>
    <x v="3759"/>
    <s v="We need support for our play so we can promote awareness of kidney diseases and the effect it has on sufferers and their families."/>
    <n v="2000"/>
    <n v="2170.9899999999998"/>
    <x v="3"/>
    <x v="3"/>
    <s v="GBP"/>
    <n v="1406760101"/>
    <n v="1404168101"/>
    <b v="0"/>
    <n v="72"/>
    <b v="1"/>
    <s v="theater/plays"/>
    <n v="1.0854949999999999"/>
    <n v="30.152638888888887"/>
    <x v="6"/>
    <x v="27"/>
  </r>
  <r>
    <n v="3431"/>
    <x v="3760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"/>
    <n v="95.238095238095241"/>
    <x v="6"/>
    <x v="27"/>
  </r>
  <r>
    <n v="3432"/>
    <x v="3761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.0965"/>
    <n v="52.214285714285715"/>
    <x v="6"/>
    <x v="27"/>
  </r>
  <r>
    <n v="3433"/>
    <x v="3762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.0026315789473683"/>
    <n v="134.1549295774648"/>
    <x v="6"/>
    <x v="27"/>
  </r>
  <r>
    <n v="3434"/>
    <x v="3763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.0555000000000001"/>
    <n v="62.827380952380949"/>
    <x v="6"/>
    <x v="27"/>
  </r>
  <r>
    <n v="3435"/>
    <x v="3764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.1200000000000001"/>
    <n v="58.94736842105263"/>
    <x v="6"/>
    <x v="27"/>
  </r>
  <r>
    <n v="3436"/>
    <x v="3765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.0589999999999999"/>
    <n v="143.1081081081081"/>
    <x v="6"/>
    <x v="27"/>
  </r>
  <r>
    <n v="3437"/>
    <x v="3766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.01"/>
    <n v="84.166666666666671"/>
    <x v="6"/>
    <x v="27"/>
  </r>
  <r>
    <n v="3438"/>
    <x v="3767"/>
    <s v="Klippies is the debut play from Johannesburg-born writer Jessica SiÃ¢n, premiering at the Southwark Playhouse, London in May 2015."/>
    <n v="2500"/>
    <n v="2605"/>
    <x v="3"/>
    <x v="3"/>
    <s v="GBP"/>
    <n v="1430600400"/>
    <n v="1428358567"/>
    <b v="0"/>
    <n v="14"/>
    <b v="1"/>
    <s v="theater/plays"/>
    <n v="1.042"/>
    <n v="186.07142857142858"/>
    <x v="6"/>
    <x v="27"/>
  </r>
  <r>
    <n v="3439"/>
    <x v="3768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.3467833333333334"/>
    <n v="89.785555555555561"/>
    <x v="6"/>
    <x v="27"/>
  </r>
  <r>
    <n v="3440"/>
    <x v="3769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.052184"/>
    <n v="64.157560975609755"/>
    <x v="6"/>
    <x v="27"/>
  </r>
  <r>
    <n v="3441"/>
    <x v="3770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.026"/>
    <n v="59.651162790697676"/>
    <x v="6"/>
    <x v="27"/>
  </r>
  <r>
    <n v="3442"/>
    <x v="3771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"/>
    <n v="31.25"/>
    <x v="6"/>
    <x v="27"/>
  </r>
  <r>
    <n v="3443"/>
    <x v="3772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.855"/>
    <n v="41.222222222222221"/>
    <x v="6"/>
    <x v="27"/>
  </r>
  <r>
    <n v="3444"/>
    <x v="3773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2.89"/>
    <n v="43.35"/>
    <x v="6"/>
    <x v="27"/>
  </r>
  <r>
    <n v="3445"/>
    <x v="3774"/>
    <s v="Rehearsal &amp; development of our first project as Axon Theatre: &quot;The Star-Spangled Girl&quot; in South Wales."/>
    <n v="2000"/>
    <n v="2000"/>
    <x v="3"/>
    <x v="3"/>
    <s v="GBP"/>
    <n v="1445604236"/>
    <n v="1443185036"/>
    <b v="0"/>
    <n v="31"/>
    <b v="1"/>
    <s v="theater/plays"/>
    <n v="1"/>
    <n v="64.516129032258064"/>
    <x v="6"/>
    <x v="27"/>
  </r>
  <r>
    <n v="3446"/>
    <x v="3775"/>
    <s v="Pope Head: The Secret Life of Francis Bacon â€“ A solo show celebrating the artist. Touring a land Down Under 12 Feb - 14 March '15."/>
    <n v="1000"/>
    <n v="1082"/>
    <x v="3"/>
    <x v="3"/>
    <s v="GBP"/>
    <n v="1423138800"/>
    <n v="1421092725"/>
    <b v="0"/>
    <n v="25"/>
    <b v="1"/>
    <s v="theater/plays"/>
    <n v="1.0820000000000001"/>
    <n v="43.28"/>
    <x v="6"/>
    <x v="27"/>
  </r>
  <r>
    <n v="3447"/>
    <x v="3776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.0780000000000001"/>
    <n v="77"/>
    <x v="6"/>
    <x v="27"/>
  </r>
  <r>
    <n v="3448"/>
    <x v="3777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.0976190476190477"/>
    <n v="51.222222222222221"/>
    <x v="6"/>
    <x v="27"/>
  </r>
  <r>
    <n v="3449"/>
    <x v="3778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.70625"/>
    <n v="68.25"/>
    <x v="6"/>
    <x v="27"/>
  </r>
  <r>
    <n v="3450"/>
    <x v="3779"/>
    <s v="The Beautiful House' is a story of modern mummification and the present day post-humanist crisis in our relationship with death."/>
    <n v="500"/>
    <n v="760"/>
    <x v="3"/>
    <x v="3"/>
    <s v="GBP"/>
    <n v="1427990071"/>
    <n v="1422809671"/>
    <b v="0"/>
    <n v="39"/>
    <b v="1"/>
    <s v="theater/plays"/>
    <n v="1.52"/>
    <n v="19.487179487179485"/>
    <x v="6"/>
    <x v="27"/>
  </r>
  <r>
    <n v="3451"/>
    <x v="3780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.0123076923076924"/>
    <n v="41.125"/>
    <x v="6"/>
    <x v="27"/>
  </r>
  <r>
    <n v="3452"/>
    <x v="3781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.532"/>
    <n v="41.405405405405403"/>
    <x v="6"/>
    <x v="27"/>
  </r>
  <r>
    <n v="3453"/>
    <x v="3782"/>
    <s v="A full length comedy, Patagonia follows Grason and Jerry on their journey through a magical, South-American rainforest."/>
    <n v="300"/>
    <n v="385"/>
    <x v="3"/>
    <x v="3"/>
    <s v="GBP"/>
    <n v="1471130956"/>
    <n v="1465946956"/>
    <b v="0"/>
    <n v="14"/>
    <b v="1"/>
    <s v="theater/plays"/>
    <n v="1.2833333333333334"/>
    <n v="27.5"/>
    <x v="6"/>
    <x v="27"/>
  </r>
  <r>
    <n v="3454"/>
    <x v="3783"/>
    <s v="Knee Slappers new production coming to Camden Fringe 2014! Presenting this off the wall, dark comedy for lovers of the bizzare. Groovy."/>
    <n v="700"/>
    <n v="705"/>
    <x v="3"/>
    <x v="3"/>
    <s v="GBP"/>
    <n v="1406825159"/>
    <n v="1404233159"/>
    <b v="0"/>
    <n v="21"/>
    <b v="1"/>
    <s v="theater/plays"/>
    <n v="1.0071428571428571"/>
    <n v="33.571428571428569"/>
    <x v="6"/>
    <x v="27"/>
  </r>
  <r>
    <n v="3455"/>
    <x v="3784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.0065"/>
    <n v="145.86956521739131"/>
    <x v="6"/>
    <x v="27"/>
  </r>
  <r>
    <n v="3456"/>
    <x v="3785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.913"/>
    <n v="358.6875"/>
    <x v="6"/>
    <x v="27"/>
  </r>
  <r>
    <n v="3457"/>
    <x v="3786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.4019999999999999"/>
    <n v="50.981818181818184"/>
    <x v="6"/>
    <x v="27"/>
  </r>
  <r>
    <n v="3458"/>
    <x v="3787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.2433537832310839"/>
    <n v="45.037037037037038"/>
    <x v="6"/>
    <x v="27"/>
  </r>
  <r>
    <n v="3459"/>
    <x v="3788"/>
    <s v="Cyril needs your help to MAKE new puppet friends to accompany him on a magical journey through storytelling, puppetry and clown."/>
    <n v="500"/>
    <n v="631"/>
    <x v="3"/>
    <x v="3"/>
    <s v="GBP"/>
    <n v="1463743860"/>
    <n v="1461151860"/>
    <b v="0"/>
    <n v="36"/>
    <b v="1"/>
    <s v="theater/plays"/>
    <n v="1.262"/>
    <n v="17.527777777777779"/>
    <x v="6"/>
    <x v="27"/>
  </r>
  <r>
    <n v="3460"/>
    <x v="3789"/>
    <s v="'Pushers' is an exciting new play and the first project for brand new theatre company, Ain't Got No Home Productions."/>
    <n v="500"/>
    <n v="950"/>
    <x v="3"/>
    <x v="3"/>
    <s v="GBP"/>
    <n v="1408106352"/>
    <n v="1406896752"/>
    <b v="0"/>
    <n v="19"/>
    <b v="1"/>
    <s v="theater/plays"/>
    <n v="1.9"/>
    <n v="50"/>
    <x v="6"/>
    <x v="27"/>
  </r>
  <r>
    <n v="3461"/>
    <x v="3790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.39"/>
    <n v="57.916666666666664"/>
    <x v="6"/>
    <x v="27"/>
  </r>
  <r>
    <n v="3462"/>
    <x v="3791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.02"/>
    <n v="29.705882352941178"/>
    <x v="6"/>
    <x v="27"/>
  </r>
  <r>
    <n v="3463"/>
    <x v="3792"/>
    <s v="Uncalled For is finally bringing their latest work of intelligently reckless stream-of-consciousness sketch comedy to Toronto."/>
    <n v="10000"/>
    <n v="10338"/>
    <x v="3"/>
    <x v="2"/>
    <s v="CAD"/>
    <n v="1476158340"/>
    <n v="1472594585"/>
    <b v="0"/>
    <n v="114"/>
    <b v="1"/>
    <s v="theater/plays"/>
    <n v="1.0338000000000001"/>
    <n v="90.684210526315795"/>
    <x v="6"/>
    <x v="27"/>
  </r>
  <r>
    <n v="3464"/>
    <x v="3793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.023236"/>
    <n v="55.012688172043013"/>
    <x v="6"/>
    <x v="27"/>
  </r>
  <r>
    <n v="3465"/>
    <x v="3794"/>
    <s v="Family Duels is a tragicomedy about family, filth, fraud and fornication. Please help us bring Crooked Tree to the Camden Fringe."/>
    <n v="2000"/>
    <n v="2060"/>
    <x v="3"/>
    <x v="3"/>
    <s v="GBP"/>
    <n v="1439136000"/>
    <n v="1436972472"/>
    <b v="0"/>
    <n v="36"/>
    <b v="1"/>
    <s v="theater/plays"/>
    <n v="1.03"/>
    <n v="57.222222222222221"/>
    <x v="6"/>
    <x v="27"/>
  </r>
  <r>
    <n v="3466"/>
    <x v="3795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.2714285714285714"/>
    <n v="72.950819672131146"/>
    <x v="6"/>
    <x v="27"/>
  </r>
  <r>
    <n v="3467"/>
    <x v="3796"/>
    <s v="Venus in Fur, By David Ives."/>
    <n v="3000"/>
    <n v="3030"/>
    <x v="3"/>
    <x v="1"/>
    <s v="USD"/>
    <n v="1426864032"/>
    <n v="1424275632"/>
    <b v="0"/>
    <n v="47"/>
    <b v="1"/>
    <s v="theater/plays"/>
    <n v="1.01"/>
    <n v="64.468085106382972"/>
    <x v="6"/>
    <x v="27"/>
  </r>
  <r>
    <n v="3468"/>
    <x v="3797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.2178"/>
    <n v="716.35294117647061"/>
    <x v="6"/>
    <x v="27"/>
  </r>
  <r>
    <n v="3469"/>
    <x v="3798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.1339285714285714"/>
    <n v="50.396825396825399"/>
    <x v="6"/>
    <x v="27"/>
  </r>
  <r>
    <n v="3470"/>
    <x v="3799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.5"/>
    <n v="41.666666666666664"/>
    <x v="6"/>
    <x v="27"/>
  </r>
  <r>
    <n v="3471"/>
    <x v="3800"/>
    <s v="Fast paced, two hander which uses headphone verbatim technique to give an insight into the everyday lives of Leeds city locals."/>
    <n v="500"/>
    <n v="1073"/>
    <x v="3"/>
    <x v="3"/>
    <s v="GBP"/>
    <n v="1409515200"/>
    <n v="1405971690"/>
    <b v="0"/>
    <n v="30"/>
    <b v="1"/>
    <s v="theater/plays"/>
    <n v="2.1459999999999999"/>
    <n v="35.766666666666666"/>
    <x v="6"/>
    <x v="27"/>
  </r>
  <r>
    <n v="3472"/>
    <x v="3801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.0205"/>
    <n v="88.739130434782609"/>
    <x v="6"/>
    <x v="27"/>
  </r>
  <r>
    <n v="3473"/>
    <x v="3802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"/>
    <n v="148.4848484848485"/>
    <x v="6"/>
    <x v="27"/>
  </r>
  <r>
    <n v="3474"/>
    <x v="3803"/>
    <s v="Help us get actor-writer Ian Bonar's debut play - a hilarious, heartbreaking story of grief and loss - to the 2016 Edinburgh Fringe."/>
    <n v="2000"/>
    <n v="2020"/>
    <x v="3"/>
    <x v="3"/>
    <s v="GBP"/>
    <n v="1469016131"/>
    <n v="1466424131"/>
    <b v="0"/>
    <n v="39"/>
    <b v="1"/>
    <s v="theater/plays"/>
    <n v="1.01"/>
    <n v="51.794871794871796"/>
    <x v="6"/>
    <x v="27"/>
  </r>
  <r>
    <n v="3475"/>
    <x v="3804"/>
    <s v="Score is a musical play inspired by true stories of parents who have recovered from addiction and regained their children."/>
    <n v="300"/>
    <n v="340"/>
    <x v="3"/>
    <x v="3"/>
    <s v="GBP"/>
    <n v="1414972800"/>
    <n v="1412629704"/>
    <b v="0"/>
    <n v="17"/>
    <b v="1"/>
    <s v="theater/plays"/>
    <n v="1.1333333333333333"/>
    <n v="20"/>
    <x v="6"/>
    <x v="27"/>
  </r>
  <r>
    <n v="3476"/>
    <x v="3805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.04"/>
    <n v="52"/>
    <x v="6"/>
    <x v="27"/>
  </r>
  <r>
    <n v="3477"/>
    <x v="3806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.1533333333333333"/>
    <n v="53.230769230769234"/>
    <x v="6"/>
    <x v="27"/>
  </r>
  <r>
    <n v="3478"/>
    <x v="1595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.1285000000000001"/>
    <n v="39.596491228070178"/>
    <x v="6"/>
    <x v="27"/>
  </r>
  <r>
    <n v="3479"/>
    <x v="3807"/>
    <s v="A new comedy about what happened to a band of foolhardy actors when the Puritans closed the theatres in the 1640s."/>
    <n v="1500"/>
    <n v="1918"/>
    <x v="3"/>
    <x v="3"/>
    <s v="GBP"/>
    <n v="1403382680"/>
    <n v="1400790680"/>
    <b v="0"/>
    <n v="56"/>
    <b v="1"/>
    <s v="theater/plays"/>
    <n v="1.2786666666666666"/>
    <n v="34.25"/>
    <x v="6"/>
    <x v="27"/>
  </r>
  <r>
    <n v="3480"/>
    <x v="3808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.4266666666666667"/>
    <n v="164.61538461538461"/>
    <x v="6"/>
    <x v="27"/>
  </r>
  <r>
    <n v="3481"/>
    <x v="3809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.1879999999999999"/>
    <n v="125.05263157894737"/>
    <x v="6"/>
    <x v="27"/>
  </r>
  <r>
    <n v="3482"/>
    <x v="3810"/>
    <s v="Critically-acclaimed new-writing company Old Trunk make their Edinburgh debut alternating their two darkly comic plays."/>
    <n v="3000"/>
    <n v="4150"/>
    <x v="3"/>
    <x v="3"/>
    <s v="GBP"/>
    <n v="1404671466"/>
    <n v="1402079466"/>
    <b v="0"/>
    <n v="80"/>
    <b v="1"/>
    <s v="theater/plays"/>
    <n v="1.3833333333333333"/>
    <n v="51.875"/>
    <x v="6"/>
    <x v="27"/>
  </r>
  <r>
    <n v="3483"/>
    <x v="3811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.599402985074627"/>
    <n v="40.285714285714285"/>
    <x v="6"/>
    <x v="27"/>
  </r>
  <r>
    <n v="3484"/>
    <x v="3812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.1424000000000001"/>
    <n v="64.909090909090907"/>
    <x v="6"/>
    <x v="27"/>
  </r>
  <r>
    <n v="3485"/>
    <x v="3813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.0060606060606061"/>
    <n v="55.333333333333336"/>
    <x v="6"/>
    <x v="27"/>
  </r>
  <r>
    <n v="3486"/>
    <x v="3814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.552"/>
    <n v="83.142857142857139"/>
    <x v="6"/>
    <x v="27"/>
  </r>
  <r>
    <n v="3487"/>
    <x v="3815"/>
    <s v="Jericho Creek is an original production by Fledgling Theatre Company which will be performed at The Cockpit Theatre in July 2015"/>
    <n v="2000"/>
    <n v="2555"/>
    <x v="3"/>
    <x v="3"/>
    <s v="GBP"/>
    <n v="1435185252"/>
    <n v="1432593252"/>
    <b v="0"/>
    <n v="66"/>
    <b v="1"/>
    <s v="theater/plays"/>
    <n v="1.2775000000000001"/>
    <n v="38.712121212121211"/>
    <x v="6"/>
    <x v="27"/>
  </r>
  <r>
    <n v="3488"/>
    <x v="3816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.212"/>
    <n v="125.37931034482759"/>
    <x v="6"/>
    <x v="27"/>
  </r>
  <r>
    <n v="3489"/>
    <x v="3817"/>
    <s v="A brilliant play by Will Eno. An exciting, young theatre company. A production that promises to wow. You wouldn't want to miss it."/>
    <n v="5000"/>
    <n v="5635"/>
    <x v="3"/>
    <x v="3"/>
    <s v="GBP"/>
    <n v="1400965200"/>
    <n v="1398352531"/>
    <b v="0"/>
    <n v="72"/>
    <b v="1"/>
    <s v="theater/plays"/>
    <n v="1.127"/>
    <n v="78.263888888888886"/>
    <x v="6"/>
    <x v="27"/>
  </r>
  <r>
    <n v="3490"/>
    <x v="3818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.2749999999999999"/>
    <n v="47.222222222222221"/>
    <x v="6"/>
    <x v="27"/>
  </r>
  <r>
    <n v="3491"/>
    <x v="3819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.5820000000000001"/>
    <n v="79.099999999999994"/>
    <x v="6"/>
    <x v="27"/>
  </r>
  <r>
    <n v="3492"/>
    <x v="3820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.0526894736842105"/>
    <n v="114.29199999999999"/>
    <x v="6"/>
    <x v="27"/>
  </r>
  <r>
    <n v="3493"/>
    <x v="3821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"/>
    <n v="51.724137931034484"/>
    <x v="6"/>
    <x v="27"/>
  </r>
  <r>
    <n v="3494"/>
    <x v="3822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"/>
    <n v="30.76923076923077"/>
    <x v="6"/>
    <x v="27"/>
  </r>
  <r>
    <n v="3495"/>
    <x v="3823"/>
    <s v="A one-woman show by Canadian artist Tina Milo. it is a multimedia show about an actress auditioning for a role of a depressed woman."/>
    <n v="5000"/>
    <n v="5343"/>
    <x v="3"/>
    <x v="2"/>
    <s v="CAD"/>
    <n v="1414862280"/>
    <n v="1412360309"/>
    <b v="0"/>
    <n v="72"/>
    <b v="1"/>
    <s v="theater/plays"/>
    <n v="1.0686"/>
    <n v="74.208333333333329"/>
    <x v="6"/>
    <x v="27"/>
  </r>
  <r>
    <n v="3496"/>
    <x v="3824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.244"/>
    <n v="47.846153846153847"/>
    <x v="6"/>
    <x v="27"/>
  </r>
  <r>
    <n v="3497"/>
    <x v="3825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.0870406189555126"/>
    <n v="34.408163265306122"/>
    <x v="6"/>
    <x v="27"/>
  </r>
  <r>
    <n v="3498"/>
    <x v="3826"/>
    <s v="This solo show has the power to profoundly impact new mothers and those that love them and to educate &amp; change how we support them."/>
    <n v="1650"/>
    <n v="1690"/>
    <x v="3"/>
    <x v="2"/>
    <s v="CAD"/>
    <n v="1464471840"/>
    <n v="1459309704"/>
    <b v="0"/>
    <n v="42"/>
    <b v="1"/>
    <s v="theater/plays"/>
    <n v="1.0242424242424242"/>
    <n v="40.238095238095241"/>
    <x v="6"/>
    <x v="27"/>
  </r>
  <r>
    <n v="3499"/>
    <x v="3827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.0549999999999999"/>
    <n v="60.285714285714285"/>
    <x v="6"/>
    <x v="27"/>
  </r>
  <r>
    <n v="3500"/>
    <x v="3828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.0629999999999999"/>
    <n v="25.30952380952381"/>
    <x v="6"/>
    <x v="27"/>
  </r>
  <r>
    <n v="3501"/>
    <x v="3829"/>
    <s v="'Pig' by Alex Oates is an urgent and dark comedy with live music that discusses the vital issue of the state of our police force."/>
    <n v="1500"/>
    <n v="1510"/>
    <x v="3"/>
    <x v="3"/>
    <s v="GBP"/>
    <n v="1441995595"/>
    <n v="1439835595"/>
    <b v="0"/>
    <n v="42"/>
    <b v="1"/>
    <s v="theater/plays"/>
    <n v="1.0066666666666666"/>
    <n v="35.952380952380949"/>
    <x v="6"/>
    <x v="27"/>
  </r>
  <r>
    <n v="3502"/>
    <x v="3830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.054"/>
    <n v="136"/>
    <x v="6"/>
    <x v="27"/>
  </r>
  <r>
    <n v="3503"/>
    <x v="3831"/>
    <s v="A group of Sicilian immigrants in New York struggle to deal with conflict from both within the family and from without."/>
    <n v="2500"/>
    <n v="2689"/>
    <x v="3"/>
    <x v="3"/>
    <s v="GBP"/>
    <n v="1469359728"/>
    <n v="1466767728"/>
    <b v="0"/>
    <n v="38"/>
    <b v="1"/>
    <s v="theater/plays"/>
    <n v="1.0755999999999999"/>
    <n v="70.763157894736835"/>
    <x v="6"/>
    <x v="27"/>
  </r>
  <r>
    <n v="3504"/>
    <x v="3832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"/>
    <n v="125"/>
    <x v="6"/>
    <x v="27"/>
  </r>
  <r>
    <n v="3505"/>
    <x v="3833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.0376000000000001"/>
    <n v="66.512820512820511"/>
    <x v="6"/>
    <x v="27"/>
  </r>
  <r>
    <n v="3506"/>
    <x v="3834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.0149999999999999"/>
    <n v="105"/>
    <x v="6"/>
    <x v="27"/>
  </r>
  <r>
    <n v="3507"/>
    <x v="3835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.044"/>
    <n v="145"/>
    <x v="6"/>
    <x v="27"/>
  </r>
  <r>
    <n v="3508"/>
    <x v="3836"/>
    <s v="Roll The Dice Theatre Company revolves around taking risks in the game of life vicariously through beloved childhood games."/>
    <n v="100"/>
    <n v="180"/>
    <x v="3"/>
    <x v="3"/>
    <s v="GBP"/>
    <n v="1462914000"/>
    <n v="1460914253"/>
    <b v="0"/>
    <n v="15"/>
    <b v="1"/>
    <s v="theater/plays"/>
    <n v="1.8"/>
    <n v="12"/>
    <x v="6"/>
    <x v="27"/>
  </r>
  <r>
    <n v="3509"/>
    <x v="3837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.0633333333333332"/>
    <n v="96.666666666666671"/>
    <x v="6"/>
    <x v="27"/>
  </r>
  <r>
    <n v="3510"/>
    <x v="3838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.0055555555555555"/>
    <n v="60.333333333333336"/>
    <x v="6"/>
    <x v="27"/>
  </r>
  <r>
    <n v="3511"/>
    <x v="3839"/>
    <s v="The world premiere of the first full-length play by Eve Leigh, at the intimate Finborough Theatre in London."/>
    <n v="1500"/>
    <n v="1518"/>
    <x v="3"/>
    <x v="3"/>
    <s v="GBP"/>
    <n v="1415385000"/>
    <n v="1413406695"/>
    <b v="0"/>
    <n v="19"/>
    <b v="1"/>
    <s v="theater/plays"/>
    <n v="1.012"/>
    <n v="79.89473684210526"/>
    <x v="6"/>
    <x v="27"/>
  </r>
  <r>
    <n v="3512"/>
    <x v="3840"/>
    <s v="We're making a hard hitting, innovative play which will open your eyes to what mental illness is like in the mind of the sufferer."/>
    <n v="1000"/>
    <n v="1000"/>
    <x v="3"/>
    <x v="3"/>
    <s v="GBP"/>
    <n v="1429789992"/>
    <n v="1424609592"/>
    <b v="0"/>
    <n v="17"/>
    <b v="1"/>
    <s v="theater/plays"/>
    <n v="1"/>
    <n v="58.823529411764703"/>
    <x v="6"/>
    <x v="27"/>
  </r>
  <r>
    <n v="3513"/>
    <x v="3841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.1839285714285714"/>
    <n v="75.340909090909093"/>
    <x v="6"/>
    <x v="27"/>
  </r>
  <r>
    <n v="3514"/>
    <x v="3842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.1000000000000001"/>
    <n v="55"/>
    <x v="6"/>
    <x v="27"/>
  </r>
  <r>
    <n v="3515"/>
    <x v="3843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.0266666666666666"/>
    <n v="66.956521739130437"/>
    <x v="6"/>
    <x v="27"/>
  </r>
  <r>
    <n v="3516"/>
    <x v="3844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"/>
    <n v="227.27272727272728"/>
    <x v="6"/>
    <x v="27"/>
  </r>
  <r>
    <n v="3517"/>
    <x v="3845"/>
    <s v="Support an outstanding cast of actors to take on a professional production of a masterpiece of modern theatre"/>
    <n v="4000"/>
    <n v="4000"/>
    <x v="3"/>
    <x v="3"/>
    <s v="GBP"/>
    <n v="1404471600"/>
    <n v="1401910634"/>
    <b v="0"/>
    <n v="13"/>
    <b v="1"/>
    <s v="theater/plays"/>
    <n v="1"/>
    <n v="307.69230769230768"/>
    <x v="6"/>
    <x v="27"/>
  </r>
  <r>
    <n v="3518"/>
    <x v="3846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.10046"/>
    <n v="50.020909090909093"/>
    <x v="6"/>
    <x v="27"/>
  </r>
  <r>
    <n v="3519"/>
    <x v="3847"/>
    <s v="Bookstory is a tiny puppet musical with some very big ideas that tells the story of the story in the digital age"/>
    <n v="2000"/>
    <n v="2027"/>
    <x v="3"/>
    <x v="3"/>
    <s v="GBP"/>
    <n v="1425478950"/>
    <n v="1422886950"/>
    <b v="0"/>
    <n v="28"/>
    <b v="1"/>
    <s v="theater/plays"/>
    <n v="1.0135000000000001"/>
    <n v="72.392857142857139"/>
    <x v="6"/>
    <x v="27"/>
  </r>
  <r>
    <n v="3520"/>
    <x v="3848"/>
    <s v="Help us to bring &quot;Protocols&quot; at the 2015 Camden Fringe. The most controversial play of the year."/>
    <n v="2000"/>
    <n v="2015"/>
    <x v="3"/>
    <x v="3"/>
    <s v="GBP"/>
    <n v="1441547220"/>
    <n v="1439322412"/>
    <b v="0"/>
    <n v="21"/>
    <b v="1"/>
    <s v="theater/plays"/>
    <n v="1.0075000000000001"/>
    <n v="95.952380952380949"/>
    <x v="6"/>
    <x v="27"/>
  </r>
  <r>
    <n v="3521"/>
    <x v="3849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.6942857142857144"/>
    <n v="45.615384615384613"/>
    <x v="6"/>
    <x v="27"/>
  </r>
  <r>
    <n v="3522"/>
    <x v="3850"/>
    <s v="New show with 2 performers and an original score, bringing the true story of this forgotten WW1 heroine to audiences in the southwest."/>
    <n v="1395"/>
    <n v="1395"/>
    <x v="3"/>
    <x v="3"/>
    <s v="GBP"/>
    <n v="1442311560"/>
    <n v="1439924246"/>
    <b v="0"/>
    <n v="34"/>
    <b v="1"/>
    <s v="theater/plays"/>
    <n v="1"/>
    <n v="41.029411764705884"/>
    <x v="6"/>
    <x v="27"/>
  </r>
  <r>
    <n v="3523"/>
    <x v="3851"/>
    <s v="An old play about our world. Set in 1970s England, Magnificence is a gut-wrenching story of radicalisation, idealism and pity."/>
    <n v="4000"/>
    <n v="4546"/>
    <x v="3"/>
    <x v="3"/>
    <s v="GBP"/>
    <n v="1474844400"/>
    <n v="1469871148"/>
    <b v="0"/>
    <n v="80"/>
    <b v="1"/>
    <s v="theater/plays"/>
    <n v="1.1365000000000001"/>
    <n v="56.825000000000003"/>
    <x v="6"/>
    <x v="27"/>
  </r>
  <r>
    <n v="3524"/>
    <x v="3852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.0156000000000001"/>
    <n v="137.24324324324326"/>
    <x v="6"/>
    <x v="27"/>
  </r>
  <r>
    <n v="3525"/>
    <x v="3853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.06"/>
    <n v="75.714285714285708"/>
    <x v="6"/>
    <x v="27"/>
  </r>
  <r>
    <n v="3526"/>
    <x v="3854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.02"/>
    <n v="99"/>
    <x v="6"/>
    <x v="27"/>
  </r>
  <r>
    <n v="3527"/>
    <x v="3855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.1691666666666667"/>
    <n v="81.569767441860463"/>
    <x v="6"/>
    <x v="27"/>
  </r>
  <r>
    <n v="3528"/>
    <x v="3856"/>
    <s v="pluck. productions present their first four-week run - the world premiere of David K. Barnes' BIRTHDAY SUIT at the Old Red Lion."/>
    <n v="1650"/>
    <n v="1669"/>
    <x v="3"/>
    <x v="3"/>
    <s v="GBP"/>
    <n v="1484740918"/>
    <n v="1483012918"/>
    <b v="0"/>
    <n v="37"/>
    <b v="1"/>
    <s v="theater/plays"/>
    <n v="1.0115151515151515"/>
    <n v="45.108108108108105"/>
    <x v="6"/>
    <x v="27"/>
  </r>
  <r>
    <n v="3529"/>
    <x v="3857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.32"/>
    <n v="36.666666666666664"/>
    <x v="6"/>
    <x v="27"/>
  </r>
  <r>
    <n v="3530"/>
    <x v="3858"/>
    <s v="â€œFar From Fictionâ€ is a powerful play, written by Sally Willis, offering insights into a new understanding of  female psychology."/>
    <n v="2750"/>
    <n v="2750"/>
    <x v="3"/>
    <x v="3"/>
    <s v="GBP"/>
    <n v="1460318400"/>
    <n v="1457881057"/>
    <b v="0"/>
    <n v="22"/>
    <b v="1"/>
    <s v="theater/plays"/>
    <n v="1"/>
    <n v="125"/>
    <x v="6"/>
    <x v="27"/>
  </r>
  <r>
    <n v="3531"/>
    <x v="3859"/>
    <s v="A political comedy for a crazy election year"/>
    <n v="1000"/>
    <n v="1280"/>
    <x v="3"/>
    <x v="1"/>
    <s v="USD"/>
    <n v="1467301334"/>
    <n v="1464709334"/>
    <b v="0"/>
    <n v="26"/>
    <b v="1"/>
    <s v="theater/plays"/>
    <n v="1.28"/>
    <n v="49.230769230769234"/>
    <x v="6"/>
    <x v="27"/>
  </r>
  <r>
    <n v="3532"/>
    <x v="3860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.1895833333333334"/>
    <n v="42.296296296296298"/>
    <x v="6"/>
    <x v="27"/>
  </r>
  <r>
    <n v="3533"/>
    <x v="3861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.262"/>
    <n v="78.875"/>
    <x v="6"/>
    <x v="27"/>
  </r>
  <r>
    <n v="3534"/>
    <x v="3862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.5620000000000001"/>
    <n v="38.284313725490193"/>
    <x v="6"/>
    <x v="27"/>
  </r>
  <r>
    <n v="3535"/>
    <x v="3863"/>
    <s v="On the 60th anniversary of Twelve Angry Men, 12 female writers create 12 short pieces about what makes them angry."/>
    <n v="2000"/>
    <n v="2063"/>
    <x v="3"/>
    <x v="3"/>
    <s v="GBP"/>
    <n v="1443808800"/>
    <n v="1441120910"/>
    <b v="0"/>
    <n v="46"/>
    <b v="1"/>
    <s v="theater/plays"/>
    <n v="1.0315000000000001"/>
    <n v="44.847826086956523"/>
    <x v="6"/>
    <x v="27"/>
  </r>
  <r>
    <n v="3536"/>
    <x v="3864"/>
    <s v="&quot;Inteligent, Inspired and Inimitable&quot; Nottingham's leading two man improv show is heading to Dave's Leicester Comedy Festival."/>
    <n v="150"/>
    <n v="230"/>
    <x v="3"/>
    <x v="3"/>
    <s v="GBP"/>
    <n v="1450612740"/>
    <n v="1448040425"/>
    <b v="0"/>
    <n v="17"/>
    <b v="1"/>
    <s v="theater/plays"/>
    <n v="1.5333333333333334"/>
    <n v="13.529411764705882"/>
    <x v="6"/>
    <x v="27"/>
  </r>
  <r>
    <n v="3537"/>
    <x v="3865"/>
    <s v="A fast-pace, zany comedy involving six actors performing seven usually untold Grimm Fairy Tales about giants, witches, demons and more!"/>
    <n v="675"/>
    <n v="1218"/>
    <x v="3"/>
    <x v="2"/>
    <s v="CAD"/>
    <n v="1416211140"/>
    <n v="1413016216"/>
    <b v="0"/>
    <n v="28"/>
    <b v="1"/>
    <s v="theater/plays"/>
    <n v="1.8044444444444445"/>
    <n v="43.5"/>
    <x v="6"/>
    <x v="27"/>
  </r>
  <r>
    <n v="3538"/>
    <x v="3866"/>
    <s v="A play about riverside homelessness, inspired by true events. Shows at Brunel Museum, 240 Project and similar community organisations."/>
    <n v="2000"/>
    <n v="2569"/>
    <x v="3"/>
    <x v="3"/>
    <s v="GBP"/>
    <n v="1471428340"/>
    <n v="1469009140"/>
    <b v="0"/>
    <n v="83"/>
    <b v="1"/>
    <s v="theater/plays"/>
    <n v="1.2845"/>
    <n v="30.951807228915662"/>
    <x v="6"/>
    <x v="27"/>
  </r>
  <r>
    <n v="3539"/>
    <x v="3867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.1966666666666668"/>
    <n v="55.230769230769234"/>
    <x v="6"/>
    <x v="27"/>
  </r>
  <r>
    <n v="3540"/>
    <x v="3868"/>
    <s v="A brand new stage adaptation of the Libby Purves/Nicholas Heiney book. A new work involving music, poetry and fajitas. #timetochange"/>
    <n v="300"/>
    <n v="369"/>
    <x v="3"/>
    <x v="3"/>
    <s v="GBP"/>
    <n v="1466899491"/>
    <n v="1464307491"/>
    <b v="0"/>
    <n v="8"/>
    <b v="1"/>
    <s v="theater/plays"/>
    <n v="1.23"/>
    <n v="46.125"/>
    <x v="6"/>
    <x v="27"/>
  </r>
  <r>
    <n v="3541"/>
    <x v="3869"/>
    <s v="Yellowbelly Theatre needs your help to bring this incredible play of love, lust and mistaken identity to life in our debut performance!"/>
    <n v="1200"/>
    <n v="1260"/>
    <x v="3"/>
    <x v="3"/>
    <s v="GBP"/>
    <n v="1441042275"/>
    <n v="1438882275"/>
    <b v="0"/>
    <n v="32"/>
    <b v="1"/>
    <s v="theater/plays"/>
    <n v="1.05"/>
    <n v="39.375"/>
    <x v="6"/>
    <x v="27"/>
  </r>
  <r>
    <n v="3542"/>
    <x v="3870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.0223636363636364"/>
    <n v="66.152941176470591"/>
    <x v="6"/>
    <x v="27"/>
  </r>
  <r>
    <n v="3543"/>
    <x v="3871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.0466666666666666"/>
    <n v="54.137931034482762"/>
    <x v="6"/>
    <x v="27"/>
  </r>
  <r>
    <n v="3544"/>
    <x v="3872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"/>
    <n v="104.16666666666667"/>
    <x v="6"/>
    <x v="27"/>
  </r>
  <r>
    <n v="3545"/>
    <x v="3873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.004"/>
    <n v="31.375"/>
    <x v="6"/>
    <x v="27"/>
  </r>
  <r>
    <n v="3546"/>
    <x v="3874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.0227272727272727"/>
    <n v="59.210526315789473"/>
    <x v="6"/>
    <x v="27"/>
  </r>
  <r>
    <n v="3547"/>
    <x v="3875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.1440928571428572"/>
    <n v="119.17633928571429"/>
    <x v="6"/>
    <x v="27"/>
  </r>
  <r>
    <n v="3548"/>
    <x v="3876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.019047619047619"/>
    <n v="164.61538461538461"/>
    <x v="6"/>
    <x v="27"/>
  </r>
  <r>
    <n v="3549"/>
    <x v="3877"/>
    <s v="Help us bring to life tales of hardship, danger and community of extraordinary women working in WW1 munitions factories."/>
    <n v="1000"/>
    <n v="1020"/>
    <x v="3"/>
    <x v="3"/>
    <s v="GBP"/>
    <n v="1441358873"/>
    <n v="1438939673"/>
    <b v="0"/>
    <n v="42"/>
    <b v="1"/>
    <s v="theater/plays"/>
    <n v="1.02"/>
    <n v="24.285714285714285"/>
    <x v="6"/>
    <x v="27"/>
  </r>
  <r>
    <n v="3550"/>
    <x v="3878"/>
    <s v="MOONFACE explores the formative f***k-ups of adolescence. Fresh, incisive new writing. Monologue, movement and striking naturalism."/>
    <n v="2500"/>
    <n v="2620"/>
    <x v="3"/>
    <x v="3"/>
    <s v="GBP"/>
    <n v="1462224398"/>
    <n v="1459632398"/>
    <b v="0"/>
    <n v="64"/>
    <b v="1"/>
    <s v="theater/plays"/>
    <n v="1.048"/>
    <n v="40.9375"/>
    <x v="6"/>
    <x v="27"/>
  </r>
  <r>
    <n v="3551"/>
    <x v="3879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.0183333333333333"/>
    <n v="61.1"/>
    <x v="6"/>
    <x v="27"/>
  </r>
  <r>
    <n v="3552"/>
    <x v="3880"/>
    <s v="Support Lock&amp;Key Theatre's 'Timon of Athens' by donating to our printing! Every penny goes to posters, programmes, flyers and scripts."/>
    <n v="773"/>
    <n v="773"/>
    <x v="3"/>
    <x v="3"/>
    <s v="GBP"/>
    <n v="1403964324"/>
    <n v="1401372324"/>
    <b v="0"/>
    <n v="20"/>
    <b v="1"/>
    <s v="theater/plays"/>
    <n v="1"/>
    <n v="38.65"/>
    <x v="6"/>
    <x v="27"/>
  </r>
  <r>
    <n v="3553"/>
    <x v="3881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.0627272727272727"/>
    <n v="56.20192307692308"/>
    <x v="6"/>
    <x v="27"/>
  </r>
  <r>
    <n v="3554"/>
    <x v="3882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.1342219999999998"/>
    <n v="107.00207547169811"/>
    <x v="6"/>
    <x v="27"/>
  </r>
  <r>
    <n v="3555"/>
    <x v="3883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"/>
    <n v="171.42857142857142"/>
    <x v="6"/>
    <x v="27"/>
  </r>
  <r>
    <n v="3556"/>
    <x v="3884"/>
    <s v="'Immortal', a play about five English Air Bombers in WW2, is an exciting first project for the brand new Production Company, GreanTea."/>
    <n v="2200"/>
    <n v="2210"/>
    <x v="3"/>
    <x v="3"/>
    <s v="GBP"/>
    <n v="1408289724"/>
    <n v="1403105724"/>
    <b v="0"/>
    <n v="20"/>
    <b v="1"/>
    <s v="theater/plays"/>
    <n v="1.0045454545454546"/>
    <n v="110.5"/>
    <x v="6"/>
    <x v="27"/>
  </r>
  <r>
    <n v="3557"/>
    <x v="3885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.0003599999999999"/>
    <n v="179.27598566308242"/>
    <x v="6"/>
    <x v="27"/>
  </r>
  <r>
    <n v="3558"/>
    <x v="3886"/>
    <s v="We're making a show about sex. Because it's important, everyone wants to talk about it and it's at the start of everything."/>
    <n v="350"/>
    <n v="504"/>
    <x v="3"/>
    <x v="3"/>
    <s v="GBP"/>
    <n v="1435352400"/>
    <n v="1431718575"/>
    <b v="0"/>
    <n v="22"/>
    <b v="1"/>
    <s v="theater/plays"/>
    <n v="1.44"/>
    <n v="22.90909090909091"/>
    <x v="6"/>
    <x v="27"/>
  </r>
  <r>
    <n v="3559"/>
    <x v="3887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1.0349999999999999"/>
    <n v="43.125"/>
    <x v="6"/>
    <x v="27"/>
  </r>
  <r>
    <n v="3560"/>
    <x v="3888"/>
    <s v="The world premiere of an endearing play about love, friendship, men's styling putty, Dungeons &amp; Dragons &amp; our capacity for forbearance."/>
    <n v="3200"/>
    <n v="3470"/>
    <x v="3"/>
    <x v="2"/>
    <s v="CAD"/>
    <n v="1432694700"/>
    <n v="1429651266"/>
    <b v="0"/>
    <n v="74"/>
    <b v="1"/>
    <s v="theater/plays"/>
    <n v="1.0843750000000001"/>
    <n v="46.891891891891895"/>
    <x v="6"/>
    <x v="27"/>
  </r>
  <r>
    <n v="3561"/>
    <x v="3889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.024"/>
    <n v="47.407407407407405"/>
    <x v="6"/>
    <x v="27"/>
  </r>
  <r>
    <n v="3562"/>
    <x v="3890"/>
    <s v="ThreeWay is a part-verbatim play that explores dating &amp; what happens when someone finds the love of their life, except itâ€™s two people."/>
    <n v="315"/>
    <n v="469"/>
    <x v="3"/>
    <x v="3"/>
    <s v="GBP"/>
    <n v="1457906400"/>
    <n v="1457115427"/>
    <b v="0"/>
    <n v="31"/>
    <b v="1"/>
    <s v="theater/plays"/>
    <n v="1.4888888888888889"/>
    <n v="15.129032258064516"/>
    <x v="6"/>
    <x v="27"/>
  </r>
  <r>
    <n v="3563"/>
    <x v="3891"/>
    <s v="Written a solo show about celebrity, and I'll be performing it at the famous Just The Tonic this Edinburgh Fringe - Help me get there!"/>
    <n v="500"/>
    <n v="527.45000000000005"/>
    <x v="3"/>
    <x v="3"/>
    <s v="GBP"/>
    <n v="1470078000"/>
    <n v="1467648456"/>
    <b v="0"/>
    <n v="25"/>
    <b v="1"/>
    <s v="theater/plays"/>
    <n v="1.0549000000000002"/>
    <n v="21.098000000000003"/>
    <x v="6"/>
    <x v="27"/>
  </r>
  <r>
    <n v="3564"/>
    <x v="3892"/>
    <s v="Multi Award-Winng play THE PILLOWMAN coming to the Arts Centre Theatre, Aberdeen"/>
    <n v="1000"/>
    <n v="1005"/>
    <x v="3"/>
    <x v="3"/>
    <s v="GBP"/>
    <n v="1444060800"/>
    <n v="1440082649"/>
    <b v="0"/>
    <n v="17"/>
    <b v="1"/>
    <s v="theater/plays"/>
    <n v="1.0049999999999999"/>
    <n v="59.117647058823529"/>
    <x v="6"/>
    <x v="27"/>
  </r>
  <r>
    <n v="3565"/>
    <x v="3893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.3055555555555556"/>
    <n v="97.916666666666671"/>
    <x v="6"/>
    <x v="27"/>
  </r>
  <r>
    <n v="3566"/>
    <x v="3894"/>
    <s v="A &quot;bold, subversive and very funny&quot; clown cookery show about searching for self worth in a cheesecake - VAULT Festival &amp; Tour 2015"/>
    <n v="2000"/>
    <n v="2095"/>
    <x v="3"/>
    <x v="3"/>
    <s v="GBP"/>
    <n v="1422015083"/>
    <n v="1419423083"/>
    <b v="0"/>
    <n v="38"/>
    <b v="1"/>
    <s v="theater/plays"/>
    <n v="1.0475000000000001"/>
    <n v="55.131578947368418"/>
    <x v="6"/>
    <x v="27"/>
  </r>
  <r>
    <n v="3567"/>
    <x v="3895"/>
    <s v="First stage adaptation of Sarah Moore Fitzgerald's beautiful novel about Alzheimer's and time travel with a live folk score."/>
    <n v="1000"/>
    <n v="1088"/>
    <x v="3"/>
    <x v="3"/>
    <s v="GBP"/>
    <n v="1433964444"/>
    <n v="1431372444"/>
    <b v="0"/>
    <n v="41"/>
    <b v="1"/>
    <s v="theater/plays"/>
    <n v="1.0880000000000001"/>
    <n v="26.536585365853657"/>
    <x v="6"/>
    <x v="27"/>
  </r>
  <r>
    <n v="3568"/>
    <x v="3896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.1100000000000001"/>
    <n v="58.421052631578945"/>
    <x v="6"/>
    <x v="27"/>
  </r>
  <r>
    <n v="3569"/>
    <x v="3897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.0047999999999999"/>
    <n v="122.53658536585365"/>
    <x v="6"/>
    <x v="27"/>
  </r>
  <r>
    <n v="3570"/>
    <x v="3898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.1435"/>
    <n v="87.961538461538467"/>
    <x v="6"/>
    <x v="27"/>
  </r>
  <r>
    <n v="3571"/>
    <x v="3899"/>
    <s v="Support Kuleshovâ€™s first full length production; help to build the set and bring a fierce and important new play to life"/>
    <n v="1500"/>
    <n v="1831"/>
    <x v="3"/>
    <x v="3"/>
    <s v="GBP"/>
    <n v="1414701413"/>
    <n v="1412109413"/>
    <b v="0"/>
    <n v="25"/>
    <b v="1"/>
    <s v="theater/plays"/>
    <n v="1.2206666666666666"/>
    <n v="73.239999999999995"/>
    <x v="6"/>
    <x v="27"/>
  </r>
  <r>
    <n v="3572"/>
    <x v="3900"/>
    <s v="A darkly comic one woman show by Abram Rooney as part of The Camden Fringe 2015."/>
    <n v="500"/>
    <n v="500"/>
    <x v="3"/>
    <x v="3"/>
    <s v="GBP"/>
    <n v="1434894082"/>
    <n v="1432302082"/>
    <b v="0"/>
    <n v="9"/>
    <b v="1"/>
    <s v="theater/plays"/>
    <n v="1"/>
    <n v="55.555555555555557"/>
    <x v="6"/>
    <x v="27"/>
  </r>
  <r>
    <n v="3573"/>
    <x v="3901"/>
    <s v="London based theatre makers collaborating to create a new show about the history of HipHop."/>
    <n v="3000"/>
    <n v="3084"/>
    <x v="3"/>
    <x v="3"/>
    <s v="GBP"/>
    <n v="1415440846"/>
    <n v="1412845246"/>
    <b v="0"/>
    <n v="78"/>
    <b v="1"/>
    <s v="theater/plays"/>
    <n v="1.028"/>
    <n v="39.53846153846154"/>
    <x v="6"/>
    <x v="27"/>
  </r>
  <r>
    <n v="3574"/>
    <x v="3902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.0612068965517241"/>
    <n v="136.77777777777777"/>
    <x v="6"/>
    <x v="27"/>
  </r>
  <r>
    <n v="3575"/>
    <x v="3903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.0133000000000001"/>
    <n v="99.343137254901961"/>
    <x v="6"/>
    <x v="27"/>
  </r>
  <r>
    <n v="3576"/>
    <x v="3904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"/>
    <n v="20"/>
    <x v="6"/>
    <x v="27"/>
  </r>
  <r>
    <n v="3577"/>
    <x v="3905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.3"/>
    <n v="28.888888888888889"/>
    <x v="6"/>
    <x v="27"/>
  </r>
  <r>
    <n v="3578"/>
    <x v="3906"/>
    <s v="An unsparing, slightly surreal look at the effects of the private rented sector on two young women. Based on real events."/>
    <n v="1500"/>
    <n v="1500.2"/>
    <x v="3"/>
    <x v="3"/>
    <s v="GBP"/>
    <n v="1462037777"/>
    <n v="1459445777"/>
    <b v="0"/>
    <n v="37"/>
    <b v="1"/>
    <s v="theater/plays"/>
    <n v="1.0001333333333333"/>
    <n v="40.545945945945945"/>
    <x v="6"/>
    <x v="27"/>
  </r>
  <r>
    <n v="3579"/>
    <x v="3907"/>
    <s v="Following success with 'The Canada Boys' and 'Parachute', we are looking for financial help from the community with our new production"/>
    <n v="500"/>
    <n v="500"/>
    <x v="3"/>
    <x v="3"/>
    <s v="GBP"/>
    <n v="1459444656"/>
    <n v="1456856256"/>
    <b v="0"/>
    <n v="14"/>
    <b v="1"/>
    <s v="theater/plays"/>
    <n v="1"/>
    <n v="35.714285714285715"/>
    <x v="6"/>
    <x v="27"/>
  </r>
  <r>
    <n v="3580"/>
    <x v="3908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.1388888888888888"/>
    <n v="37.962962962962962"/>
    <x v="6"/>
    <x v="27"/>
  </r>
  <r>
    <n v="3581"/>
    <x v="3909"/>
    <s v="An extraordinary, punchy and provocative new play, providing a voice for women to address their sexuality and self worth. #EDFREAK"/>
    <n v="1500"/>
    <n v="1500"/>
    <x v="3"/>
    <x v="3"/>
    <s v="GBP"/>
    <n v="1406719110"/>
    <n v="1405509510"/>
    <b v="0"/>
    <n v="45"/>
    <b v="1"/>
    <s v="theater/plays"/>
    <n v="1"/>
    <n v="33.333333333333336"/>
    <x v="6"/>
    <x v="27"/>
  </r>
  <r>
    <n v="3582"/>
    <x v="3910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.87"/>
    <n v="58.571428571428569"/>
    <x v="6"/>
    <x v="27"/>
  </r>
  <r>
    <n v="3583"/>
    <x v="3911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.085"/>
    <n v="135.625"/>
    <x v="6"/>
    <x v="27"/>
  </r>
  <r>
    <n v="3584"/>
    <x v="3912"/>
    <s v="Critically-acclaimed Old Trunk are back with their new play. _x000a_PRAMKICKER. _x000a__x000a_Written by Sadie Hasler &amp; directed by Sarah Mayhew."/>
    <n v="3000"/>
    <n v="3465"/>
    <x v="3"/>
    <x v="3"/>
    <s v="GBP"/>
    <n v="1436772944"/>
    <n v="1434180944"/>
    <b v="0"/>
    <n v="112"/>
    <b v="1"/>
    <s v="theater/plays"/>
    <n v="1.155"/>
    <n v="30.9375"/>
    <x v="6"/>
    <x v="27"/>
  </r>
  <r>
    <n v="3585"/>
    <x v="3913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.1911764705882353"/>
    <n v="176.08695652173913"/>
    <x v="6"/>
    <x v="27"/>
  </r>
  <r>
    <n v="3586"/>
    <x v="3914"/>
    <s v="See Theatre In A New Light"/>
    <n v="7500"/>
    <n v="8207"/>
    <x v="3"/>
    <x v="1"/>
    <s v="USD"/>
    <n v="1474649070"/>
    <n v="1469465070"/>
    <b v="0"/>
    <n v="54"/>
    <b v="1"/>
    <s v="theater/plays"/>
    <n v="1.0942666666666667"/>
    <n v="151.9814814814815"/>
    <x v="6"/>
    <x v="27"/>
  </r>
  <r>
    <n v="3587"/>
    <x v="3915"/>
    <s v="The GSA BA (Hons) Acting class of 2016 are taking a transfer of their GSA Production to The Cockpit Theatre in London"/>
    <n v="500"/>
    <n v="633"/>
    <x v="3"/>
    <x v="3"/>
    <s v="GBP"/>
    <n v="1467054000"/>
    <n v="1463144254"/>
    <b v="0"/>
    <n v="28"/>
    <b v="1"/>
    <s v="theater/plays"/>
    <n v="1.266"/>
    <n v="22.607142857142858"/>
    <x v="6"/>
    <x v="27"/>
  </r>
  <r>
    <n v="3588"/>
    <x v="3916"/>
    <s v="Touring the fast-paced, playful and poignant story of three twenty-somethings in a mental-health support group."/>
    <n v="200"/>
    <n v="201"/>
    <x v="3"/>
    <x v="3"/>
    <s v="GBP"/>
    <n v="1430348400"/>
    <n v="1428436410"/>
    <b v="0"/>
    <n v="11"/>
    <b v="1"/>
    <s v="theater/plays"/>
    <n v="1.0049999999999999"/>
    <n v="18.272727272727273"/>
    <x v="6"/>
    <x v="27"/>
  </r>
  <r>
    <n v="3589"/>
    <x v="3917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.2749999999999999"/>
    <n v="82.258064516129039"/>
    <x v="6"/>
    <x v="27"/>
  </r>
  <r>
    <n v="3590"/>
    <x v="3918"/>
    <s v="Two men on trial for desertion, confined within a Glasshouse. How long can friendship last? How much can a man stand before he breaks?"/>
    <n v="5000"/>
    <n v="5003"/>
    <x v="3"/>
    <x v="3"/>
    <s v="GBP"/>
    <n v="1413792034"/>
    <n v="1411200034"/>
    <b v="0"/>
    <n v="73"/>
    <b v="1"/>
    <s v="theater/plays"/>
    <n v="1.0005999999999999"/>
    <n v="68.534246575342465"/>
    <x v="6"/>
    <x v="27"/>
  </r>
  <r>
    <n v="3591"/>
    <x v="3919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.75"/>
    <n v="68.055555555555557"/>
    <x v="6"/>
    <x v="27"/>
  </r>
  <r>
    <n v="3592"/>
    <x v="3920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.2725"/>
    <n v="72.714285714285708"/>
    <x v="6"/>
    <x v="27"/>
  </r>
  <r>
    <n v="3593"/>
    <x v="3921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.1063333333333334"/>
    <n v="77.186046511627907"/>
    <x v="6"/>
    <x v="27"/>
  </r>
  <r>
    <n v="3594"/>
    <x v="3922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.2593749999999999"/>
    <n v="55.972222222222221"/>
    <x v="6"/>
    <x v="27"/>
  </r>
  <r>
    <n v="3595"/>
    <x v="3923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.1850000000000001"/>
    <n v="49.693548387096776"/>
    <x v="6"/>
    <x v="27"/>
  </r>
  <r>
    <n v="3596"/>
    <x v="3924"/>
    <s v="A play about the last eight years of the life of Egon Schiele, one of the most influential Austrian Expressionist artists."/>
    <n v="1100"/>
    <n v="1185"/>
    <x v="3"/>
    <x v="2"/>
    <s v="CAD"/>
    <n v="1409072982"/>
    <n v="1407258582"/>
    <b v="0"/>
    <n v="15"/>
    <b v="1"/>
    <s v="theater/plays"/>
    <n v="1.0772727272727274"/>
    <n v="79"/>
    <x v="6"/>
    <x v="27"/>
  </r>
  <r>
    <n v="3597"/>
    <x v="3925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.026"/>
    <n v="77.727272727272734"/>
    <x v="6"/>
    <x v="27"/>
  </r>
  <r>
    <n v="3598"/>
    <x v="3926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.101"/>
    <n v="40.777777777777779"/>
    <x v="6"/>
    <x v="27"/>
  </r>
  <r>
    <n v="3599"/>
    <x v="3927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.02"/>
    <n v="59.411764705882355"/>
    <x v="6"/>
    <x v="27"/>
  </r>
  <r>
    <n v="3600"/>
    <x v="3928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.3"/>
    <n v="3.25"/>
    <x v="6"/>
    <x v="27"/>
  </r>
  <r>
    <n v="3601"/>
    <x v="3929"/>
    <s v="New play 'Pink Confetti' by Paul Roberts at The Courtyard Theatre produced by Etch and directed by Oliver Dawe."/>
    <n v="2000"/>
    <n v="2087"/>
    <x v="3"/>
    <x v="3"/>
    <s v="GBP"/>
    <n v="1421452682"/>
    <n v="1418860682"/>
    <b v="0"/>
    <n v="53"/>
    <b v="1"/>
    <s v="theater/plays"/>
    <n v="1.0435000000000001"/>
    <n v="39.377358490566039"/>
    <x v="6"/>
    <x v="27"/>
  </r>
  <r>
    <n v="3602"/>
    <x v="3930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.0004999999999999"/>
    <n v="81.673469387755105"/>
    <x v="6"/>
    <x v="27"/>
  </r>
  <r>
    <n v="3603"/>
    <x v="3931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.7066666666666668"/>
    <n v="44.912280701754383"/>
    <x v="6"/>
    <x v="27"/>
  </r>
  <r>
    <n v="3604"/>
    <x v="3932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.1283333333333334"/>
    <n v="49.05797101449275"/>
    <x v="6"/>
    <x v="27"/>
  </r>
  <r>
    <n v="3605"/>
    <x v="3933"/>
    <s v="We are a new Theatre Company who are fundraising to put on a new production of the play 'The Blue Room' in High Wycombe and Maidenhead"/>
    <n v="250"/>
    <n v="460"/>
    <x v="3"/>
    <x v="3"/>
    <s v="GBP"/>
    <n v="1455390126"/>
    <n v="1452798126"/>
    <b v="0"/>
    <n v="15"/>
    <b v="1"/>
    <s v="theater/plays"/>
    <n v="1.84"/>
    <n v="30.666666666666668"/>
    <x v="6"/>
    <x v="27"/>
  </r>
  <r>
    <n v="3606"/>
    <x v="3934"/>
    <s v="Support Swansea's youngest theatre company Critical Ambition, in their co-production of BLINK with Volcano and The Other Room."/>
    <n v="3000"/>
    <n v="3908"/>
    <x v="3"/>
    <x v="3"/>
    <s v="GBP"/>
    <n v="1471185057"/>
    <n v="1468593057"/>
    <b v="0"/>
    <n v="64"/>
    <b v="1"/>
    <s v="theater/plays"/>
    <n v="1.3026666666666666"/>
    <n v="61.0625"/>
    <x v="6"/>
    <x v="27"/>
  </r>
  <r>
    <n v="3607"/>
    <x v="3935"/>
    <s v="'E15' is a verbatim project that looks at the story of the Focus E15 Campaign"/>
    <n v="550"/>
    <n v="580"/>
    <x v="3"/>
    <x v="3"/>
    <s v="GBP"/>
    <n v="1450137600"/>
    <n v="1448924882"/>
    <b v="0"/>
    <n v="20"/>
    <b v="1"/>
    <s v="theater/plays"/>
    <n v="1.0545454545454545"/>
    <n v="29"/>
    <x v="6"/>
    <x v="27"/>
  </r>
  <r>
    <n v="3608"/>
    <x v="3936"/>
    <s v="Help us get the show on the road! Petrification is a new play about home, memory and identity and we need your help to tour."/>
    <n v="800"/>
    <n v="800"/>
    <x v="3"/>
    <x v="3"/>
    <s v="GBP"/>
    <n v="1466172000"/>
    <n v="1463418090"/>
    <b v="0"/>
    <n v="27"/>
    <b v="1"/>
    <s v="theater/plays"/>
    <n v="1"/>
    <n v="29.62962962962963"/>
    <x v="6"/>
    <x v="27"/>
  </r>
  <r>
    <n v="3609"/>
    <x v="3937"/>
    <s v="KHOJALY is a new play that gives a voice to refugees the world over, telling the story of the survivors of the 1992 massacre in Khojaly"/>
    <n v="1960"/>
    <n v="3005"/>
    <x v="3"/>
    <x v="3"/>
    <s v="GBP"/>
    <n v="1459378085"/>
    <n v="1456789685"/>
    <b v="0"/>
    <n v="21"/>
    <b v="1"/>
    <s v="theater/plays"/>
    <n v="1.5331632653061225"/>
    <n v="143.0952380952381"/>
    <x v="6"/>
    <x v="27"/>
  </r>
  <r>
    <n v="3610"/>
    <x v="3938"/>
    <s v="The Florence Company premieres its first stage play at the Chelsea Theatre in London with an original piece of writing"/>
    <n v="1000"/>
    <n v="1623"/>
    <x v="3"/>
    <x v="3"/>
    <s v="GBP"/>
    <n v="1439806936"/>
    <n v="1437214936"/>
    <b v="0"/>
    <n v="31"/>
    <b v="1"/>
    <s v="theater/plays"/>
    <n v="1.623"/>
    <n v="52.354838709677416"/>
    <x v="6"/>
    <x v="27"/>
  </r>
  <r>
    <n v="3611"/>
    <x v="3939"/>
    <s v="How do you retain a sense identity after losing your home, your family and your country? Leftovers is a play about refugees in Nairobi."/>
    <n v="2500"/>
    <n v="3400"/>
    <x v="3"/>
    <x v="3"/>
    <s v="GBP"/>
    <n v="1428483201"/>
    <n v="1425891201"/>
    <b v="0"/>
    <n v="51"/>
    <b v="1"/>
    <s v="theater/plays"/>
    <n v="1.36"/>
    <n v="66.666666666666671"/>
    <x v="6"/>
    <x v="27"/>
  </r>
  <r>
    <n v="3612"/>
    <x v="3940"/>
    <s v="A Harlem Hellfighter struggles to re-integrate into his community after heroically fighting for his country in WW1."/>
    <n v="5000"/>
    <n v="7220"/>
    <x v="3"/>
    <x v="2"/>
    <s v="CAD"/>
    <n v="1402334811"/>
    <n v="1401470811"/>
    <b v="0"/>
    <n v="57"/>
    <b v="1"/>
    <s v="theater/plays"/>
    <n v="1.444"/>
    <n v="126.66666666666667"/>
    <x v="6"/>
    <x v="27"/>
  </r>
  <r>
    <n v="3613"/>
    <x v="3941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"/>
    <n v="62.5"/>
    <x v="6"/>
    <x v="27"/>
  </r>
  <r>
    <n v="3614"/>
    <x v="3769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.008"/>
    <n v="35.492957746478872"/>
    <x v="6"/>
    <x v="27"/>
  </r>
  <r>
    <n v="3615"/>
    <x v="3942"/>
    <s v="Bob is on the road. Bob is on the run. But from what? Will she make it to her destination and what will she find whens she gets there?"/>
    <n v="2500"/>
    <n v="2670"/>
    <x v="3"/>
    <x v="3"/>
    <s v="GBP"/>
    <n v="1449756896"/>
    <n v="1447164896"/>
    <b v="0"/>
    <n v="72"/>
    <b v="1"/>
    <s v="theater/plays"/>
    <n v="1.0680000000000001"/>
    <n v="37.083333333333336"/>
    <x v="6"/>
    <x v="27"/>
  </r>
  <r>
    <n v="3616"/>
    <x v="3943"/>
    <s v="A vibrant, gender-inverted film-noir adaptation of Shakespeare's brutal comedy Taming of the Shrew, a visceral physical spectacle."/>
    <n v="2500"/>
    <n v="3120"/>
    <x v="3"/>
    <x v="3"/>
    <s v="GBP"/>
    <n v="1426801664"/>
    <n v="1424213264"/>
    <b v="0"/>
    <n v="45"/>
    <b v="1"/>
    <s v="theater/plays"/>
    <n v="1.248"/>
    <n v="69.333333333333329"/>
    <x v="6"/>
    <x v="27"/>
  </r>
  <r>
    <n v="3617"/>
    <x v="3944"/>
    <s v="Venue hire and payment of designer for a darkly comic, all female play about power - losing it, wanting it and fighting to get it back"/>
    <n v="740"/>
    <n v="880"/>
    <x v="3"/>
    <x v="3"/>
    <s v="GBP"/>
    <n v="1488240000"/>
    <n v="1486996729"/>
    <b v="0"/>
    <n v="51"/>
    <b v="1"/>
    <s v="theater/plays"/>
    <n v="1.1891891891891893"/>
    <n v="17.254901960784313"/>
    <x v="6"/>
    <x v="27"/>
  </r>
  <r>
    <n v="3618"/>
    <x v="3945"/>
    <s v="The play yet to be described as &quot;A surefire Edinburgh Fringe Festival Cult Hit&quot;. Coming to the Underbelly, Edinburgh, 5th-30th August."/>
    <n v="2000"/>
    <n v="2020"/>
    <x v="3"/>
    <x v="3"/>
    <s v="GBP"/>
    <n v="1433343850"/>
    <n v="1430751850"/>
    <b v="0"/>
    <n v="56"/>
    <b v="1"/>
    <s v="theater/plays"/>
    <n v="1.01"/>
    <n v="36.071428571428569"/>
    <x v="6"/>
    <x v="27"/>
  </r>
  <r>
    <n v="3619"/>
    <x v="3946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.1299999999999999"/>
    <n v="66.470588235294116"/>
    <x v="6"/>
    <x v="27"/>
  </r>
  <r>
    <n v="3620"/>
    <x v="3947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.0519047619047619"/>
    <n v="56.065989847715734"/>
    <x v="6"/>
    <x v="27"/>
  </r>
  <r>
    <n v="3621"/>
    <x v="3948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.0973333333333333"/>
    <n v="47.028571428571432"/>
    <x v="6"/>
    <x v="27"/>
  </r>
  <r>
    <n v="3622"/>
    <x v="3949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.00099"/>
    <n v="47.666190476190479"/>
    <x v="6"/>
    <x v="27"/>
  </r>
  <r>
    <n v="3623"/>
    <x v="3950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.2"/>
    <n v="88.235294117647058"/>
    <x v="6"/>
    <x v="27"/>
  </r>
  <r>
    <n v="3624"/>
    <x v="3951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.0493333333333332"/>
    <n v="80.717948717948715"/>
    <x v="6"/>
    <x v="27"/>
  </r>
  <r>
    <n v="3625"/>
    <x v="3952"/>
    <s v="Help us run Leithâ€™s acclaimed, year round pub theatre VPT as part of Edinburgh Fringe 2015. Presenting 72 short plays over two weeks."/>
    <n v="3000"/>
    <n v="3080"/>
    <x v="3"/>
    <x v="3"/>
    <s v="GBP"/>
    <n v="1435851577"/>
    <n v="1433259577"/>
    <b v="0"/>
    <n v="78"/>
    <b v="1"/>
    <s v="theater/plays"/>
    <n v="1.0266666666666666"/>
    <n v="39.487179487179489"/>
    <x v="6"/>
    <x v="27"/>
  </r>
  <r>
    <n v="3626"/>
    <x v="3953"/>
    <s v="The first four-week performance run for our dance-theatre company, Geste Records, to be performed at The Yard Theatre in September."/>
    <n v="4000"/>
    <n v="4073"/>
    <x v="3"/>
    <x v="3"/>
    <s v="GBP"/>
    <n v="1408204857"/>
    <n v="1406390457"/>
    <b v="0"/>
    <n v="48"/>
    <b v="1"/>
    <s v="theater/plays"/>
    <n v="1.0182500000000001"/>
    <n v="84.854166666666671"/>
    <x v="6"/>
    <x v="27"/>
  </r>
  <r>
    <n v="3627"/>
    <x v="3954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"/>
    <n v="68.965517241379317"/>
    <x v="6"/>
    <x v="27"/>
  </r>
  <r>
    <n v="3648"/>
    <x v="3955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.003825"/>
    <n v="550.04109589041093"/>
    <x v="6"/>
    <x v="27"/>
  </r>
  <r>
    <n v="3649"/>
    <x v="3956"/>
    <s v="Monies raised will help offset production costs of  transportation of set and actors, theatre rental and advertising costs."/>
    <n v="750"/>
    <n v="780"/>
    <x v="3"/>
    <x v="2"/>
    <s v="CAD"/>
    <n v="1402938394"/>
    <n v="1400691994"/>
    <b v="0"/>
    <n v="8"/>
    <b v="1"/>
    <s v="theater/plays"/>
    <n v="1.04"/>
    <n v="97.5"/>
    <x v="6"/>
    <x v="27"/>
  </r>
  <r>
    <n v="3650"/>
    <x v="3957"/>
    <s v="A terse and delicate dissection of male emotions from a rural perspective: fathers and sons, legacy and heritage, molasses and mud."/>
    <n v="500"/>
    <n v="500"/>
    <x v="3"/>
    <x v="3"/>
    <s v="GBP"/>
    <n v="1454412584"/>
    <n v="1452598184"/>
    <b v="0"/>
    <n v="17"/>
    <b v="1"/>
    <s v="theater/plays"/>
    <n v="1"/>
    <n v="29.411764705882351"/>
    <x v="6"/>
    <x v="27"/>
  </r>
  <r>
    <n v="3651"/>
    <x v="3958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.04"/>
    <n v="57.777777777777779"/>
    <x v="6"/>
    <x v="27"/>
  </r>
  <r>
    <n v="3652"/>
    <x v="1412"/>
    <s v="A new take on a classic. Under the direction of Rosanna Saracino, We are exploring the darker elements of A Midsummer Night's Dream."/>
    <n v="300"/>
    <n v="752"/>
    <x v="3"/>
    <x v="2"/>
    <s v="CAD"/>
    <n v="1472097540"/>
    <n v="1471188502"/>
    <b v="0"/>
    <n v="17"/>
    <b v="1"/>
    <s v="theater/plays"/>
    <n v="2.5066666666666668"/>
    <n v="44.235294117647058"/>
    <x v="6"/>
    <x v="27"/>
  </r>
  <r>
    <n v="3653"/>
    <x v="3959"/>
    <s v="ALLIE is a new dark comedy play which will premiere at the Edinburgh Festival Fringe 2015. Written and produced by Ruaraidh Murray."/>
    <n v="2000"/>
    <n v="2010"/>
    <x v="3"/>
    <x v="3"/>
    <s v="GBP"/>
    <n v="1438764207"/>
    <n v="1436172207"/>
    <b v="0"/>
    <n v="33"/>
    <b v="1"/>
    <s v="theater/plays"/>
    <n v="1.0049999999999999"/>
    <n v="60.909090909090907"/>
    <x v="6"/>
    <x v="27"/>
  </r>
  <r>
    <n v="3654"/>
    <x v="3960"/>
    <s v="Miranda Conquest is Britainâ€™s top celebrity chef. One problem: she canâ€™t cook. A comedy about control, celebrity and kitchen knives."/>
    <n v="1500"/>
    <n v="2616"/>
    <x v="3"/>
    <x v="3"/>
    <s v="GBP"/>
    <n v="1459702800"/>
    <n v="1457690386"/>
    <b v="0"/>
    <n v="38"/>
    <b v="1"/>
    <s v="theater/plays"/>
    <n v="1.744"/>
    <n v="68.84210526315789"/>
    <x v="6"/>
    <x v="27"/>
  </r>
  <r>
    <n v="3655"/>
    <x v="3961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.1626000000000001"/>
    <n v="73.582278481012665"/>
    <x v="6"/>
    <x v="27"/>
  </r>
  <r>
    <n v="3656"/>
    <x v="3962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.0582"/>
    <n v="115.02173913043478"/>
    <x v="6"/>
    <x v="27"/>
  </r>
  <r>
    <n v="3657"/>
    <x v="3963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.1074999999999999"/>
    <n v="110.75"/>
    <x v="6"/>
    <x v="27"/>
  </r>
  <r>
    <n v="3658"/>
    <x v="3964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.0066666666666666"/>
    <n v="75.5"/>
    <x v="6"/>
    <x v="27"/>
  </r>
  <r>
    <n v="3659"/>
    <x v="3965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.0203333333333333"/>
    <n v="235.46153846153845"/>
    <x v="6"/>
    <x v="27"/>
  </r>
  <r>
    <n v="3660"/>
    <x v="3966"/>
    <s v="We are a young company who have been accepted to put on our play at The Courtyard Theatre. We need Â£250 for flyers, props and costume!"/>
    <n v="250"/>
    <n v="250"/>
    <x v="3"/>
    <x v="3"/>
    <s v="GBP"/>
    <n v="1419368925"/>
    <n v="1417208925"/>
    <b v="0"/>
    <n v="22"/>
    <b v="1"/>
    <s v="theater/plays"/>
    <n v="1"/>
    <n v="11.363636363636363"/>
    <x v="6"/>
    <x v="27"/>
  </r>
  <r>
    <n v="3661"/>
    <x v="3967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.1100000000000001"/>
    <n v="92.5"/>
    <x v="6"/>
    <x v="27"/>
  </r>
  <r>
    <n v="3662"/>
    <x v="3968"/>
    <s v="I'm an Inuit playwright chosen for the esteemed Arctic Circle Residency in Svalbard to write about 1800's Inuk woman guide, Tookoolito."/>
    <n v="8000"/>
    <n v="8114"/>
    <x v="3"/>
    <x v="2"/>
    <s v="CAD"/>
    <n v="1427775414"/>
    <n v="1425187014"/>
    <b v="0"/>
    <n v="40"/>
    <b v="1"/>
    <s v="theater/plays"/>
    <n v="1.0142500000000001"/>
    <n v="202.85"/>
    <x v="6"/>
    <x v="27"/>
  </r>
  <r>
    <n v="3663"/>
    <x v="3969"/>
    <s v="Each year our community comes together to put on a fun and funny family show. We need your help to keep our annual event going."/>
    <n v="225"/>
    <n v="234"/>
    <x v="3"/>
    <x v="3"/>
    <s v="GBP"/>
    <n v="1482321030"/>
    <n v="1477133430"/>
    <b v="0"/>
    <n v="9"/>
    <b v="1"/>
    <s v="theater/plays"/>
    <n v="1.04"/>
    <n v="26"/>
    <x v="6"/>
    <x v="27"/>
  </r>
  <r>
    <n v="3664"/>
    <x v="3970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.09375"/>
    <n v="46.05263157894737"/>
    <x v="6"/>
    <x v="27"/>
  </r>
  <r>
    <n v="3665"/>
    <x v="3971"/>
    <s v="A Fantastic creation about Napoleon, through his words and letters, sublimated by a musical score of rare beauty. Magnificent poetry!"/>
    <n v="620"/>
    <n v="714"/>
    <x v="3"/>
    <x v="7"/>
    <s v="EUR"/>
    <n v="1446062040"/>
    <n v="1445109822"/>
    <b v="0"/>
    <n v="14"/>
    <b v="1"/>
    <s v="theater/plays"/>
    <n v="1.1516129032258065"/>
    <n v="51"/>
    <x v="6"/>
    <x v="27"/>
  </r>
  <r>
    <n v="3666"/>
    <x v="3972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"/>
    <n v="31.578947368421051"/>
    <x v="6"/>
    <x v="27"/>
  </r>
  <r>
    <n v="3667"/>
    <x v="3973"/>
    <s v="A short man takes his tall family to court for stealing his height. Help Small Things Theatre take this big story to EdFringe 2015!"/>
    <n v="3000"/>
    <n v="3095.11"/>
    <x v="3"/>
    <x v="3"/>
    <s v="GBP"/>
    <n v="1437261419"/>
    <n v="1434669419"/>
    <b v="0"/>
    <n v="58"/>
    <b v="1"/>
    <s v="theater/plays"/>
    <n v="1.0317033333333334"/>
    <n v="53.363965517241382"/>
    <x v="6"/>
    <x v="27"/>
  </r>
  <r>
    <n v="3668"/>
    <x v="3974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.0349999999999999"/>
    <n v="36.964285714285715"/>
    <x v="6"/>
    <x v="27"/>
  </r>
  <r>
    <n v="3669"/>
    <x v="3975"/>
    <s v="Prowl Theatre Company is brand new. We are putting on our first play 'Sexual perversity in Chicago', from the 10th to the 16th August"/>
    <n v="1000"/>
    <n v="1382"/>
    <x v="3"/>
    <x v="3"/>
    <s v="GBP"/>
    <n v="1434039137"/>
    <n v="1431447137"/>
    <b v="0"/>
    <n v="17"/>
    <b v="1"/>
    <s v="theater/plays"/>
    <n v="1.3819999999999999"/>
    <n v="81.294117647058826"/>
    <x v="6"/>
    <x v="27"/>
  </r>
  <r>
    <n v="3670"/>
    <x v="3976"/>
    <s v="Debauchery, laughter, violence and politics. Why wouldn't you want help Drama Soc's production of 'Posh' be the best it can be?"/>
    <n v="220"/>
    <n v="241"/>
    <x v="3"/>
    <x v="3"/>
    <s v="GBP"/>
    <n v="1433113200"/>
    <n v="1431951611"/>
    <b v="0"/>
    <n v="12"/>
    <b v="1"/>
    <s v="theater/plays"/>
    <n v="1.0954545454545455"/>
    <n v="20.083333333333332"/>
    <x v="6"/>
    <x v="27"/>
  </r>
  <r>
    <n v="3671"/>
    <x v="3977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.0085714285714287"/>
    <n v="88.25"/>
    <x v="6"/>
    <x v="27"/>
  </r>
  <r>
    <n v="3672"/>
    <x v="3978"/>
    <s v="1984. An IRA bomb explodes at the Grand Hotel. Years on, the bomber and a victim's daughter meet. The meeting changes both their lives."/>
    <n v="3000"/>
    <n v="3046"/>
    <x v="3"/>
    <x v="3"/>
    <s v="GBP"/>
    <n v="1411771384"/>
    <n v="1409179384"/>
    <b v="0"/>
    <n v="57"/>
    <b v="1"/>
    <s v="theater/plays"/>
    <n v="1.0153333333333334"/>
    <n v="53.438596491228068"/>
    <x v="6"/>
    <x v="27"/>
  </r>
  <r>
    <n v="3673"/>
    <x v="3979"/>
    <s v="Zoe is a teenage girl growing up in a deeply disturbing society. If those paid to protect her aren't listening, then who is?"/>
    <n v="4000"/>
    <n v="4545"/>
    <x v="3"/>
    <x v="3"/>
    <s v="GBP"/>
    <n v="1415191920"/>
    <n v="1412233497"/>
    <b v="0"/>
    <n v="114"/>
    <b v="1"/>
    <s v="theater/plays"/>
    <n v="1.13625"/>
    <n v="39.868421052631582"/>
    <x v="6"/>
    <x v="27"/>
  </r>
  <r>
    <n v="3674"/>
    <x v="3980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"/>
    <n v="145.16129032258064"/>
    <x v="6"/>
    <x v="27"/>
  </r>
  <r>
    <n v="3675"/>
    <x v="3981"/>
    <s v="3 decades, 3 generations, 3 friends, one house. Real Eyes Theatre explore how our lives are influenced by the decades we grow up in."/>
    <n v="50"/>
    <n v="70"/>
    <x v="3"/>
    <x v="3"/>
    <s v="GBP"/>
    <n v="1463353200"/>
    <n v="1462285182"/>
    <b v="0"/>
    <n v="3"/>
    <b v="1"/>
    <s v="theater/plays"/>
    <n v="1.4"/>
    <n v="23.333333333333332"/>
    <x v="6"/>
    <x v="27"/>
  </r>
  <r>
    <n v="3676"/>
    <x v="3982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.2875000000000001"/>
    <n v="64.375"/>
    <x v="6"/>
    <x v="27"/>
  </r>
  <r>
    <n v="3677"/>
    <x v="3983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.0290416666666666"/>
    <n v="62.052763819095475"/>
    <x v="6"/>
    <x v="27"/>
  </r>
  <r>
    <n v="3678"/>
    <x v="3984"/>
    <s v="The Ugly Collective takes Some big Some bang to the Underbelly Venues at the Edinburgh Fringe!"/>
    <n v="2000"/>
    <n v="2050"/>
    <x v="3"/>
    <x v="3"/>
    <s v="GBP"/>
    <n v="1433076298"/>
    <n v="1430052298"/>
    <b v="0"/>
    <n v="31"/>
    <b v="1"/>
    <s v="theater/plays"/>
    <n v="1.0249999999999999"/>
    <n v="66.129032258064512"/>
    <x v="6"/>
    <x v="27"/>
  </r>
  <r>
    <n v="3679"/>
    <x v="3985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.101"/>
    <n v="73.400000000000006"/>
    <x v="6"/>
    <x v="27"/>
  </r>
  <r>
    <n v="3680"/>
    <x v="3986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.1276666666666666"/>
    <n v="99.5"/>
    <x v="6"/>
    <x v="27"/>
  </r>
  <r>
    <n v="3681"/>
    <x v="3987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.119"/>
    <n v="62.166666666666664"/>
    <x v="6"/>
    <x v="27"/>
  </r>
  <r>
    <n v="3682"/>
    <x v="3988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.3919999999999999"/>
    <n v="62.328358208955223"/>
    <x v="6"/>
    <x v="27"/>
  </r>
  <r>
    <n v="3683"/>
    <x v="3989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.1085714285714285"/>
    <n v="58.787878787878789"/>
    <x v="6"/>
    <x v="27"/>
  </r>
  <r>
    <n v="3684"/>
    <x v="3990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.3906666666666667"/>
    <n v="45.347826086956523"/>
    <x v="6"/>
    <x v="27"/>
  </r>
  <r>
    <n v="3685"/>
    <x v="3991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.0569999999999999"/>
    <n v="41.944444444444443"/>
    <x v="6"/>
    <x v="27"/>
  </r>
  <r>
    <n v="3686"/>
    <x v="3992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.0142857142857142"/>
    <n v="59.166666666666664"/>
    <x v="6"/>
    <x v="27"/>
  </r>
  <r>
    <n v="3687"/>
    <x v="3993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.0024500000000001"/>
    <n v="200.49"/>
    <x v="6"/>
    <x v="27"/>
  </r>
  <r>
    <n v="3688"/>
    <x v="3994"/>
    <s v="The Tulip Tree is a project I have been passionate about for 5 years. It is an unforgettable story that has never been told."/>
    <n v="3000"/>
    <n v="3275"/>
    <x v="3"/>
    <x v="3"/>
    <s v="GBP"/>
    <n v="1407524004"/>
    <n v="1404932004"/>
    <b v="0"/>
    <n v="39"/>
    <b v="1"/>
    <s v="theater/plays"/>
    <n v="1.0916666666666666"/>
    <n v="83.974358974358978"/>
    <x v="6"/>
    <x v="27"/>
  </r>
  <r>
    <n v="3689"/>
    <x v="3995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.1833333333333333"/>
    <n v="57.258064516129032"/>
    <x v="6"/>
    <x v="27"/>
  </r>
  <r>
    <n v="3690"/>
    <x v="3996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.2"/>
    <n v="58.064516129032256"/>
    <x v="6"/>
    <x v="27"/>
  </r>
  <r>
    <n v="3691"/>
    <x v="3997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.2796000000000001"/>
    <n v="186.80291970802921"/>
    <x v="6"/>
    <x v="27"/>
  </r>
  <r>
    <n v="3692"/>
    <x v="3998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.26"/>
    <n v="74.117647058823536"/>
    <x v="6"/>
    <x v="27"/>
  </r>
  <r>
    <n v="3693"/>
    <x v="3999"/>
    <s v="Jason (Georgia on My Mind), a solo play about a modern quest to the Republic of Georgia in the ancient steps of Jason &amp; the Argonauts"/>
    <n v="333"/>
    <n v="430"/>
    <x v="3"/>
    <x v="3"/>
    <s v="GBP"/>
    <n v="1448922600"/>
    <n v="1446352529"/>
    <b v="0"/>
    <n v="14"/>
    <b v="1"/>
    <s v="theater/plays"/>
    <n v="1.2912912912912913"/>
    <n v="30.714285714285715"/>
    <x v="6"/>
    <x v="27"/>
  </r>
  <r>
    <n v="3694"/>
    <x v="4000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.0742857142857143"/>
    <n v="62.666666666666664"/>
    <x v="6"/>
    <x v="27"/>
  </r>
  <r>
    <n v="3695"/>
    <x v="4001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.00125"/>
    <n v="121.36363636363636"/>
    <x v="6"/>
    <x v="27"/>
  </r>
  <r>
    <n v="3696"/>
    <x v="4002"/>
    <s v="We are 10 years old - please help us celebrate the last 10 years and secure our future for the next 10 years."/>
    <n v="2000"/>
    <n v="3100"/>
    <x v="3"/>
    <x v="3"/>
    <s v="GBP"/>
    <n v="1423838916"/>
    <n v="1418654916"/>
    <b v="0"/>
    <n v="78"/>
    <b v="1"/>
    <s v="theater/plays"/>
    <n v="1.55"/>
    <n v="39.743589743589745"/>
    <x v="6"/>
    <x v="27"/>
  </r>
  <r>
    <n v="3697"/>
    <x v="4003"/>
    <s v="With your support this one-man show will tour various theatres in the UK - it's a story of hero worship and love beyond the grave."/>
    <n v="2000"/>
    <n v="2160"/>
    <x v="3"/>
    <x v="3"/>
    <s v="GBP"/>
    <n v="1462878648"/>
    <n v="1461064248"/>
    <b v="0"/>
    <n v="30"/>
    <b v="1"/>
    <s v="theater/plays"/>
    <n v="1.08"/>
    <n v="72"/>
    <x v="6"/>
    <x v="27"/>
  </r>
  <r>
    <n v="3698"/>
    <x v="4004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.1052"/>
    <n v="40.632352941176471"/>
    <x v="6"/>
    <x v="27"/>
  </r>
  <r>
    <n v="3699"/>
    <x v="4005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.008"/>
    <n v="63"/>
    <x v="6"/>
    <x v="27"/>
  </r>
  <r>
    <n v="3700"/>
    <x v="4006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.212"/>
    <n v="33.666666666666664"/>
    <x v="6"/>
    <x v="27"/>
  </r>
  <r>
    <n v="3701"/>
    <x v="4007"/>
    <s v="Part-silent film, part-thriller, Dog Show sees four actors play a community of dogs and their owners. One autumn, a killer strikes."/>
    <n v="1500"/>
    <n v="1505"/>
    <x v="3"/>
    <x v="3"/>
    <s v="GBP"/>
    <n v="1433422793"/>
    <n v="1430830793"/>
    <b v="0"/>
    <n v="39"/>
    <b v="1"/>
    <s v="theater/plays"/>
    <n v="1.0033333333333334"/>
    <n v="38.589743589743591"/>
    <x v="6"/>
    <x v="27"/>
  </r>
  <r>
    <n v="3702"/>
    <x v="4008"/>
    <s v="Shakespeare's &quot;Julius Caesar&quot; inspires the unforgettable story of the &quot;African Che Guevara&quot; Thomas Sankara, President of Burkina Faso."/>
    <n v="3000"/>
    <n v="3275"/>
    <x v="3"/>
    <x v="3"/>
    <s v="GBP"/>
    <n v="1468191540"/>
    <n v="1464958484"/>
    <b v="0"/>
    <n v="21"/>
    <b v="1"/>
    <s v="theater/plays"/>
    <n v="1.0916666666666666"/>
    <n v="155.95238095238096"/>
    <x v="6"/>
    <x v="27"/>
  </r>
  <r>
    <n v="3703"/>
    <x v="4009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.2342857142857142"/>
    <n v="43.2"/>
    <x v="6"/>
    <x v="27"/>
  </r>
  <r>
    <n v="3704"/>
    <x v="4010"/>
    <s v="The award-winning Nottingham New Theatre presents an exciting experimental play about the multi-universe theory and love."/>
    <n v="300"/>
    <n v="409.01"/>
    <x v="3"/>
    <x v="3"/>
    <s v="GBP"/>
    <n v="1464712394"/>
    <n v="1459528394"/>
    <b v="0"/>
    <n v="27"/>
    <b v="1"/>
    <s v="theater/plays"/>
    <n v="1.3633666666666666"/>
    <n v="15.148518518518518"/>
    <x v="6"/>
    <x v="27"/>
  </r>
  <r>
    <n v="3705"/>
    <x v="4011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.0346657233816767"/>
    <n v="83.571428571428569"/>
    <x v="6"/>
    <x v="27"/>
  </r>
  <r>
    <n v="3706"/>
    <x v="4012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.2133333333333334"/>
    <n v="140"/>
    <x v="6"/>
    <x v="27"/>
  </r>
  <r>
    <n v="3707"/>
    <x v="4013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.86"/>
    <n v="80.869565217391298"/>
    <x v="6"/>
    <x v="27"/>
  </r>
  <r>
    <n v="3708"/>
    <x v="4014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"/>
    <n v="53.846153846153847"/>
    <x v="6"/>
    <x v="27"/>
  </r>
  <r>
    <n v="3709"/>
    <x v="4015"/>
    <s v="The filthily talented Ruby and Darling, take you on a raunch-tastic musical discovery of life with a vagina. #sayno"/>
    <n v="1000"/>
    <n v="1082.5"/>
    <x v="3"/>
    <x v="3"/>
    <s v="GBP"/>
    <n v="1403715546"/>
    <n v="1401123546"/>
    <b v="0"/>
    <n v="35"/>
    <b v="1"/>
    <s v="theater/plays"/>
    <n v="1.0825"/>
    <n v="30.928571428571427"/>
    <x v="6"/>
    <x v="27"/>
  </r>
  <r>
    <n v="3710"/>
    <x v="4016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.4115384615384616"/>
    <n v="67.962962962962962"/>
    <x v="6"/>
    <x v="27"/>
  </r>
  <r>
    <n v="3711"/>
    <x v="4017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.1399999999999999"/>
    <n v="27.142857142857142"/>
    <x v="6"/>
    <x v="27"/>
  </r>
  <r>
    <n v="3712"/>
    <x v="4018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.5373333333333334"/>
    <n v="110.86538461538461"/>
    <x v="6"/>
    <x v="27"/>
  </r>
  <r>
    <n v="3713"/>
    <x v="4019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.0149999999999999"/>
    <n v="106.84210526315789"/>
    <x v="6"/>
    <x v="27"/>
  </r>
  <r>
    <n v="3714"/>
    <x v="4020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.0235000000000001"/>
    <n v="105.51546391752578"/>
    <x v="6"/>
    <x v="27"/>
  </r>
  <r>
    <n v="3715"/>
    <x v="4021"/>
    <s v="Vibrant contemporary political theatre, exploring the professional and human impact of the growing corporate culture in education."/>
    <n v="3500"/>
    <n v="3590"/>
    <x v="3"/>
    <x v="3"/>
    <s v="GBP"/>
    <n v="1427806320"/>
    <n v="1422834819"/>
    <b v="0"/>
    <n v="27"/>
    <b v="1"/>
    <s v="theater/plays"/>
    <n v="1.0257142857142858"/>
    <n v="132.96296296296296"/>
    <x v="6"/>
    <x v="27"/>
  </r>
  <r>
    <n v="3716"/>
    <x v="4022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.5575000000000001"/>
    <n v="51.916666666666664"/>
    <x v="6"/>
    <x v="27"/>
  </r>
  <r>
    <n v="3717"/>
    <x v="4023"/>
    <s v="A heart-warming comedy by award-winning writer about Love, Sex, Friendship of three old gay men in their 60s'!"/>
    <n v="4000"/>
    <n v="4030"/>
    <x v="3"/>
    <x v="3"/>
    <s v="GBP"/>
    <n v="1431204449"/>
    <n v="1428526049"/>
    <b v="0"/>
    <n v="13"/>
    <b v="1"/>
    <s v="theater/plays"/>
    <n v="1.0075000000000001"/>
    <n v="310"/>
    <x v="6"/>
    <x v="27"/>
  </r>
  <r>
    <n v="3718"/>
    <x v="4024"/>
    <s v="William Carlisle has the world at his feet but its weight on his shoulders. He is intelligent, articulate and fucked."/>
    <n v="500"/>
    <n v="1197"/>
    <x v="3"/>
    <x v="3"/>
    <s v="GBP"/>
    <n v="1425057075"/>
    <n v="1422465075"/>
    <b v="0"/>
    <n v="46"/>
    <b v="1"/>
    <s v="theater/plays"/>
    <n v="2.3940000000000001"/>
    <n v="26.021739130434781"/>
    <x v="6"/>
    <x v="27"/>
  </r>
  <r>
    <n v="3719"/>
    <x v="4025"/>
    <s v="A new piece of physical theatre about love, regret and longing."/>
    <n v="200"/>
    <n v="420"/>
    <x v="3"/>
    <x v="3"/>
    <s v="GBP"/>
    <n v="1434994266"/>
    <n v="1432402266"/>
    <b v="0"/>
    <n v="4"/>
    <b v="1"/>
    <s v="theater/plays"/>
    <n v="2.1"/>
    <n v="105"/>
    <x v="6"/>
    <x v="27"/>
  </r>
  <r>
    <n v="3720"/>
    <x v="4026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.0451515151515152"/>
    <n v="86.224999999999994"/>
    <x v="6"/>
    <x v="27"/>
  </r>
  <r>
    <n v="3721"/>
    <x v="4027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.008"/>
    <n v="114.54545454545455"/>
    <x v="6"/>
    <x v="27"/>
  </r>
  <r>
    <n v="3722"/>
    <x v="4028"/>
    <s v="Un psychiatre reÃ§oit une patiente souffrant d'amnÃ©sie, de mythomanie et de nymphomanie. S'en suit une cascade d'Ã©vÃ©nements drolatiques."/>
    <n v="1500"/>
    <n v="1668"/>
    <x v="3"/>
    <x v="2"/>
    <s v="CAD"/>
    <n v="1455231540"/>
    <n v="1452614847"/>
    <b v="0"/>
    <n v="35"/>
    <b v="1"/>
    <s v="theater/plays"/>
    <n v="1.1120000000000001"/>
    <n v="47.657142857142858"/>
    <x v="6"/>
    <x v="27"/>
  </r>
  <r>
    <n v="3723"/>
    <x v="4029"/>
    <s v="Saltmine Theatre Company present Beauty and the Beast:"/>
    <n v="4500"/>
    <n v="4592"/>
    <x v="3"/>
    <x v="3"/>
    <s v="GBP"/>
    <n v="1417374262"/>
    <n v="1414778662"/>
    <b v="0"/>
    <n v="63"/>
    <b v="1"/>
    <s v="theater/plays"/>
    <n v="1.0204444444444445"/>
    <n v="72.888888888888886"/>
    <x v="6"/>
    <x v="27"/>
  </r>
  <r>
    <n v="3724"/>
    <x v="4030"/>
    <s v="One man, one monster, one unforgettable act of violence. This is the story of the worldâ€™s most notorious terrorist. It is going to USA"/>
    <n v="4300"/>
    <n v="4409.55"/>
    <x v="3"/>
    <x v="3"/>
    <s v="GBP"/>
    <n v="1462402800"/>
    <n v="1459856860"/>
    <b v="0"/>
    <n v="89"/>
    <b v="1"/>
    <s v="theater/plays"/>
    <n v="1.0254767441860466"/>
    <n v="49.545505617977533"/>
    <x v="6"/>
    <x v="27"/>
  </r>
  <r>
    <n v="3725"/>
    <x v="4031"/>
    <s v="A small theatre company taking 'Mine' on tour in early 2016. 'Mine' is a modern play and we hope to break on to the stage with a bang."/>
    <n v="300"/>
    <n v="381"/>
    <x v="3"/>
    <x v="3"/>
    <s v="GBP"/>
    <n v="1455831000"/>
    <n v="1454366467"/>
    <b v="0"/>
    <n v="15"/>
    <b v="1"/>
    <s v="theater/plays"/>
    <n v="1.27"/>
    <n v="25.4"/>
    <x v="6"/>
    <x v="27"/>
  </r>
  <r>
    <n v="3726"/>
    <x v="4032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.3870588235294119"/>
    <n v="62.586956521739133"/>
    <x v="6"/>
    <x v="27"/>
  </r>
  <r>
    <n v="3727"/>
    <x v="4033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.0075000000000001"/>
    <n v="61.060606060606062"/>
    <x v="6"/>
    <x v="27"/>
  </r>
  <r>
    <n v="3748"/>
    <x v="4034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.0351999999999999"/>
    <n v="99.538461538461533"/>
    <x v="6"/>
    <x v="10"/>
  </r>
  <r>
    <n v="3749"/>
    <x v="4035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.05"/>
    <n v="75"/>
    <x v="6"/>
    <x v="10"/>
  </r>
  <r>
    <n v="3750"/>
    <x v="4036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.0044999999999999"/>
    <n v="215.25"/>
    <x v="6"/>
    <x v="10"/>
  </r>
  <r>
    <n v="3751"/>
    <x v="4037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.3260000000000001"/>
    <n v="120.54545454545455"/>
    <x v="6"/>
    <x v="10"/>
  </r>
  <r>
    <n v="3752"/>
    <x v="4038"/>
    <s v="Welcome to POP! Community Cabaret: the &quot;friendliest mad bunch ever&quot;!_x000a_We are a cabaret group run by our community for our community."/>
    <n v="500"/>
    <n v="565"/>
    <x v="3"/>
    <x v="3"/>
    <s v="GBP"/>
    <n v="1476651600"/>
    <n v="1473189335"/>
    <b v="0"/>
    <n v="15"/>
    <b v="1"/>
    <s v="theater/musical"/>
    <n v="1.1299999999999999"/>
    <n v="37.666666666666664"/>
    <x v="6"/>
    <x v="10"/>
  </r>
  <r>
    <n v="3753"/>
    <x v="4039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.0334000000000001"/>
    <n v="172.23333333333332"/>
    <x v="6"/>
    <x v="10"/>
  </r>
  <r>
    <n v="3754"/>
    <x v="4040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.2"/>
    <n v="111.11111111111111"/>
    <x v="6"/>
    <x v="10"/>
  </r>
  <r>
    <n v="3755"/>
    <x v="4041"/>
    <s v="We have formed an innovative company that aims to create musical comedic performances suitable for a range of venues."/>
    <n v="550"/>
    <n v="713"/>
    <x v="3"/>
    <x v="3"/>
    <s v="GBP"/>
    <n v="1460753307"/>
    <n v="1458161307"/>
    <b v="0"/>
    <n v="28"/>
    <b v="1"/>
    <s v="theater/musical"/>
    <n v="1.2963636363636364"/>
    <n v="25.464285714285715"/>
    <x v="6"/>
    <x v="10"/>
  </r>
  <r>
    <n v="3756"/>
    <x v="4042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.0111111111111111"/>
    <n v="267.64705882352939"/>
    <x v="6"/>
    <x v="10"/>
  </r>
  <r>
    <n v="3757"/>
    <x v="4043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.0851428571428572"/>
    <n v="75.959999999999994"/>
    <x v="6"/>
    <x v="10"/>
  </r>
  <r>
    <n v="3758"/>
    <x v="4044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.0233333333333334"/>
    <n v="59.03846153846154"/>
    <x v="6"/>
    <x v="10"/>
  </r>
  <r>
    <n v="3759"/>
    <x v="4045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.1024425000000002"/>
    <n v="50.111022727272733"/>
    <x v="6"/>
    <x v="10"/>
  </r>
  <r>
    <n v="3760"/>
    <x v="4046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.010154"/>
    <n v="55.502967032967035"/>
    <x v="6"/>
    <x v="10"/>
  </r>
  <r>
    <n v="3761"/>
    <x v="4047"/>
    <s v="liveartshow returns with a new work at the Arcola this summer. Marsha is a story combining opera, dance and theatre... with a unicorn"/>
    <n v="500"/>
    <n v="500"/>
    <x v="3"/>
    <x v="3"/>
    <s v="GBP"/>
    <n v="1439247600"/>
    <n v="1434625937"/>
    <b v="0"/>
    <n v="3"/>
    <b v="1"/>
    <s v="theater/musical"/>
    <n v="1"/>
    <n v="166.66666666666666"/>
    <x v="6"/>
    <x v="10"/>
  </r>
  <r>
    <n v="3762"/>
    <x v="4048"/>
    <s v="We are trying to raise money to perform a musical we have written, called &quot;Iolite&quot;, at the Edinburgh Fringe in 2015."/>
    <n v="1250"/>
    <n v="1328"/>
    <x v="3"/>
    <x v="3"/>
    <s v="GBP"/>
    <n v="1438543889"/>
    <n v="1436383889"/>
    <b v="0"/>
    <n v="28"/>
    <b v="1"/>
    <s v="theater/musical"/>
    <n v="1.0624"/>
    <n v="47.428571428571431"/>
    <x v="6"/>
    <x v="10"/>
  </r>
  <r>
    <n v="3763"/>
    <x v="4049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"/>
    <n v="64.935064935064929"/>
    <x v="6"/>
    <x v="10"/>
  </r>
  <r>
    <n v="3764"/>
    <x v="4050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"/>
    <n v="55.555555555555557"/>
    <x v="6"/>
    <x v="10"/>
  </r>
  <r>
    <n v="3765"/>
    <x v="4051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.1345714285714286"/>
    <n v="74.224299065420567"/>
    <x v="6"/>
    <x v="10"/>
  </r>
  <r>
    <n v="3766"/>
    <x v="4052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.0265010000000001"/>
    <n v="106.9271875"/>
    <x v="6"/>
    <x v="10"/>
  </r>
  <r>
    <n v="3767"/>
    <x v="4053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.1675"/>
    <n v="41.696428571428569"/>
    <x v="6"/>
    <x v="10"/>
  </r>
  <r>
    <n v="3768"/>
    <x v="4054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.0765274999999999"/>
    <n v="74.243275862068955"/>
    <x v="6"/>
    <x v="10"/>
  </r>
  <r>
    <n v="3769"/>
    <x v="4055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"/>
    <n v="73.333333333333329"/>
    <x v="6"/>
    <x v="10"/>
  </r>
  <r>
    <n v="3770"/>
    <x v="4056"/>
    <s v="The incredible story of woman's fight to clear her brother from the charge of cowardice in the Great War, brought to life musically"/>
    <n v="2000"/>
    <n v="2000"/>
    <x v="3"/>
    <x v="3"/>
    <s v="GBP"/>
    <n v="1434234010"/>
    <n v="1431642010"/>
    <b v="0"/>
    <n v="20"/>
    <b v="1"/>
    <s v="theater/musical"/>
    <n v="1"/>
    <n v="100"/>
    <x v="6"/>
    <x v="10"/>
  </r>
  <r>
    <n v="3771"/>
    <x v="4057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.46"/>
    <n v="38.421052631578945"/>
    <x v="6"/>
    <x v="10"/>
  </r>
  <r>
    <n v="3772"/>
    <x v="4058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.1020000000000001"/>
    <n v="166.96969696969697"/>
    <x v="6"/>
    <x v="10"/>
  </r>
  <r>
    <n v="3773"/>
    <x v="4059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.0820000000000001"/>
    <n v="94.912280701754383"/>
    <x v="6"/>
    <x v="10"/>
  </r>
  <r>
    <n v="3774"/>
    <x v="4060"/>
    <s v="Mabel Moon and her co-pilot Silvertoes are coming to earth in the form of a 35 minute interactive and educational musical adventure  !"/>
    <n v="2500"/>
    <n v="2500"/>
    <x v="3"/>
    <x v="2"/>
    <s v="CAD"/>
    <n v="1428606055"/>
    <n v="1427223655"/>
    <b v="0"/>
    <n v="25"/>
    <b v="1"/>
    <s v="theater/musical"/>
    <n v="1"/>
    <n v="100"/>
    <x v="6"/>
    <x v="10"/>
  </r>
  <r>
    <n v="3775"/>
    <x v="4061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.0024999999999999"/>
    <n v="143.21428571428572"/>
    <x v="6"/>
    <x v="10"/>
  </r>
  <r>
    <n v="3776"/>
    <x v="4062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.0671250000000001"/>
    <n v="90.819148936170208"/>
    <x v="6"/>
    <x v="10"/>
  </r>
  <r>
    <n v="3777"/>
    <x v="4063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.4319999999999999"/>
    <n v="48.542372881355931"/>
    <x v="6"/>
    <x v="10"/>
  </r>
  <r>
    <n v="3778"/>
    <x v="4064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.0504166666666668"/>
    <n v="70.027777777777771"/>
    <x v="6"/>
    <x v="10"/>
  </r>
  <r>
    <n v="3779"/>
    <x v="4065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.0398000000000001"/>
    <n v="135.62608695652173"/>
    <x v="6"/>
    <x v="10"/>
  </r>
  <r>
    <n v="3780"/>
    <x v="4066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.2"/>
    <n v="100"/>
    <x v="6"/>
    <x v="10"/>
  </r>
  <r>
    <n v="3781"/>
    <x v="4067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.0966666666666667"/>
    <n v="94.90384615384616"/>
    <x v="6"/>
    <x v="10"/>
  </r>
  <r>
    <n v="3782"/>
    <x v="4068"/>
    <s v="No Horizon.  A unique musical inspired by the remarkable, forgotten story of Nicholas Saunderson - a tale of passion and aspiration."/>
    <n v="2000"/>
    <n v="2035"/>
    <x v="3"/>
    <x v="3"/>
    <s v="GBP"/>
    <n v="1469401200"/>
    <n v="1466887297"/>
    <b v="0"/>
    <n v="27"/>
    <b v="1"/>
    <s v="theater/musical"/>
    <n v="1.0175000000000001"/>
    <n v="75.370370370370367"/>
    <x v="6"/>
    <x v="10"/>
  </r>
  <r>
    <n v="3783"/>
    <x v="4069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.2891666666666666"/>
    <n v="64.458333333333329"/>
    <x v="6"/>
    <x v="10"/>
  </r>
  <r>
    <n v="3784"/>
    <x v="4070"/>
    <s v="This year, we will be producing the cult classic Little Shop of Horrors with your proceeds going towards venue and production costs."/>
    <n v="1000"/>
    <n v="1150"/>
    <x v="3"/>
    <x v="2"/>
    <s v="CAD"/>
    <n v="1468193532"/>
    <n v="1465601532"/>
    <b v="0"/>
    <n v="10"/>
    <b v="1"/>
    <s v="theater/musical"/>
    <n v="1.1499999999999999"/>
    <n v="115"/>
    <x v="6"/>
    <x v="10"/>
  </r>
  <r>
    <n v="3785"/>
    <x v="4071"/>
    <s v="Chess. Betrayal. Blueberry yoghurts. &quot;Pawn&quot; - a new musical by Oxford students - needs funding to go to the Edinburgh Fringe!"/>
    <n v="2000"/>
    <n v="3015"/>
    <x v="3"/>
    <x v="3"/>
    <s v="GBP"/>
    <n v="1470132180"/>
    <n v="1467040769"/>
    <b v="0"/>
    <n v="30"/>
    <b v="1"/>
    <s v="theater/musical"/>
    <n v="1.5075000000000001"/>
    <n v="100.5"/>
    <x v="6"/>
    <x v="10"/>
  </r>
  <r>
    <n v="3786"/>
    <x v="4072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.1096666666666666"/>
    <n v="93.774647887323937"/>
    <x v="6"/>
    <x v="10"/>
  </r>
  <r>
    <n v="3787"/>
    <x v="4073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.0028571428571429"/>
    <n v="35.1"/>
    <x v="6"/>
    <x v="10"/>
  </r>
  <r>
    <n v="3808"/>
    <x v="4074"/>
    <s v="Following a sell-out run in Loughborough, Time at the Bar! is heading to this year's Fringe Festival... But we need your help!"/>
    <n v="1000"/>
    <n v="1000"/>
    <x v="3"/>
    <x v="3"/>
    <s v="GBP"/>
    <n v="1429955619"/>
    <n v="1424775219"/>
    <b v="0"/>
    <n v="24"/>
    <b v="1"/>
    <s v="theater/plays"/>
    <n v="1"/>
    <n v="41.666666666666664"/>
    <x v="6"/>
    <x v="27"/>
  </r>
  <r>
    <n v="3809"/>
    <x v="4075"/>
    <s v="The story of two women trying to produce their own version of Chekhov's The Seagull with limited resources and unfettered enthusiasm."/>
    <n v="2000"/>
    <n v="2025"/>
    <x v="3"/>
    <x v="3"/>
    <s v="GBP"/>
    <n v="1406761200"/>
    <n v="1402403907"/>
    <b v="0"/>
    <n v="38"/>
    <b v="1"/>
    <s v="theater/plays"/>
    <n v="1.0125"/>
    <n v="53.289473684210527"/>
    <x v="6"/>
    <x v="27"/>
  </r>
  <r>
    <n v="3810"/>
    <x v="4076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.2173333333333334"/>
    <n v="70.230769230769226"/>
    <x v="6"/>
    <x v="27"/>
  </r>
  <r>
    <n v="3811"/>
    <x v="4077"/>
    <s v="The University of Exeter Shakespeare Society is touring its acclaimed show The Merchant of Venice to Stratford-upon-Avon!"/>
    <n v="250"/>
    <n v="825"/>
    <x v="3"/>
    <x v="3"/>
    <s v="GBP"/>
    <n v="1464692400"/>
    <n v="1461769373"/>
    <b v="0"/>
    <n v="19"/>
    <b v="1"/>
    <s v="theater/plays"/>
    <n v="3.3"/>
    <n v="43.421052631578945"/>
    <x v="6"/>
    <x v="27"/>
  </r>
  <r>
    <n v="3812"/>
    <x v="4078"/>
    <s v="We are raising funds for our local theatre group &quot;The Stage Door&quot;. Funding required for lighting, stage equipment and productions."/>
    <n v="2000"/>
    <n v="2191"/>
    <x v="3"/>
    <x v="2"/>
    <s v="CAD"/>
    <n v="1433131140"/>
    <n v="1429120908"/>
    <b v="0"/>
    <n v="11"/>
    <b v="1"/>
    <s v="theater/plays"/>
    <n v="1.0954999999999999"/>
    <n v="199.18181818181819"/>
    <x v="6"/>
    <x v="27"/>
  </r>
  <r>
    <n v="3813"/>
    <x v="4079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.0095190476190474"/>
    <n v="78.518148148148143"/>
    <x v="6"/>
    <x v="27"/>
  </r>
  <r>
    <n v="3814"/>
    <x v="4080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.4013333333333333"/>
    <n v="61.823529411764703"/>
    <x v="6"/>
    <x v="27"/>
  </r>
  <r>
    <n v="3815"/>
    <x v="4081"/>
    <s v="Come and help us make the Canterbury Shakespeare Festival a reality"/>
    <n v="1000"/>
    <n v="1000.01"/>
    <x v="3"/>
    <x v="3"/>
    <s v="GBP"/>
    <n v="1440111600"/>
    <n v="1437545657"/>
    <b v="0"/>
    <n v="20"/>
    <b v="1"/>
    <s v="theater/plays"/>
    <n v="1.0000100000000001"/>
    <n v="50.000500000000002"/>
    <x v="6"/>
    <x v="27"/>
  </r>
  <r>
    <n v="3816"/>
    <x v="4082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.19238"/>
    <n v="48.339729729729726"/>
    <x v="6"/>
    <x v="27"/>
  </r>
  <r>
    <n v="3817"/>
    <x v="4083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.0725"/>
    <n v="107.25"/>
    <x v="6"/>
    <x v="27"/>
  </r>
  <r>
    <n v="3818"/>
    <x v="4084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.2799999999999998"/>
    <n v="57"/>
    <x v="6"/>
    <x v="27"/>
  </r>
  <r>
    <n v="3819"/>
    <x v="4085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.0640000000000001"/>
    <n v="40.92307692307692"/>
    <x v="6"/>
    <x v="27"/>
  </r>
  <r>
    <n v="3820"/>
    <x v="4086"/>
    <s v="Tusentack Theatre is a professional theatre company providing opportunities to adults who access Mental Health Services."/>
    <n v="300"/>
    <n v="430"/>
    <x v="3"/>
    <x v="3"/>
    <s v="GBP"/>
    <n v="1436110717"/>
    <n v="1433518717"/>
    <b v="0"/>
    <n v="20"/>
    <b v="1"/>
    <s v="theater/plays"/>
    <n v="1.4333333333333333"/>
    <n v="21.5"/>
    <x v="6"/>
    <x v="27"/>
  </r>
  <r>
    <n v="3821"/>
    <x v="4087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.0454285714285714"/>
    <n v="79.543478260869563"/>
    <x v="6"/>
    <x v="27"/>
  </r>
  <r>
    <n v="3822"/>
    <x v="4088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.1002000000000001"/>
    <n v="72.381578947368425"/>
    <x v="6"/>
    <x v="27"/>
  </r>
  <r>
    <n v="3823"/>
    <x v="4089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.06"/>
    <n v="64.634146341463421"/>
    <x v="6"/>
    <x v="27"/>
  </r>
  <r>
    <n v="3824"/>
    <x v="4090"/>
    <s v="the hardy presents a collaboration between Robbie Curran and Abram Rooney. Kemble House, 9th-14th August, every night at 8pm."/>
    <n v="250"/>
    <n v="270"/>
    <x v="3"/>
    <x v="3"/>
    <s v="GBP"/>
    <n v="1470058860"/>
    <n v="1469026903"/>
    <b v="0"/>
    <n v="7"/>
    <b v="1"/>
    <s v="theater/plays"/>
    <n v="1.08"/>
    <n v="38.571428571428569"/>
    <x v="6"/>
    <x v="27"/>
  </r>
  <r>
    <n v="3825"/>
    <x v="4091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.0542"/>
    <n v="107.57142857142857"/>
    <x v="6"/>
    <x v="27"/>
  </r>
  <r>
    <n v="3826"/>
    <x v="4092"/>
    <s v="This is the story about the Westons. One family who live with mental illness on a daily basis."/>
    <n v="600"/>
    <n v="715"/>
    <x v="3"/>
    <x v="3"/>
    <s v="GBP"/>
    <n v="1430993394"/>
    <n v="1428401394"/>
    <b v="0"/>
    <n v="26"/>
    <b v="1"/>
    <s v="theater/plays"/>
    <n v="1.1916666666666667"/>
    <n v="27.5"/>
    <x v="6"/>
    <x v="27"/>
  </r>
  <r>
    <n v="3827"/>
    <x v="4093"/>
    <s v="IAM TRYING TO TAKE MY DEBUT PLAY BROKEN BISCUITS TO EDINGBURGH FESTIVAL 2015 AND REALLY NEED SOME FUNDING TO HELP ME ACHIEVE THIS GOAL"/>
    <n v="3000"/>
    <n v="4580"/>
    <x v="3"/>
    <x v="3"/>
    <s v="GBP"/>
    <n v="1427414400"/>
    <n v="1422656201"/>
    <b v="0"/>
    <n v="65"/>
    <b v="1"/>
    <s v="theater/plays"/>
    <n v="1.5266666666666666"/>
    <n v="70.461538461538467"/>
    <x v="6"/>
    <x v="27"/>
  </r>
  <r>
    <n v="3828"/>
    <x v="4094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"/>
    <n v="178.57142857142858"/>
    <x v="6"/>
    <x v="27"/>
  </r>
  <r>
    <n v="3829"/>
    <x v="4095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.002"/>
    <n v="62.625"/>
    <x v="6"/>
    <x v="27"/>
  </r>
  <r>
    <n v="3830"/>
    <x v="4096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.25"/>
    <n v="75"/>
    <x v="6"/>
    <x v="27"/>
  </r>
  <r>
    <n v="3831"/>
    <x v="4097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.0602199999999999"/>
    <n v="58.901111111111113"/>
    <x v="6"/>
    <x v="27"/>
  </r>
  <r>
    <n v="3832"/>
    <x v="4098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.0466666666666666"/>
    <n v="139.55555555555554"/>
    <x v="6"/>
    <x v="27"/>
  </r>
  <r>
    <n v="3833"/>
    <x v="4099"/>
    <s v="Get more kids to love Shakespeare by developing the fun &amp; effective Shakespeare is Boffo! course as an replicable program for teachers."/>
    <n v="1200"/>
    <n v="1400"/>
    <x v="3"/>
    <x v="2"/>
    <s v="CAD"/>
    <n v="1417460940"/>
    <n v="1416516972"/>
    <b v="0"/>
    <n v="20"/>
    <b v="1"/>
    <s v="theater/plays"/>
    <n v="1.1666666666666667"/>
    <n v="70"/>
    <x v="6"/>
    <x v="27"/>
  </r>
  <r>
    <n v="3834"/>
    <x v="4100"/>
    <s v="About the impact of addiction on relationships; my play hopes to inspire &amp; support those affected to connect with their own creativity"/>
    <n v="3000"/>
    <n v="3271"/>
    <x v="3"/>
    <x v="3"/>
    <s v="GBP"/>
    <n v="1434624067"/>
    <n v="1432032067"/>
    <b v="0"/>
    <n v="57"/>
    <b v="1"/>
    <s v="theater/plays"/>
    <n v="1.0903333333333334"/>
    <n v="57.385964912280699"/>
    <x v="6"/>
    <x v="27"/>
  </r>
  <r>
    <n v="3835"/>
    <x v="4101"/>
    <s v="IT DOESN'T MATTER is a new comedic piece of political theatre written by three enthusiastic students. Help us produce it at LIPA!"/>
    <n v="200"/>
    <n v="320"/>
    <x v="3"/>
    <x v="3"/>
    <s v="GBP"/>
    <n v="1461278208"/>
    <n v="1459463808"/>
    <b v="0"/>
    <n v="8"/>
    <b v="1"/>
    <s v="theater/plays"/>
    <n v="1.6"/>
    <n v="40"/>
    <x v="6"/>
    <x v="27"/>
  </r>
  <r>
    <n v="3836"/>
    <x v="4102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.125"/>
    <n v="64.285714285714292"/>
    <x v="6"/>
    <x v="27"/>
  </r>
  <r>
    <n v="3837"/>
    <x v="4103"/>
    <s v="A high-flying French farce with the thrust of a well-tuned jet engine"/>
    <n v="2000"/>
    <n v="2042"/>
    <x v="3"/>
    <x v="3"/>
    <s v="GBP"/>
    <n v="1435947758"/>
    <n v="1432837358"/>
    <b v="0"/>
    <n v="17"/>
    <b v="1"/>
    <s v="theater/plays"/>
    <n v="1.0209999999999999"/>
    <n v="120.11764705882354"/>
    <x v="6"/>
    <x v="27"/>
  </r>
  <r>
    <n v="3838"/>
    <x v="4104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s v="theater/plays"/>
    <n v="1.00824"/>
    <n v="1008.24"/>
    <x v="6"/>
    <x v="27"/>
  </r>
  <r>
    <n v="3839"/>
    <x v="4105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.0125"/>
    <n v="63.28125"/>
    <x v="6"/>
    <x v="27"/>
  </r>
  <r>
    <n v="3840"/>
    <x v="4106"/>
    <s v="A gritty play looking at a modern day relationship, highlighting issues of mental health and abuse suffered by men."/>
    <n v="1"/>
    <n v="65"/>
    <x v="3"/>
    <x v="3"/>
    <s v="GBP"/>
    <n v="1459180229"/>
    <n v="1457023829"/>
    <b v="0"/>
    <n v="3"/>
    <b v="1"/>
    <s v="theater/plays"/>
    <n v="65"/>
    <n v="21.666666666666668"/>
    <x v="6"/>
    <x v="27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"/>
    <d v="2015-04-18T05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7"/>
    <d v="2015-04-03T08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10"/>
    <d v="2014-06-16T15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1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2"/>
    <d v="2014-11-07T15:30:0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13"/>
    <d v="2016-05-31T12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8"/>
    <d v="2015-07-31T23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1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2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2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2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2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2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2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26"/>
    <d v="2017-01-17T19:23:18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2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2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2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3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31"/>
    <d v="2015-06-18T08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32"/>
    <d v="2014-09-22T20:51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3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3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3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3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3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39"/>
    <d v="2016-07-03T05:25:45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4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4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4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4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44"/>
    <d v="2014-08-27T19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4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4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4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4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49"/>
    <d v="2015-11-28T20:49:0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5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51"/>
    <d v="2016-01-19T08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5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5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5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5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5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5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58"/>
    <d v="2015-12-09T14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5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6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6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6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6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6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6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6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6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6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6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7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7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7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73"/>
    <d v="2016-06-17T18:00:0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74"/>
    <d v="2015-02-26T17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75"/>
    <d v="2015-04-11T21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7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77"/>
    <d v="2017-02-25T18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78"/>
    <d v="2017-03-25T08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79"/>
    <d v="2014-10-13T08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8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8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8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8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8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8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8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8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8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8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9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9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9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93"/>
    <d v="2015-12-29T15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9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9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9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97"/>
    <d v="2015-11-21T12:12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9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99"/>
    <d v="2015-02-04T18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x v="100"/>
    <d v="2016-08-27T12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2"/>
    <s v="audio"/>
    <x v="10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x v="10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x v="10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x v="10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x v="10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2"/>
    <s v="audio"/>
    <x v="10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x v="10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x v="108"/>
    <d v="2016-09-24T20:16:29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2"/>
    <s v="audio"/>
    <x v="109"/>
    <d v="2016-02-12T05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2"/>
    <s v="audio"/>
    <x v="11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2"/>
    <s v="audio"/>
    <x v="11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2"/>
    <s v="audio"/>
    <x v="11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x v="11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2"/>
    <s v="audio"/>
    <x v="11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2"/>
    <s v="audio"/>
    <x v="11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2"/>
    <s v="audio"/>
    <x v="116"/>
    <d v="2015-04-24T11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2"/>
    <s v="audio"/>
    <x v="11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2"/>
    <s v="audio"/>
    <x v="118"/>
    <d v="2015-03-25T19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2"/>
    <s v="audio"/>
    <x v="11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x v="120"/>
    <d v="2015-04-15T16:54:5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2"/>
    <s v="audio"/>
    <x v="121"/>
    <d v="2016-05-01T20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x v="12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2"/>
    <s v="audio"/>
    <x v="123"/>
    <d v="2016-08-30T19:44:2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1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1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1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1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1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1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35"/>
    <d v="2013-12-14T22:14:5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1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1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38"/>
    <d v="2011-08-06T09:38:5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1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1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43"/>
    <d v="2011-07-08T1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4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4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46"/>
    <d v="2014-12-04T05:58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47"/>
    <d v="2016-02-17T07:04:3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48"/>
    <d v="2016-10-08T09:43:3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149"/>
    <d v="2015-10-15T16:11:0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15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15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15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15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15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15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5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5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5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16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16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16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6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6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6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16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6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6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16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17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17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17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17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7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7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17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17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78"/>
    <d v="2015-08-02T14:17:1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79"/>
    <d v="2014-12-08T11:31:5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18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18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18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183"/>
    <d v="2016-08-18T22:59:0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4"/>
    <s v="translations"/>
    <x v="184"/>
    <d v="2014-11-18T19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1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186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4"/>
    <s v="translations"/>
    <x v="187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4"/>
    <s v="translations"/>
    <x v="188"/>
    <d v="2014-09-05T08:39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x v="189"/>
    <d v="2017-01-03T11:02:4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190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191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192"/>
    <d v="2015-12-02T12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193"/>
    <d v="2014-11-30T18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4"/>
    <s v="art books"/>
    <x v="194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195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4"/>
    <s v="art books"/>
    <x v="196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4"/>
    <s v="art books"/>
    <x v="197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4"/>
    <s v="art books"/>
    <x v="198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4"/>
    <s v="art books"/>
    <x v="199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4"/>
    <s v="art books"/>
    <x v="200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4"/>
    <s v="art books"/>
    <x v="201"/>
    <d v="2014-12-23T20:29:45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202"/>
    <d v="2013-05-25T11:18:34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4"/>
    <s v="art books"/>
    <x v="203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4"/>
    <s v="art books"/>
    <x v="204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4"/>
    <s v="art books"/>
    <x v="205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4"/>
    <s v="art books"/>
    <x v="206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4"/>
    <s v="art books"/>
    <x v="207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4"/>
    <s v="art books"/>
    <x v="208"/>
    <d v="2014-07-09T07:34:5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4"/>
    <s v="art books"/>
    <x v="209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4"/>
    <s v="art books"/>
    <x v="210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4"/>
    <s v="art books"/>
    <x v="21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4"/>
    <s v="art books"/>
    <x v="212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213"/>
    <d v="2012-05-20T20:12:06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21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215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216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217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218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219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220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221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222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223"/>
    <d v="2017-01-03T15:12:5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224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225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226"/>
    <d v="2015-04-21T11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227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228"/>
    <d v="2015-05-02T17:02:16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229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230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231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232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233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234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235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236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237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238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239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240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241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242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243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244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245"/>
    <d v="2015-04-23T20:39:3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246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247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248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249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250"/>
    <d v="2016-11-25T16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251"/>
    <d v="2015-08-25T19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252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253"/>
    <d v="2015-10-01T14:02:2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254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255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256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257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258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259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26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261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26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263"/>
    <d v="2015-01-04T01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26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265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266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267"/>
    <d v="2015-02-26T03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268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269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270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271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272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273"/>
    <d v="2016-04-14T01:26:0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274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5"/>
    <s v="food trucks"/>
    <x v="275"/>
    <d v="2016-10-11T07:35:3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276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277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5"/>
    <s v="food trucks"/>
    <x v="278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279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5"/>
    <s v="food trucks"/>
    <x v="280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5"/>
    <s v="food trucks"/>
    <x v="281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5"/>
    <s v="food trucks"/>
    <x v="28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5"/>
    <s v="food trucks"/>
    <x v="283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5"/>
    <s v="food trucks"/>
    <x v="284"/>
    <d v="2016-05-19T03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28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28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28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288"/>
    <d v="2015-01-11T21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28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29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291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5"/>
    <s v="food trucks"/>
    <x v="292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5"/>
    <s v="food trucks"/>
    <x v="293"/>
    <d v="2015-05-15T22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294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29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296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297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298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299"/>
    <d v="2016-03-09T12:09:2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300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301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302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303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304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305"/>
    <d v="2015-04-21T08:25:2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306"/>
    <d v="2016-02-09T15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307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308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309"/>
    <d v="2016-07-30T16:13:1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3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311"/>
    <d v="2015-11-24T13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6"/>
    <s v="spaces"/>
    <x v="312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6"/>
    <s v="spaces"/>
    <x v="313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6"/>
    <s v="spaces"/>
    <x v="314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6"/>
    <s v="spaces"/>
    <x v="315"/>
    <d v="2017-03-16T08:00:03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6"/>
    <s v="spaces"/>
    <x v="316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6"/>
    <s v="spaces"/>
    <x v="317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6"/>
    <s v="spaces"/>
    <x v="318"/>
    <d v="2015-03-27T18:16:1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6"/>
    <s v="spaces"/>
    <x v="319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6"/>
    <s v="spaces"/>
    <x v="320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6"/>
    <s v="spaces"/>
    <x v="321"/>
    <d v="2014-09-11T13:10:2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6"/>
    <s v="spaces"/>
    <x v="322"/>
    <d v="2014-09-26T11:18:55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6"/>
    <s v="spaces"/>
    <x v="323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6"/>
    <s v="spaces"/>
    <x v="324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6"/>
    <s v="spaces"/>
    <x v="325"/>
    <d v="2015-02-02T13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6"/>
    <s v="spaces"/>
    <x v="326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6"/>
    <s v="spaces"/>
    <x v="327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6"/>
    <s v="spaces"/>
    <x v="328"/>
    <d v="2015-03-01T15:33:49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6"/>
    <s v="musical"/>
    <x v="329"/>
    <d v="2014-09-08T10:50:0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6"/>
    <s v="musical"/>
    <x v="330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6"/>
    <s v="musical"/>
    <x v="331"/>
    <d v="2014-07-02T23:07:58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6"/>
    <s v="musical"/>
    <x v="332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6"/>
    <s v="musical"/>
    <x v="333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6"/>
    <s v="musical"/>
    <x v="334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6"/>
    <s v="musical"/>
    <x v="335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6"/>
    <s v="musical"/>
    <x v="336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6"/>
    <s v="musical"/>
    <x v="337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6"/>
    <s v="musical"/>
    <x v="338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6"/>
    <s v="musical"/>
    <x v="339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6"/>
    <s v="musical"/>
    <x v="340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6"/>
    <s v="musical"/>
    <x v="341"/>
    <d v="2014-07-30T18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6"/>
    <s v="musical"/>
    <x v="342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6"/>
    <s v="musical"/>
    <x v="343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6"/>
    <s v="musical"/>
    <x v="344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6"/>
    <s v="musical"/>
    <x v="345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6"/>
    <s v="musical"/>
    <x v="346"/>
    <d v="2016-05-09T17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6"/>
    <s v="musical"/>
    <x v="347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6"/>
    <s v="musical"/>
    <x v="348"/>
    <d v="2015-05-01T17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349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350"/>
    <d v="2014-07-02T11:29:5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351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52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353"/>
    <d v="2014-09-19T13:18:2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354"/>
    <d v="2016-01-12T10:48:44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355"/>
    <d v="2017-01-15T20:49:22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356"/>
    <d v="2015-08-04T17:15:3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357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358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359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360"/>
    <d v="2016-08-11T23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61"/>
    <d v="2015-03-19T03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62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63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364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65"/>
    <d v="2015-08-05T14:46:3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366"/>
    <d v="2015-03-23T19:08:4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67"/>
    <d v="2015-11-26T18:55:4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368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369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370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71"/>
    <d v="2017-01-06T19:17:1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372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373"/>
    <d v="2014-08-31T22:59:00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374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75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376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77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378"/>
    <d v="2016-09-03T11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379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380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381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82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383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384"/>
    <d v="2015-07-10T11:05:3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385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386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387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88"/>
    <d v="2016-08-31T21:58:2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389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390"/>
    <d v="2015-02-08T14:38:4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391"/>
    <d v="2015-10-08T15:59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392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39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394"/>
    <d v="2015-10-06T10:10:2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95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396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9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398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399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400"/>
    <d v="2015-09-18T22:50:1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401"/>
    <d v="2016-04-16T15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402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403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404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405"/>
    <d v="2015-04-22T17:00:3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406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407"/>
    <d v="2015-05-15T10:04:4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408"/>
    <d v="2016-04-01T01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409"/>
    <d v="2015-08-20T15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410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411"/>
    <d v="2015-03-26T21:39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412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413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14"/>
    <d v="2016-04-08T17:04:14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415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416"/>
    <d v="2015-07-09T16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417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418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419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420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421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42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423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42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425"/>
    <d v="2016-01-04T19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426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27"/>
    <d v="2016-12-30T04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428"/>
    <d v="2015-11-08T07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9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30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31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32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433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43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435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436"/>
    <d v="2015-10-22T13:59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437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438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439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440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44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44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443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444"/>
    <d v="2013-09-13T12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445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46"/>
    <d v="2016-10-08T02:38:4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47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448"/>
    <d v="2014-10-17T13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449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50"/>
    <d v="2013-11-02T14:03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51"/>
    <d v="2015-02-19T16:19:4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452"/>
    <d v="2014-02-09T19:21:4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453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454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455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456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457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458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459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460"/>
    <d v="2014-01-25T12:09:5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461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462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63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464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65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466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67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468"/>
    <d v="2011-11-13T11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469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470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47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72"/>
    <d v="2011-09-24T12:02:3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473"/>
    <d v="2016-05-18T15:22:1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47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475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476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477"/>
    <d v="2012-07-10T22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478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47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80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481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482"/>
    <d v="2014-09-17T11:45:1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483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484"/>
    <d v="2015-05-05T21:04:0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85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486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87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488"/>
    <d v="2014-11-21T05:47:1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9"/>
    <d v="2013-08-09T07:00:1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90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491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49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493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94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495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496"/>
    <d v="2016-12-25T10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497"/>
    <d v="2017-01-08T20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98"/>
    <d v="2012-01-05T06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499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500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501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02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503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504"/>
    <d v="2015-07-16T14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505"/>
    <d v="2014-02-10T17:21:14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506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507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50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509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510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511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12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513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14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515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516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17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518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51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520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521"/>
    <d v="2016-11-20T13:48:4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522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23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24"/>
    <d v="2015-12-29T06:46:4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525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26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527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28"/>
    <d v="2012-12-05T04:23:4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529"/>
    <d v="2015-02-04T14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530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531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53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533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534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53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536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537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538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539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540"/>
    <d v="2015-08-01T12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541"/>
    <d v="2016-01-09T09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542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543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544"/>
    <d v="2016-06-12T03:29:0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545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546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547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548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549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550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551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552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553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554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555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556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557"/>
    <d v="2016-01-16T06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558"/>
    <d v="2016-01-01T15:20:1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55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560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561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562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563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564"/>
    <d v="2015-06-13T11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565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566"/>
    <d v="2016-05-20T09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567"/>
    <d v="2015-09-07T08:53:13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568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569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570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571"/>
    <d v="2015-03-15T13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572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573"/>
    <d v="2015-03-16T11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574"/>
    <d v="2015-11-30T19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575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576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577"/>
    <d v="2016-11-17T14:28:0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578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579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58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581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582"/>
    <d v="2015-04-06T10:15:45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583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584"/>
    <d v="2015-05-03T20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585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586"/>
    <d v="2016-07-31T11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587"/>
    <d v="2014-12-04T19:03:0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588"/>
    <d v="2015-03-08T10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589"/>
    <d v="2014-11-09T13:47:5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590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591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592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593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594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595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596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597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59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599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600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601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602"/>
    <d v="2014-09-01T15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603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6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605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606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607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608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609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610"/>
    <d v="2016-10-26T14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611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612"/>
    <d v="2016-10-31T16:36:0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613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614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615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616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617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618"/>
    <d v="2016-12-07T23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619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620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621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622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623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624"/>
    <d v="2014-10-31T07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625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626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627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62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629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63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631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632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633"/>
    <d v="2017-02-19T23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634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635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636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637"/>
    <d v="2014-09-13T08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638"/>
    <d v="2014-12-04T19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639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640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641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64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643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644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645"/>
    <d v="2014-11-30T19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646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64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648"/>
    <d v="2016-02-22T19:57:56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649"/>
    <d v="2016-11-26T14:20:1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4"/>
    <s v="fiction"/>
    <x v="650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651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4"/>
    <s v="fiction"/>
    <x v="652"/>
    <d v="2013-08-15T05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653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4"/>
    <s v="fiction"/>
    <x v="65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655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4"/>
    <s v="fiction"/>
    <x v="656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657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4"/>
    <s v="fiction"/>
    <x v="658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65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4"/>
    <s v="fiction"/>
    <x v="660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4"/>
    <s v="fiction"/>
    <x v="661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4"/>
    <s v="fiction"/>
    <x v="662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4"/>
    <s v="fiction"/>
    <x v="663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4"/>
    <s v="fiction"/>
    <x v="664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4"/>
    <s v="fiction"/>
    <x v="66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4"/>
    <s v="fiction"/>
    <x v="666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4"/>
    <s v="fiction"/>
    <x v="667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4"/>
    <s v="fiction"/>
    <x v="668"/>
    <d v="2010-10-14T23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669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670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671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672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673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674"/>
    <d v="2013-01-16T13:33:1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675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67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677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678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679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680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681"/>
    <d v="2011-03-10T14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682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683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684"/>
    <d v="2015-09-21T12:22:11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685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686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687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688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689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690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691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692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693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694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695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696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697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698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69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70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701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702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703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704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705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706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707"/>
    <d v="2012-01-15T13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708"/>
    <d v="2011-05-27T21:22:42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709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710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711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712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713"/>
    <d v="2016-01-02T20:55:3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714"/>
    <d v="2011-01-24T00:45:2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715"/>
    <d v="2014-03-12T22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716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717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718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7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720"/>
    <d v="2014-01-23T19:07:2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721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722"/>
    <d v="2012-05-04T22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723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72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725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726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727"/>
    <d v="2014-12-01T17:59:21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728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729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730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731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732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733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734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735"/>
    <d v="2010-07-08T17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736"/>
    <d v="2012-05-14T14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737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738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739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740"/>
    <d v="2014-03-16T17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741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742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743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744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745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746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747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74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749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750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751"/>
    <d v="2016-02-18T15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752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753"/>
    <d v="2016-04-18T09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754"/>
    <d v="2017-02-18T18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755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75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757"/>
    <d v="2016-03-12T14:52:44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758"/>
    <d v="2016-02-20T20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759"/>
    <d v="2016-01-17T13:01:01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760"/>
    <d v="2016-06-04T10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761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762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763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764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765"/>
    <d v="2015-04-26T15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766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767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768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769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770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771"/>
    <d v="2016-02-11T12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772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773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774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775"/>
    <d v="2016-10-06T10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776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777"/>
    <d v="2014-08-15T15:20:34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778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779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78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781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782"/>
    <d v="2015-11-08T20:21:33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783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784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785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786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787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78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789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790"/>
    <d v="2014-08-09T17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791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792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793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794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795"/>
    <d v="2016-01-09T19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796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797"/>
    <d v="2016-10-01T03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798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799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800"/>
    <d v="2016-07-12T13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801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802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803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804"/>
    <d v="2014-11-29T11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805"/>
    <d v="2014-07-27T10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806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807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808"/>
    <d v="2014-11-13T03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7"/>
    <s v="video games"/>
    <x v="809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7"/>
    <s v="video games"/>
    <x v="810"/>
    <d v="2014-02-19T04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7"/>
    <s v="video games"/>
    <x v="811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7"/>
    <s v="video games"/>
    <x v="812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7"/>
    <s v="video games"/>
    <x v="813"/>
    <d v="2016-04-10T02:54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7"/>
    <s v="video games"/>
    <x v="814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7"/>
    <s v="video games"/>
    <x v="815"/>
    <d v="2012-09-30T19:17:0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816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7"/>
    <s v="video games"/>
    <x v="817"/>
    <d v="2014-02-05T14:58:17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7"/>
    <s v="video games"/>
    <x v="818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7"/>
    <s v="video games"/>
    <x v="819"/>
    <d v="2014-01-03T23:09:05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7"/>
    <s v="video games"/>
    <x v="820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7"/>
    <s v="video games"/>
    <x v="821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7"/>
    <s v="video games"/>
    <x v="822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7"/>
    <s v="video games"/>
    <x v="823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7"/>
    <s v="video games"/>
    <x v="824"/>
    <d v="2016-05-14T08:35:3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7"/>
    <s v="video games"/>
    <x v="825"/>
    <d v="2014-05-10T22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7"/>
    <s v="video games"/>
    <x v="826"/>
    <d v="2015-01-28T17:14:5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7"/>
    <s v="video games"/>
    <x v="827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7"/>
    <s v="video games"/>
    <x v="828"/>
    <d v="2014-08-02T10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829"/>
    <d v="2014-08-08T16:53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7"/>
    <s v="video games"/>
    <x v="830"/>
    <d v="2016-03-14T10:06:1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7"/>
    <s v="video games"/>
    <x v="83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832"/>
    <d v="2014-06-15T12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7"/>
    <s v="video games"/>
    <x v="833"/>
    <d v="2014-04-24T14:11:0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7"/>
    <s v="video games"/>
    <x v="834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7"/>
    <s v="video games"/>
    <x v="835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7"/>
    <s v="video games"/>
    <x v="836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7"/>
    <s v="video games"/>
    <x v="837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7"/>
    <s v="video games"/>
    <x v="838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7"/>
    <s v="video games"/>
    <x v="839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7"/>
    <s v="video games"/>
    <x v="8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7"/>
    <s v="video games"/>
    <x v="841"/>
    <d v="2014-10-03T22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7"/>
    <s v="video games"/>
    <x v="842"/>
    <d v="2014-03-02T14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7"/>
    <s v="video games"/>
    <x v="843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7"/>
    <s v="video games"/>
    <x v="844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7"/>
    <s v="video games"/>
    <x v="845"/>
    <d v="2016-02-13T21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7"/>
    <s v="video games"/>
    <x v="846"/>
    <d v="2016-07-14T13:12:0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7"/>
    <s v="video games"/>
    <x v="847"/>
    <d v="2013-12-09T00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7"/>
    <s v="video games"/>
    <x v="848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7"/>
    <s v="video games"/>
    <x v="849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7"/>
    <s v="video games"/>
    <x v="850"/>
    <d v="2014-03-23T21:15:27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7"/>
    <s v="video games"/>
    <x v="851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852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7"/>
    <s v="video games"/>
    <x v="853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7"/>
    <s v="video games"/>
    <x v="854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7"/>
    <s v="video games"/>
    <x v="855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7"/>
    <s v="video games"/>
    <x v="856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7"/>
    <s v="video games"/>
    <x v="857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7"/>
    <s v="video games"/>
    <x v="858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7"/>
    <s v="video games"/>
    <x v="859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7"/>
    <s v="video games"/>
    <x v="860"/>
    <d v="2016-03-30T10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7"/>
    <s v="video games"/>
    <x v="861"/>
    <d v="2012-06-09T15:20:08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7"/>
    <s v="video games"/>
    <x v="862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7"/>
    <s v="video games"/>
    <x v="863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7"/>
    <s v="video games"/>
    <x v="864"/>
    <d v="2014-04-06T14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865"/>
    <d v="2011-10-28T15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7"/>
    <s v="video games"/>
    <x v="86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867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7"/>
    <s v="video games"/>
    <x v="86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7"/>
    <s v="mobile games"/>
    <x v="869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870"/>
    <d v="2015-09-25T09:58:5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7"/>
    <s v="mobile games"/>
    <x v="871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7"/>
    <s v="mobile games"/>
    <x v="872"/>
    <d v="2014-11-14T16:30:0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7"/>
    <s v="mobile games"/>
    <x v="873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7"/>
    <s v="mobile games"/>
    <x v="874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7"/>
    <s v="mobile games"/>
    <x v="875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876"/>
    <d v="2015-12-24T16:47:48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7"/>
    <s v="mobile games"/>
    <x v="877"/>
    <d v="2016-12-31T21:46:11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7"/>
    <s v="mobile games"/>
    <x v="878"/>
    <d v="2014-07-31T04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7"/>
    <s v="mobile games"/>
    <x v="879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7"/>
    <s v="mobile games"/>
    <x v="880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7"/>
    <s v="mobile games"/>
    <x v="881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7"/>
    <s v="mobile games"/>
    <x v="882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7"/>
    <s v="mobile games"/>
    <x v="883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7"/>
    <s v="mobile games"/>
    <x v="884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885"/>
    <d v="2015-08-06T06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886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88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7"/>
    <s v="mobile games"/>
    <x v="888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889"/>
    <d v="2015-04-28T23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5"/>
    <s v="food trucks"/>
    <x v="890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5"/>
    <s v="food trucks"/>
    <x v="891"/>
    <d v="2014-05-02T17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892"/>
    <d v="2014-10-19T18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5"/>
    <s v="food trucks"/>
    <x v="893"/>
    <d v="2016-12-01T00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5"/>
    <s v="food trucks"/>
    <x v="894"/>
    <d v="2016-06-16T12:02:4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5"/>
    <s v="food trucks"/>
    <x v="89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896"/>
    <d v="2015-09-06T21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5"/>
    <s v="food trucks"/>
    <x v="897"/>
    <d v="2015-05-15T12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5"/>
    <s v="food trucks"/>
    <x v="898"/>
    <d v="2015-06-18T12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5"/>
    <s v="food trucks"/>
    <x v="899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5"/>
    <s v="food trucks"/>
    <x v="900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901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5"/>
    <s v="food trucks"/>
    <x v="902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5"/>
    <s v="food trucks"/>
    <x v="903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904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5"/>
    <s v="food trucks"/>
    <x v="905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906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5"/>
    <s v="food trucks"/>
    <x v="907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90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909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5"/>
    <s v="food trucks"/>
    <x v="91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5"/>
    <s v="food trucks"/>
    <x v="911"/>
    <d v="2015-06-25T23:00:0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5"/>
    <s v="food trucks"/>
    <x v="912"/>
    <d v="2014-09-12T12:38:15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5"/>
    <s v="food trucks"/>
    <x v="913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5"/>
    <s v="food trucks"/>
    <x v="914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5"/>
    <s v="food trucks"/>
    <x v="915"/>
    <d v="2015-05-30T16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5"/>
    <s v="food trucks"/>
    <x v="916"/>
    <d v="2014-11-13T15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917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5"/>
    <s v="food trucks"/>
    <x v="918"/>
    <d v="2015-08-02T23:27:3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5"/>
    <s v="food trucks"/>
    <x v="919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5"/>
    <s v="food trucks"/>
    <x v="920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5"/>
    <s v="food trucks"/>
    <x v="921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922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5"/>
    <s v="food trucks"/>
    <x v="923"/>
    <d v="2014-08-16T16:44:1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5"/>
    <s v="food trucks"/>
    <x v="924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5"/>
    <s v="food trucks"/>
    <x v="925"/>
    <d v="2014-06-28T14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5"/>
    <s v="food trucks"/>
    <x v="926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5"/>
    <s v="food trucks"/>
    <x v="927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5"/>
    <s v="food trucks"/>
    <x v="928"/>
    <d v="2016-11-01T22:59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4"/>
    <s v="translations"/>
    <x v="929"/>
    <d v="2015-02-22T07:14:4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x v="930"/>
    <d v="2014-11-28T12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4"/>
    <s v="translations"/>
    <x v="931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4"/>
    <s v="translations"/>
    <x v="932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4"/>
    <s v="translations"/>
    <x v="933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934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4"/>
    <s v="translations"/>
    <x v="935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x v="936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x v="937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4"/>
    <s v="translations"/>
    <x v="938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4"/>
    <s v="translations"/>
    <x v="939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4"/>
    <s v="translations"/>
    <x v="940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941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4"/>
    <s v="translations"/>
    <x v="942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4"/>
    <s v="translations"/>
    <x v="943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4"/>
    <s v="translations"/>
    <x v="944"/>
    <d v="2016-10-09T05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4"/>
    <s v="translations"/>
    <x v="945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4"/>
    <s v="translations"/>
    <x v="946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4"/>
    <s v="translations"/>
    <x v="947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4"/>
    <s v="translations"/>
    <x v="948"/>
    <d v="2016-01-01T03:38:5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4"/>
    <s v="translations"/>
    <x v="949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950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951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4"/>
    <s v="translations"/>
    <x v="952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4"/>
    <s v="translations"/>
    <x v="953"/>
    <d v="2016-04-02T03:06:57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954"/>
    <d v="2015-04-09T20:27:2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x v="955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4"/>
    <s v="translations"/>
    <x v="95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957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4"/>
    <s v="translations"/>
    <x v="958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4"/>
    <s v="translations"/>
    <x v="959"/>
    <d v="2015-06-08T10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4"/>
    <s v="translations"/>
    <x v="96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4"/>
    <s v="translations"/>
    <x v="961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4"/>
    <s v="translations"/>
    <x v="962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4"/>
    <s v="translations"/>
    <x v="963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4"/>
    <s v="translations"/>
    <x v="964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4"/>
    <s v="translations"/>
    <x v="965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x v="966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967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968"/>
    <d v="2017-01-02T17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969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970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971"/>
    <d v="2016-04-21T05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4"/>
    <s v="translations"/>
    <x v="972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97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974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4"/>
    <s v="translations"/>
    <x v="975"/>
    <d v="2016-02-19T23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4"/>
    <s v="fiction"/>
    <x v="976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4"/>
    <s v="fiction"/>
    <x v="977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4"/>
    <s v="fiction"/>
    <x v="978"/>
    <d v="2016-07-21T23:37:55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979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4"/>
    <s v="fiction"/>
    <x v="980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4"/>
    <s v="fiction"/>
    <x v="98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982"/>
    <d v="2016-08-02T17:01:1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4"/>
    <s v="fiction"/>
    <x v="983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984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4"/>
    <s v="fiction"/>
    <x v="985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4"/>
    <s v="fiction"/>
    <x v="986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4"/>
    <s v="fiction"/>
    <x v="987"/>
    <d v="2011-06-18T16:14:0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988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4"/>
    <s v="fiction"/>
    <x v="989"/>
    <d v="2015-04-03T10:38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990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991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4"/>
    <s v="fiction"/>
    <x v="99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4"/>
    <s v="fiction"/>
    <x v="993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4"/>
    <s v="fiction"/>
    <x v="994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4"/>
    <s v="fiction"/>
    <x v="995"/>
    <d v="2013-05-01T16:42:37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8"/>
    <s v="nature"/>
    <x v="996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8"/>
    <s v="nature"/>
    <x v="997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8"/>
    <s v="nature"/>
    <x v="998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8"/>
    <s v="nature"/>
    <x v="999"/>
    <d v="2015-03-31T19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8"/>
    <s v="nature"/>
    <x v="1000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8"/>
    <s v="nature"/>
    <x v="1001"/>
    <d v="2014-09-17T00:06:39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8"/>
    <s v="nature"/>
    <x v="1002"/>
    <d v="2017-02-23T05:14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8"/>
    <s v="nature"/>
    <x v="1003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8"/>
    <s v="nature"/>
    <x v="1004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8"/>
    <s v="nature"/>
    <x v="1005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8"/>
    <s v="nature"/>
    <x v="1006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8"/>
    <s v="nature"/>
    <x v="1007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8"/>
    <s v="nature"/>
    <x v="1008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8"/>
    <s v="nature"/>
    <x v="1009"/>
    <d v="2015-08-02T01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8"/>
    <s v="nature"/>
    <x v="1010"/>
    <d v="2015-09-17T12:00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8"/>
    <s v="nature"/>
    <x v="1011"/>
    <d v="2016-07-03T22:40:2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8"/>
    <s v="nature"/>
    <x v="1012"/>
    <d v="2014-09-20T10:40:3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8"/>
    <s v="nature"/>
    <x v="1013"/>
    <d v="2015-08-28T07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8"/>
    <s v="nature"/>
    <x v="1014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8"/>
    <s v="nature"/>
    <x v="1015"/>
    <d v="2014-11-12T20:29:5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8"/>
    <s v="places"/>
    <x v="1016"/>
    <d v="2015-12-19T05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8"/>
    <s v="places"/>
    <x v="1017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8"/>
    <s v="places"/>
    <x v="1018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8"/>
    <s v="places"/>
    <x v="1019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8"/>
    <s v="places"/>
    <x v="1020"/>
    <d v="2016-12-25T06:0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8"/>
    <s v="places"/>
    <x v="1021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8"/>
    <s v="places"/>
    <x v="1022"/>
    <d v="2014-12-13T17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8"/>
    <s v="places"/>
    <x v="1023"/>
    <d v="2015-01-31T15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8"/>
    <s v="places"/>
    <x v="1024"/>
    <d v="2015-10-09T18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8"/>
    <s v="places"/>
    <x v="1025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8"/>
    <s v="places"/>
    <x v="1026"/>
    <d v="2016-04-03T11:25:4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8"/>
    <s v="places"/>
    <x v="1027"/>
    <d v="2015-03-27T19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8"/>
    <s v="places"/>
    <x v="1028"/>
    <d v="2015-02-28T15:17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8"/>
    <s v="places"/>
    <x v="1029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8"/>
    <s v="places"/>
    <x v="1030"/>
    <d v="2014-06-18T15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8"/>
    <s v="places"/>
    <x v="1031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8"/>
    <s v="places"/>
    <x v="1032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8"/>
    <s v="places"/>
    <x v="1033"/>
    <d v="2015-07-26T11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8"/>
    <s v="places"/>
    <x v="1034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8"/>
    <s v="places"/>
    <x v="1035"/>
    <d v="2014-07-15T00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1036"/>
    <d v="2015-01-15T10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1037"/>
    <d v="2015-03-30T14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1038"/>
    <d v="2015-08-31T01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1039"/>
    <d v="2015-02-15T22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1040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1041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042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1043"/>
    <d v="2016-05-01T15:48:2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044"/>
    <d v="2014-08-31T14:39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1045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046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1047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048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049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1050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051"/>
    <d v="2016-12-09T09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1052"/>
    <d v="2016-04-20T23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1053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1054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055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1056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1057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058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1059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060"/>
    <d v="2014-08-24T18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1061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1062"/>
    <d v="2015-04-05T06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1063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1064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1065"/>
    <d v="2015-10-24T21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1066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1067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1068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1069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070"/>
    <d v="2016-08-07T14:32:25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1071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1072"/>
    <d v="2015-07-20T17:46:3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1073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1074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1075"/>
    <d v="2015-07-16T14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076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077"/>
    <d v="2014-08-13T18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8"/>
    <s v="photobooks"/>
    <x v="107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8"/>
    <s v="photobooks"/>
    <x v="1079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080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8"/>
    <s v="photobooks"/>
    <x v="1081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8"/>
    <s v="photobooks"/>
    <x v="1082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083"/>
    <d v="2014-10-23T18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8"/>
    <s v="photobooks"/>
    <x v="1084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085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8"/>
    <s v="photobooks"/>
    <x v="1086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087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8"/>
    <s v="photobooks"/>
    <x v="1088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8"/>
    <s v="photobooks"/>
    <x v="1089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090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091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092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093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094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8"/>
    <s v="photobooks"/>
    <x v="1095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096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097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098"/>
    <d v="2014-12-15T08:12:57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8"/>
    <s v="photobooks"/>
    <x v="1099"/>
    <d v="2015-04-04T09:43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8"/>
    <s v="photobooks"/>
    <x v="1100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8"/>
    <s v="photobooks"/>
    <x v="1101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102"/>
    <d v="2015-02-05T11:11:18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8"/>
    <s v="photobooks"/>
    <x v="1103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104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8"/>
    <s v="photobooks"/>
    <x v="1105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106"/>
    <d v="2015-02-11T08:13:4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107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108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8"/>
    <s v="photobooks"/>
    <x v="110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8"/>
    <s v="photobooks"/>
    <x v="1110"/>
    <d v="2016-02-04T02:50: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111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112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113"/>
    <d v="2015-12-15T07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114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8"/>
    <s v="photobooks"/>
    <x v="1115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116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117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8"/>
    <s v="photobooks"/>
    <x v="1118"/>
    <d v="2014-09-30T10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8"/>
    <s v="photobooks"/>
    <x v="1119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12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121"/>
    <d v="2015-03-01T16:47:1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8"/>
    <s v="photobooks"/>
    <x v="1122"/>
    <d v="2014-08-21T16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123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124"/>
    <d v="2016-07-03T02:38:56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8"/>
    <s v="photobooks"/>
    <x v="1125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12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8"/>
    <s v="photobooks"/>
    <x v="1127"/>
    <d v="2015-07-01T16:45:3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8"/>
    <s v="photobooks"/>
    <x v="1128"/>
    <d v="2016-07-25T14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8"/>
    <s v="photobooks"/>
    <x v="1129"/>
    <d v="2017-01-30T01:59:0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8"/>
    <s v="photobooks"/>
    <x v="11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8"/>
    <s v="photobooks"/>
    <x v="1131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8"/>
    <s v="photobooks"/>
    <x v="1132"/>
    <d v="2015-03-31T20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133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7"/>
    <s v="mobile games"/>
    <x v="1134"/>
    <d v="2017-03-08T02:30:0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7"/>
    <s v="mobile games"/>
    <x v="113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7"/>
    <s v="mobile games"/>
    <x v="1136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7"/>
    <s v="mobile games"/>
    <x v="113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7"/>
    <s v="mobile games"/>
    <x v="1138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7"/>
    <s v="mobile games"/>
    <x v="1139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7"/>
    <s v="mobile games"/>
    <x v="1140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1141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7"/>
    <s v="mobile games"/>
    <x v="1142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7"/>
    <s v="mobile games"/>
    <x v="1143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7"/>
    <s v="mobile games"/>
    <x v="1144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7"/>
    <s v="mobile games"/>
    <x v="1145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7"/>
    <s v="mobile games"/>
    <x v="1146"/>
    <d v="2016-06-28T18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7"/>
    <s v="mobile games"/>
    <x v="1147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1148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1149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1150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7"/>
    <s v="mobile games"/>
    <x v="1151"/>
    <d v="2016-03-14T09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7"/>
    <s v="mobile games"/>
    <x v="1152"/>
    <d v="2016-03-30T07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153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1154"/>
    <d v="2015-03-04T13:57:2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1155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1156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1157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1158"/>
    <d v="2016-06-23T11:06:23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1159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16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161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1162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1163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1164"/>
    <d v="2015-06-04T00:26:0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1165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166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167"/>
    <d v="2014-09-01T20:10:2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1168"/>
    <d v="2016-11-07T13:12:55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1169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1170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1171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1172"/>
    <d v="2015-10-21T18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8"/>
    <s v="people"/>
    <x v="1173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8"/>
    <s v="people"/>
    <x v="1174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8"/>
    <s v="people"/>
    <x v="1175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8"/>
    <s v="people"/>
    <x v="1176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8"/>
    <s v="people"/>
    <x v="1177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8"/>
    <s v="people"/>
    <x v="1178"/>
    <d v="2016-03-14T04:24:4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8"/>
    <s v="people"/>
    <x v="1179"/>
    <d v="2015-03-01T10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8"/>
    <s v="people"/>
    <x v="1180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8"/>
    <s v="people"/>
    <x v="1181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8"/>
    <s v="people"/>
    <x v="1182"/>
    <d v="2016-02-12T23:42: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8"/>
    <s v="people"/>
    <x v="1183"/>
    <d v="2015-07-03T16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8"/>
    <s v="people"/>
    <x v="1184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8"/>
    <s v="people"/>
    <x v="1185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8"/>
    <s v="people"/>
    <x v="1186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8"/>
    <s v="people"/>
    <x v="1187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8"/>
    <s v="people"/>
    <x v="1188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8"/>
    <s v="people"/>
    <x v="1189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8"/>
    <s v="people"/>
    <x v="1190"/>
    <d v="2014-07-31T21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8"/>
    <s v="people"/>
    <x v="1191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8"/>
    <s v="people"/>
    <x v="1192"/>
    <d v="2016-01-06T17:50:13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7"/>
    <s v="video games"/>
    <x v="1193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7"/>
    <s v="video games"/>
    <x v="1194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7"/>
    <s v="video games"/>
    <x v="1195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7"/>
    <s v="video games"/>
    <x v="1196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7"/>
    <s v="video games"/>
    <x v="1197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7"/>
    <s v="video games"/>
    <x v="1198"/>
    <d v="2014-12-08T18:21:27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7"/>
    <s v="video games"/>
    <x v="1199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7"/>
    <s v="video games"/>
    <x v="1200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7"/>
    <s v="video games"/>
    <x v="1201"/>
    <d v="2016-03-09T19:35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7"/>
    <s v="video games"/>
    <x v="1202"/>
    <d v="2014-08-15T21:04:2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7"/>
    <s v="video games"/>
    <x v="1203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7"/>
    <s v="video games"/>
    <x v="1204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7"/>
    <s v="video games"/>
    <x v="1205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7"/>
    <s v="video games"/>
    <x v="1206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7"/>
    <s v="video games"/>
    <x v="1207"/>
    <d v="2012-10-04T18:07:1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7"/>
    <s v="video games"/>
    <x v="1208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7"/>
    <s v="video games"/>
    <x v="1209"/>
    <d v="2014-12-05T13:30:29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7"/>
    <s v="video games"/>
    <x v="1210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7"/>
    <s v="video games"/>
    <x v="1211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7"/>
    <s v="video games"/>
    <x v="1212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213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7"/>
    <s v="video games"/>
    <x v="1214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7"/>
    <s v="video games"/>
    <x v="1215"/>
    <d v="2010-07-21T14:00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7"/>
    <s v="video games"/>
    <x v="1216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7"/>
    <s v="video games"/>
    <x v="1217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7"/>
    <s v="video games"/>
    <x v="1218"/>
    <d v="2016-02-11T11:18:30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7"/>
    <s v="video games"/>
    <x v="1219"/>
    <d v="2014-11-16T03:05:48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7"/>
    <s v="video games"/>
    <x v="1220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1221"/>
    <d v="2010-07-30T19:00:0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7"/>
    <s v="video games"/>
    <x v="1222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7"/>
    <s v="video games"/>
    <x v="1223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7"/>
    <s v="video games"/>
    <x v="1224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7"/>
    <s v="video games"/>
    <x v="1225"/>
    <d v="2015-01-10T02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7"/>
    <s v="video games"/>
    <x v="1226"/>
    <d v="2014-01-28T10:10:2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7"/>
    <s v="video games"/>
    <x v="1227"/>
    <d v="2016-03-31T11:56:25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7"/>
    <s v="video games"/>
    <x v="1228"/>
    <d v="2013-09-16T15:30:06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7"/>
    <s v="video games"/>
    <x v="1229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7"/>
    <s v="video games"/>
    <x v="1230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7"/>
    <s v="video games"/>
    <x v="1231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7"/>
    <s v="video games"/>
    <x v="1232"/>
    <d v="2012-05-19T12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5"/>
    <s v="food trucks"/>
    <x v="1233"/>
    <d v="2016-03-05T14:44:5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5"/>
    <s v="food trucks"/>
    <x v="1234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5"/>
    <s v="food trucks"/>
    <x v="1235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1236"/>
    <d v="2016-01-02T19:56:4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5"/>
    <s v="food trucks"/>
    <x v="1237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5"/>
    <s v="food trucks"/>
    <x v="1238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5"/>
    <s v="food trucks"/>
    <x v="1239"/>
    <d v="2015-04-11T01:00:0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5"/>
    <s v="food trucks"/>
    <x v="1240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5"/>
    <s v="food trucks"/>
    <x v="1241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1242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5"/>
    <s v="food trucks"/>
    <x v="1243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1244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5"/>
    <s v="food trucks"/>
    <x v="1245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5"/>
    <s v="food trucks"/>
    <x v="1246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5"/>
    <s v="food trucks"/>
    <x v="1247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5"/>
    <s v="food trucks"/>
    <x v="1248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1249"/>
    <d v="2014-08-10T16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5"/>
    <s v="food trucks"/>
    <x v="1250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1251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5"/>
    <s v="food trucks"/>
    <x v="1252"/>
    <d v="2014-11-09T20:41:35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5"/>
    <s v="food trucks"/>
    <x v="1253"/>
    <d v="2015-02-21T11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5"/>
    <s v="food trucks"/>
    <x v="1254"/>
    <d v="2015-03-11T11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5"/>
    <s v="food trucks"/>
    <x v="1255"/>
    <d v="2014-12-31T11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5"/>
    <s v="food trucks"/>
    <x v="1256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5"/>
    <s v="food trucks"/>
    <x v="1257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1258"/>
    <d v="2015-08-07T23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5"/>
    <s v="food trucks"/>
    <x v="1259"/>
    <d v="2016-03-23T01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5"/>
    <s v="food trucks"/>
    <x v="1260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5"/>
    <s v="food trucks"/>
    <x v="1261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5"/>
    <s v="food trucks"/>
    <x v="1262"/>
    <d v="2016-02-11T22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5"/>
    <s v="food trucks"/>
    <x v="1263"/>
    <d v="2016-06-27T21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5"/>
    <s v="food trucks"/>
    <x v="1264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1265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5"/>
    <s v="food trucks"/>
    <x v="1266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5"/>
    <s v="food trucks"/>
    <x v="1267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5"/>
    <s v="food trucks"/>
    <x v="1268"/>
    <d v="2016-01-29T09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1269"/>
    <d v="2015-03-17T13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5"/>
    <s v="food trucks"/>
    <x v="1270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1271"/>
    <d v="2015-10-18T14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5"/>
    <s v="food trucks"/>
    <x v="1272"/>
    <d v="2016-02-13T16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5"/>
    <s v="restaurants"/>
    <x v="1273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5"/>
    <s v="restaurants"/>
    <x v="1274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1275"/>
    <d v="2016-06-07T16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1276"/>
    <d v="2014-11-14T20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1277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5"/>
    <s v="restaurants"/>
    <x v="1278"/>
    <d v="2015-10-03T16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1279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1280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5"/>
    <s v="restaurants"/>
    <x v="1281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5"/>
    <s v="restaurants"/>
    <x v="1282"/>
    <d v="2015-05-14T18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1283"/>
    <d v="2016-02-01T05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1284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1285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5"/>
    <s v="restaurants"/>
    <x v="1286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5"/>
    <s v="restaurants"/>
    <x v="1287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1288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5"/>
    <s v="restaurants"/>
    <x v="1289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1290"/>
    <d v="2014-11-13T12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5"/>
    <s v="restaurants"/>
    <x v="1291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1292"/>
    <d v="2016-10-15T14:21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5"/>
    <s v="food trucks"/>
    <x v="1293"/>
    <d v="2015-11-16T11:04:5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5"/>
    <s v="food trucks"/>
    <x v="1294"/>
    <d v="2016-10-29T18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5"/>
    <s v="food trucks"/>
    <x v="1295"/>
    <d v="2015-03-16T12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1296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5"/>
    <s v="food trucks"/>
    <x v="1297"/>
    <d v="2014-07-05T18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5"/>
    <s v="food trucks"/>
    <x v="1298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5"/>
    <s v="food trucks"/>
    <x v="1299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5"/>
    <s v="food trucks"/>
    <x v="1300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5"/>
    <s v="food trucks"/>
    <x v="1301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1302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5"/>
    <s v="food trucks"/>
    <x v="1303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5"/>
    <s v="food trucks"/>
    <x v="1304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1305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5"/>
    <s v="food trucks"/>
    <x v="1306"/>
    <d v="2014-08-07T18:13:4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5"/>
    <s v="food trucks"/>
    <x v="1307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5"/>
    <s v="food trucks"/>
    <x v="1308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5"/>
    <s v="food trucks"/>
    <x v="1309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5"/>
    <s v="food trucks"/>
    <x v="1310"/>
    <d v="2015-09-23T15:10:0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5"/>
    <s v="food trucks"/>
    <x v="1311"/>
    <d v="2014-08-03T13:05:4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5"/>
    <s v="food trucks"/>
    <x v="1312"/>
    <d v="2016-03-25T15:36:4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131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1314"/>
    <d v="2016-07-15T01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315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31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1317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1318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1319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320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1321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322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1323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1324"/>
    <d v="2015-02-27T19:01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1325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5"/>
    <s v="food trucks"/>
    <x v="1326"/>
    <d v="2014-07-10T16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5"/>
    <s v="food trucks"/>
    <x v="1327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5"/>
    <s v="food trucks"/>
    <x v="1328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5"/>
    <s v="food trucks"/>
    <x v="1329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5"/>
    <s v="food trucks"/>
    <x v="133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1331"/>
    <d v="2014-09-30T18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1332"/>
    <d v="2015-06-29T10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5"/>
    <s v="food trucks"/>
    <x v="1333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5"/>
    <s v="food trucks"/>
    <x v="1334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5"/>
    <s v="food trucks"/>
    <x v="1335"/>
    <d v="2015-06-02T21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5"/>
    <s v="food trucks"/>
    <x v="1336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5"/>
    <s v="food trucks"/>
    <x v="1337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5"/>
    <s v="food trucks"/>
    <x v="1338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5"/>
    <s v="food trucks"/>
    <x v="1339"/>
    <d v="2014-09-25T22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5"/>
    <s v="food trucks"/>
    <x v="1340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5"/>
    <s v="food trucks"/>
    <x v="1341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5"/>
    <s v="food trucks"/>
    <x v="1342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5"/>
    <s v="food trucks"/>
    <x v="1343"/>
    <d v="2014-06-27T16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1344"/>
    <d v="2014-08-08T16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5"/>
    <s v="food trucks"/>
    <x v="1345"/>
    <d v="2014-09-18T15:59: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4"/>
    <s v="children's books"/>
    <x v="1346"/>
    <d v="2014-10-19T21:07:0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x v="134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1348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x v="1349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x v="1350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x v="135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4"/>
    <s v="children's books"/>
    <x v="1352"/>
    <d v="2012-06-15T22:10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4"/>
    <s v="children's books"/>
    <x v="1353"/>
    <d v="2016-09-02T12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4"/>
    <s v="children's books"/>
    <x v="1354"/>
    <d v="2015-04-04T13:10:3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135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1356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x v="1357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4"/>
    <s v="children's books"/>
    <x v="1358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1359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4"/>
    <s v="children's books"/>
    <x v="1360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4"/>
    <s v="children's books"/>
    <x v="1361"/>
    <d v="2014-01-11T16:36:4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4"/>
    <s v="children's books"/>
    <x v="136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4"/>
    <s v="children's books"/>
    <x v="136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4"/>
    <s v="children's books"/>
    <x v="1364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1365"/>
    <d v="2013-06-20T06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4"/>
    <s v="children's books"/>
    <x v="1366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4"/>
    <s v="children's books"/>
    <x v="1367"/>
    <d v="2012-03-18T18:53:1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4"/>
    <s v="children's books"/>
    <x v="1368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4"/>
    <s v="children's books"/>
    <x v="1369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1370"/>
    <d v="2012-10-28T08:53:48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4"/>
    <s v="children's books"/>
    <x v="1371"/>
    <d v="2011-08-11T11:01:5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x v="1372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x v="137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4"/>
    <s v="children's books"/>
    <x v="1374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4"/>
    <s v="children's books"/>
    <x v="1375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1376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1377"/>
    <d v="2013-10-05T15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4"/>
    <s v="children's books"/>
    <x v="1378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x v="1379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4"/>
    <s v="children's books"/>
    <x v="1380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x v="1381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4"/>
    <s v="children's books"/>
    <x v="1382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x v="1383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4"/>
    <s v="children's books"/>
    <x v="1384"/>
    <d v="2015-11-22T10:03:4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1385"/>
    <d v="2017-03-10T05:44:48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x v="1386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1387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1388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6"/>
    <s v="plays"/>
    <x v="1389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6"/>
    <s v="plays"/>
    <x v="1390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1391"/>
    <d v="2015-05-29T11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1392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6"/>
    <s v="plays"/>
    <x v="1393"/>
    <d v="2015-05-29T10:34:19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x v="1394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6"/>
    <s v="plays"/>
    <x v="1395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1396"/>
    <d v="2016-01-29T18:17:0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6"/>
    <s v="plays"/>
    <x v="1397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398"/>
    <d v="2014-09-13T23:3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6"/>
    <s v="plays"/>
    <x v="139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plays"/>
    <x v="1400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6"/>
    <s v="plays"/>
    <x v="1401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6"/>
    <s v="plays"/>
    <x v="1402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403"/>
    <d v="2014-12-05T06:28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6"/>
    <s v="plays"/>
    <x v="140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6"/>
    <s v="plays"/>
    <x v="1405"/>
    <d v="2016-06-19T14:12:5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6"/>
    <s v="plays"/>
    <x v="1406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6"/>
    <s v="plays"/>
    <x v="1407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6"/>
    <s v="plays"/>
    <x v="1408"/>
    <d v="2014-09-09T11:12:03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6"/>
    <s v="plays"/>
    <x v="1409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410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6"/>
    <s v="plays"/>
    <x v="141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6"/>
    <s v="plays"/>
    <x v="14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6"/>
    <s v="plays"/>
    <x v="1413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6"/>
    <s v="plays"/>
    <x v="1414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6"/>
    <s v="plays"/>
    <x v="141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6"/>
    <s v="plays"/>
    <x v="1416"/>
    <d v="2014-12-21T12:43:33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1417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6"/>
    <s v="plays"/>
    <x v="1418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6"/>
    <s v="plays"/>
    <x v="1419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6"/>
    <s v="plays"/>
    <x v="1420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1421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6"/>
    <s v="plays"/>
    <x v="1422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6"/>
    <s v="plays"/>
    <x v="1423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6"/>
    <s v="plays"/>
    <x v="1424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6"/>
    <s v="plays"/>
    <x v="1425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42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6"/>
    <s v="plays"/>
    <x v="1427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6"/>
    <s v="plays"/>
    <x v="1428"/>
    <d v="2016-02-05T23:59:0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6"/>
    <s v="plays"/>
    <x v="1429"/>
    <d v="2014-12-05T12:27:1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6"/>
    <s v="plays"/>
    <x v="1430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x v="1431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6"/>
    <s v="plays"/>
    <x v="1432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33"/>
    <d v="2014-10-17T2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6"/>
    <s v="plays"/>
    <x v="1434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6"/>
    <s v="plays"/>
    <x v="1435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6"/>
    <s v="plays"/>
    <x v="1436"/>
    <d v="2016-04-15T15:12: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6"/>
    <s v="plays"/>
    <x v="1437"/>
    <d v="2014-08-25T16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6"/>
    <s v="plays"/>
    <x v="1438"/>
    <d v="2015-01-08T21:00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1439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6"/>
    <s v="plays"/>
    <x v="1440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6"/>
    <s v="plays"/>
    <x v="14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6"/>
    <s v="plays"/>
    <x v="1442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6"/>
    <s v="plays"/>
    <x v="144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1444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6"/>
    <s v="plays"/>
    <x v="1445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6"/>
    <s v="plays"/>
    <x v="1446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6"/>
    <s v="plays"/>
    <x v="1447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6"/>
    <s v="plays"/>
    <x v="144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plays"/>
    <x v="1449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6"/>
    <s v="plays"/>
    <x v="1450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6"/>
    <s v="plays"/>
    <x v="1451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6"/>
    <s v="plays"/>
    <x v="1452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6"/>
    <s v="plays"/>
    <x v="1453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6"/>
    <s v="plays"/>
    <x v="1454"/>
    <d v="2014-11-25T14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6"/>
    <s v="plays"/>
    <x v="1455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6"/>
    <s v="plays"/>
    <x v="145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6"/>
    <s v="plays"/>
    <x v="1457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6"/>
    <s v="plays"/>
    <x v="1458"/>
    <d v="2014-09-06T17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6"/>
    <s v="plays"/>
    <x v="1459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6"/>
    <s v="plays"/>
    <x v="146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6"/>
    <s v="plays"/>
    <x v="1461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6"/>
    <s v="plays"/>
    <x v="1462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6"/>
    <s v="plays"/>
    <x v="1463"/>
    <d v="2015-10-29T10:06:47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6"/>
    <s v="plays"/>
    <x v="1464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6"/>
    <s v="plays"/>
    <x v="1465"/>
    <d v="2015-03-25T13:01:1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6"/>
    <s v="spaces"/>
    <x v="1466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6"/>
    <s v="spaces"/>
    <x v="1467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1468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spaces"/>
    <x v="1469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147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6"/>
    <s v="spaces"/>
    <x v="1471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6"/>
    <s v="spaces"/>
    <x v="1472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6"/>
    <s v="spaces"/>
    <x v="147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6"/>
    <s v="spaces"/>
    <x v="1474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1475"/>
    <d v="2016-01-23T03:45:5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6"/>
    <s v="spaces"/>
    <x v="1476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6"/>
    <s v="spaces"/>
    <x v="1477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6"/>
    <s v="spaces"/>
    <x v="1478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1479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6"/>
    <s v="spaces"/>
    <x v="148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481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1482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6"/>
    <s v="spaces"/>
    <x v="1483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6"/>
    <s v="spaces"/>
    <x v="1484"/>
    <d v="2014-08-08T17:27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6"/>
    <s v="spaces"/>
    <x v="1485"/>
    <d v="2015-09-28T01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486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6"/>
    <s v="spaces"/>
    <x v="1487"/>
    <d v="2015-09-30T1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6"/>
    <s v="spaces"/>
    <x v="1488"/>
    <d v="2016-10-22T17:08:58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6"/>
    <s v="spaces"/>
    <x v="1489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6"/>
    <s v="spaces"/>
    <x v="1490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6"/>
    <s v="spaces"/>
    <x v="1491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6"/>
    <s v="spaces"/>
    <x v="1492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6"/>
    <s v="spaces"/>
    <x v="1493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6"/>
    <s v="spaces"/>
    <x v="149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6"/>
    <s v="spaces"/>
    <x v="1495"/>
    <d v="2016-12-07T12:36:0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6"/>
    <s v="spaces"/>
    <x v="1496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6"/>
    <s v="spaces"/>
    <x v="1497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6"/>
    <s v="spaces"/>
    <x v="1498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6"/>
    <s v="spaces"/>
    <x v="1499"/>
    <d v="2016-03-10T08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6"/>
    <s v="spaces"/>
    <x v="1500"/>
    <d v="2016-08-18T21:27:2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6"/>
    <s v="spaces"/>
    <x v="1501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6"/>
    <s v="spaces"/>
    <x v="1502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6"/>
    <s v="spaces"/>
    <x v="1503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6"/>
    <s v="spaces"/>
    <x v="1504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6"/>
    <s v="spaces"/>
    <x v="1505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6"/>
    <s v="spaces"/>
    <x v="1506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1507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6"/>
    <s v="spaces"/>
    <x v="150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6"/>
    <s v="spaces"/>
    <x v="1509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6"/>
    <s v="spaces"/>
    <x v="1510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6"/>
    <s v="spaces"/>
    <x v="1511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6"/>
    <s v="spaces"/>
    <x v="1512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6"/>
    <s v="spaces"/>
    <x v="1513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6"/>
    <s v="spaces"/>
    <x v="1514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6"/>
    <s v="spaces"/>
    <x v="151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6"/>
    <s v="spaces"/>
    <x v="1516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6"/>
    <s v="spaces"/>
    <x v="1517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6"/>
    <s v="spaces"/>
    <x v="1518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6"/>
    <s v="spaces"/>
    <x v="1519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6"/>
    <s v="spaces"/>
    <x v="15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6"/>
    <s v="spaces"/>
    <x v="1521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6"/>
    <s v="spaces"/>
    <x v="1522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6"/>
    <s v="spaces"/>
    <x v="1523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6"/>
    <s v="spaces"/>
    <x v="1524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6"/>
    <s v="spaces"/>
    <x v="152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spaces"/>
    <x v="1526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6"/>
    <s v="spaces"/>
    <x v="1527"/>
    <d v="2016-08-23T03:10:18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6"/>
    <s v="spaces"/>
    <x v="1528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6"/>
    <s v="spaces"/>
    <x v="1529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6"/>
    <s v="spaces"/>
    <x v="1530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6"/>
    <s v="spaces"/>
    <x v="1531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6"/>
    <s v="spaces"/>
    <x v="1532"/>
    <d v="2015-05-11T14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6"/>
    <s v="spaces"/>
    <x v="1533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6"/>
    <s v="spaces"/>
    <x v="1534"/>
    <d v="2014-08-27T22:00:1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6"/>
    <s v="spaces"/>
    <x v="1535"/>
    <d v="2017-02-18T19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6"/>
    <s v="spaces"/>
    <x v="1536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6"/>
    <s v="spaces"/>
    <x v="1537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6"/>
    <s v="spaces"/>
    <x v="1538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539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spaces"/>
    <x v="1540"/>
    <d v="2016-06-05T05:43:47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6"/>
    <s v="spaces"/>
    <x v="1541"/>
    <d v="2015-04-01T07:22:05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6"/>
    <s v="spaces"/>
    <x v="1542"/>
    <d v="2016-05-27T08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6"/>
    <s v="spaces"/>
    <x v="154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6"/>
    <s v="spaces"/>
    <x v="1544"/>
    <d v="2015-03-26T19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6"/>
    <s v="spaces"/>
    <x v="1545"/>
    <d v="2016-05-05T16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6"/>
    <s v="musical"/>
    <x v="1546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6"/>
    <s v="musical"/>
    <x v="1547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1548"/>
    <d v="2016-12-08T23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6"/>
    <s v="musical"/>
    <x v="15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6"/>
    <s v="musical"/>
    <x v="1550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6"/>
    <s v="musical"/>
    <x v="1551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1552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6"/>
    <s v="musical"/>
    <x v="1553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6"/>
    <s v="musical"/>
    <x v="1554"/>
    <d v="2015-08-01T09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6"/>
    <s v="musical"/>
    <x v="1555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6"/>
    <s v="musical"/>
    <x v="1556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6"/>
    <s v="musical"/>
    <x v="1557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6"/>
    <s v="musical"/>
    <x v="1558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6"/>
    <s v="musical"/>
    <x v="1559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6"/>
    <s v="musical"/>
    <x v="1560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6"/>
    <s v="musical"/>
    <x v="1561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1562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6"/>
    <s v="musical"/>
    <x v="1563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1564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6"/>
    <s v="musical"/>
    <x v="1565"/>
    <d v="2015-04-23T00:40:0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156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6"/>
    <s v="musical"/>
    <x v="1567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6"/>
    <s v="musical"/>
    <x v="1568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6"/>
    <s v="musical"/>
    <x v="1569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usical"/>
    <x v="1570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6"/>
    <s v="musical"/>
    <x v="1571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6"/>
    <s v="musical"/>
    <x v="1572"/>
    <d v="2017-01-13T22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6"/>
    <s v="musical"/>
    <x v="1573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1574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6"/>
    <s v="musical"/>
    <x v="1575"/>
    <d v="2015-01-01T11:48:55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6"/>
    <s v="musical"/>
    <x v="1576"/>
    <d v="2015-04-19T10:08:5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6"/>
    <s v="musical"/>
    <x v="1577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6"/>
    <s v="musical"/>
    <x v="1578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57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6"/>
    <s v="musical"/>
    <x v="1580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1581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6"/>
    <s v="musical"/>
    <x v="1582"/>
    <d v="2016-03-07T23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6"/>
    <s v="musical"/>
    <x v="1583"/>
    <d v="2016-11-21T19:17:18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6"/>
    <s v="musical"/>
    <x v="1584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musical"/>
    <x v="1585"/>
    <d v="2016-09-30T12:58:47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6"/>
    <s v="plays"/>
    <x v="158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6"/>
    <s v="plays"/>
    <x v="1587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x v="1588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6"/>
    <s v="plays"/>
    <x v="1589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6"/>
    <s v="plays"/>
    <x v="1590"/>
    <d v="2015-01-24T07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1591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6"/>
    <s v="plays"/>
    <x v="1592"/>
    <d v="2015-05-25T16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6"/>
    <s v="plays"/>
    <x v="1593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6"/>
    <s v="plays"/>
    <x v="1594"/>
    <d v="2015-03-23T13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6"/>
    <s v="plays"/>
    <x v="1595"/>
    <d v="2015-11-12T01:59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x v="1596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6"/>
    <s v="plays"/>
    <x v="1597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6"/>
    <s v="plays"/>
    <x v="1598"/>
    <d v="2014-08-11T20:53:58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1599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x v="1600"/>
    <d v="2014-09-06T00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601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602"/>
    <d v="2014-07-04T22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plays"/>
    <x v="1603"/>
    <d v="2014-08-10T11:45:0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6"/>
    <s v="plays"/>
    <x v="1604"/>
    <d v="2016-10-08T04:20:3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lays"/>
    <x v="1605"/>
    <d v="2015-07-05T17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6"/>
    <s v="musical"/>
    <x v="1606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6"/>
    <s v="musical"/>
    <x v="1607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1608"/>
    <d v="2016-11-22T12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609"/>
    <d v="2014-07-06T11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6"/>
    <s v="musical"/>
    <x v="1610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6"/>
    <s v="musical"/>
    <x v="1611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musical"/>
    <x v="1612"/>
    <d v="2015-06-07T08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6"/>
    <s v="musical"/>
    <x v="1613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6"/>
    <s v="musical"/>
    <x v="1614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6"/>
    <s v="musical"/>
    <x v="161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6"/>
    <s v="musical"/>
    <x v="1616"/>
    <d v="2014-08-10T12:20:48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6"/>
    <s v="musical"/>
    <x v="1617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6"/>
    <s v="musical"/>
    <x v="1618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6"/>
    <s v="musical"/>
    <x v="1619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1620"/>
    <d v="2015-10-21T22:01:46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6"/>
    <s v="musical"/>
    <x v="1621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1622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6"/>
    <s v="musical"/>
    <x v="1623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6"/>
    <s v="musical"/>
    <x v="1624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6"/>
    <s v="musical"/>
    <x v="1625"/>
    <d v="2015-04-03T16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6"/>
    <s v="plays"/>
    <x v="1626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6"/>
    <s v="plays"/>
    <x v="1627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6"/>
    <s v="plays"/>
    <x v="1628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6"/>
    <s v="plays"/>
    <x v="1629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6"/>
    <s v="plays"/>
    <x v="1630"/>
    <d v="2015-10-01T10:02:54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6"/>
    <s v="plays"/>
    <x v="1631"/>
    <d v="2014-10-04T01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6"/>
    <s v="plays"/>
    <x v="1632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6"/>
    <s v="plays"/>
    <x v="1633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6"/>
    <s v="plays"/>
    <x v="1634"/>
    <d v="2015-06-11T13:24:44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6"/>
    <s v="plays"/>
    <x v="1635"/>
    <d v="2014-12-31T21:59:0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6"/>
    <s v="plays"/>
    <x v="1636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6"/>
    <s v="plays"/>
    <x v="1637"/>
    <d v="2015-03-26T22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6"/>
    <s v="plays"/>
    <x v="1638"/>
    <d v="2014-09-01T15:09:3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6"/>
    <s v="plays"/>
    <x v="1639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6"/>
    <s v="plays"/>
    <x v="1640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6"/>
    <s v="plays"/>
    <x v="1641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6"/>
    <s v="plays"/>
    <x v="1642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plays"/>
    <x v="1643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6"/>
    <s v="plays"/>
    <x v="1644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6"/>
    <s v="plays"/>
    <x v="1645"/>
    <d v="2014-08-12T10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lays"/>
    <x v="1646"/>
    <d v="2014-11-12T16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6"/>
    <s v="plays"/>
    <x v="1647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1648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6"/>
    <s v="plays"/>
    <x v="1649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6"/>
    <s v="plays"/>
    <x v="1650"/>
    <d v="2014-08-30T00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6"/>
    <s v="plays"/>
    <x v="165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6"/>
    <s v="plays"/>
    <x v="1652"/>
    <d v="2016-06-18T14:32:1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6"/>
    <s v="plays"/>
    <x v="1653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6"/>
    <s v="plays"/>
    <x v="1654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6"/>
    <s v="plays"/>
    <x v="1655"/>
    <d v="2015-08-15T13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6"/>
    <s v="plays"/>
    <x v="1656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65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6"/>
    <s v="plays"/>
    <x v="1658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6"/>
    <s v="plays"/>
    <x v="1659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plays"/>
    <x v="1660"/>
    <d v="2015-02-28T01:00:1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6"/>
    <s v="plays"/>
    <x v="1661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6"/>
    <s v="plays"/>
    <x v="1662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6"/>
    <s v="plays"/>
    <x v="1663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6"/>
    <s v="plays"/>
    <x v="1664"/>
    <d v="2014-08-12T13:36:0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6"/>
    <s v="plays"/>
    <x v="1665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6"/>
    <s v="plays"/>
    <x v="1666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6"/>
    <s v="plays"/>
    <x v="1667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1668"/>
    <d v="2015-08-14T14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6"/>
    <s v="plays"/>
    <x v="1669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6"/>
    <s v="plays"/>
    <x v="1670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6"/>
    <s v="plays"/>
    <x v="1671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6"/>
    <s v="plays"/>
    <x v="1672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6"/>
    <s v="plays"/>
    <x v="1673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6"/>
    <s v="plays"/>
    <x v="1674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6"/>
    <s v="plays"/>
    <x v="1675"/>
    <d v="2015-09-07T13:09:57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6"/>
    <s v="plays"/>
    <x v="1676"/>
    <d v="2014-11-26T15:29:3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6"/>
    <s v="plays"/>
    <x v="1677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6"/>
    <s v="plays"/>
    <x v="1678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6"/>
    <s v="plays"/>
    <x v="1679"/>
    <d v="2015-05-10T17:59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6"/>
    <s v="plays"/>
    <x v="1680"/>
    <d v="2016-06-01T18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1681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6"/>
    <s v="plays"/>
    <x v="1682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6"/>
    <s v="plays"/>
    <x v="168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6"/>
    <s v="plays"/>
    <x v="1684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6"/>
    <s v="plays"/>
    <x v="1685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686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6"/>
    <s v="plays"/>
    <x v="1687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6"/>
    <s v="plays"/>
    <x v="1688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6"/>
    <s v="plays"/>
    <x v="1689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plays"/>
    <x v="1690"/>
    <d v="2014-07-30T15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6"/>
    <s v="plays"/>
    <x v="1691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plays"/>
    <x v="1692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6"/>
    <s v="plays"/>
    <x v="1693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6"/>
    <s v="plays"/>
    <x v="1694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1695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1696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6"/>
    <s v="plays"/>
    <x v="1697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6"/>
    <s v="plays"/>
    <x v="1698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6"/>
    <s v="plays"/>
    <x v="169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6"/>
    <s v="plays"/>
    <x v="1700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1701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6"/>
    <s v="plays"/>
    <x v="1702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6"/>
    <s v="plays"/>
    <x v="1703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6"/>
    <s v="plays"/>
    <x v="1704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6"/>
    <s v="plays"/>
    <x v="1705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6"/>
    <s v="plays"/>
    <x v="1706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1707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6"/>
    <s v="plays"/>
    <x v="17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1709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6"/>
    <s v="plays"/>
    <x v="1710"/>
    <d v="2015-05-15T14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6"/>
    <s v="plays"/>
    <x v="1711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6"/>
    <s v="plays"/>
    <x v="1712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71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6"/>
    <s v="plays"/>
    <x v="1714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6"/>
    <s v="plays"/>
    <x v="1715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6"/>
    <s v="plays"/>
    <x v="1716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6"/>
    <s v="plays"/>
    <x v="1717"/>
    <d v="2015-10-26T13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1718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719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6"/>
    <s v="plays"/>
    <x v="1720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1721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6"/>
    <s v="plays"/>
    <x v="1722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6"/>
    <s v="plays"/>
    <x v="1723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6"/>
    <s v="plays"/>
    <x v="1724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6"/>
    <s v="plays"/>
    <x v="1725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6"/>
    <s v="plays"/>
    <x v="1726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6"/>
    <s v="plays"/>
    <x v="1727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1728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6"/>
    <s v="plays"/>
    <x v="1729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6"/>
    <s v="plays"/>
    <x v="173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6"/>
    <s v="plays"/>
    <x v="1731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6"/>
    <s v="plays"/>
    <x v="1732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6"/>
    <s v="plays"/>
    <x v="17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6"/>
    <s v="plays"/>
    <x v="1734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6"/>
    <s v="plays"/>
    <x v="1735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6"/>
    <s v="plays"/>
    <x v="1736"/>
    <d v="2014-07-21T07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6"/>
    <s v="plays"/>
    <x v="1737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6"/>
    <s v="plays"/>
    <x v="1738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6"/>
    <s v="plays"/>
    <x v="1739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1740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6"/>
    <s v="plays"/>
    <x v="174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6"/>
    <s v="plays"/>
    <x v="174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6"/>
    <s v="plays"/>
    <x v="174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6"/>
    <s v="plays"/>
    <x v="1744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6"/>
    <s v="plays"/>
    <x v="1745"/>
    <d v="2014-07-05T09:22:2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6"/>
    <s v="plays"/>
    <x v="1746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plays"/>
    <x v="1747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6"/>
    <s v="plays"/>
    <x v="1748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6"/>
    <s v="plays"/>
    <x v="1749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6"/>
    <s v="plays"/>
    <x v="175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6"/>
    <s v="plays"/>
    <x v="1751"/>
    <d v="2016-05-06T08:04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6"/>
    <s v="plays"/>
    <x v="1752"/>
    <d v="2014-05-16T17:11:3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6"/>
    <s v="plays"/>
    <x v="17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1754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6"/>
    <s v="plays"/>
    <x v="1755"/>
    <d v="2016-03-02T11:08:1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x v="1756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6"/>
    <s v="plays"/>
    <x v="1757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6"/>
    <s v="plays"/>
    <x v="1758"/>
    <d v="2015-05-13T15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6"/>
    <s v="plays"/>
    <x v="1759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plays"/>
    <x v="1760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6"/>
    <s v="plays"/>
    <x v="1761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1762"/>
    <d v="2015-04-05T03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6"/>
    <s v="plays"/>
    <x v="1763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6"/>
    <s v="plays"/>
    <x v="1764"/>
    <d v="2014-08-31T14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6"/>
    <s v="plays"/>
    <x v="1765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6"/>
    <s v="plays"/>
    <x v="1766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6"/>
    <s v="plays"/>
    <x v="1767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6"/>
    <s v="plays"/>
    <x v="1768"/>
    <d v="2015-02-15T09:05:47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6"/>
    <s v="plays"/>
    <x v="1769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6"/>
    <s v="plays"/>
    <x v="1770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6"/>
    <s v="plays"/>
    <x v="1771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6"/>
    <s v="plays"/>
    <x v="1772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plays"/>
    <x v="1773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6"/>
    <s v="plays"/>
    <x v="1774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6"/>
    <s v="plays"/>
    <x v="1775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6"/>
    <s v="plays"/>
    <x v="1776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1777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6"/>
    <s v="plays"/>
    <x v="1778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177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6"/>
    <s v="plays"/>
    <x v="1780"/>
    <d v="2015-07-19T13:44:23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x v="1781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6"/>
    <s v="plays"/>
    <x v="1782"/>
    <d v="2014-09-04T11:07:5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6"/>
    <s v="plays"/>
    <x v="1783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6"/>
    <s v="plays"/>
    <x v="1784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6"/>
    <s v="plays"/>
    <x v="1785"/>
    <d v="2015-03-23T22:34:5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6"/>
    <s v="plays"/>
    <x v="1786"/>
    <d v="2014-10-26T16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6"/>
    <s v="plays"/>
    <x v="1787"/>
    <d v="2015-01-31T21:54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1788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6"/>
    <s v="plays"/>
    <x v="1789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plays"/>
    <x v="1790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1791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6"/>
    <s v="plays"/>
    <x v="1792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6"/>
    <s v="plays"/>
    <x v="1793"/>
    <d v="2014-06-05T17:31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1794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6"/>
    <s v="plays"/>
    <x v="1795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796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6"/>
    <s v="plays"/>
    <x v="1797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6"/>
    <s v="plays"/>
    <x v="1798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6"/>
    <s v="plays"/>
    <x v="1799"/>
    <d v="2015-04-03T16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6"/>
    <s v="plays"/>
    <x v="1800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6"/>
    <s v="plays"/>
    <x v="1801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6"/>
    <s v="plays"/>
    <x v="1802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6"/>
    <s v="plays"/>
    <x v="1803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x v="1804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6"/>
    <s v="plays"/>
    <x v="1805"/>
    <d v="2015-07-17T22:00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6"/>
    <s v="plays"/>
    <x v="1806"/>
    <d v="2016-09-06T06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6"/>
    <s v="plays"/>
    <x v="1807"/>
    <d v="2015-01-20T14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808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6"/>
    <s v="plays"/>
    <x v="1809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6"/>
    <s v="plays"/>
    <x v="1810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6"/>
    <s v="plays"/>
    <x v="1811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6"/>
    <s v="plays"/>
    <x v="1812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6"/>
    <s v="plays"/>
    <x v="1813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6"/>
    <s v="plays"/>
    <x v="1814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6"/>
    <s v="plays"/>
    <x v="1815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1816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6"/>
    <s v="plays"/>
    <x v="1817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plays"/>
    <x v="181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1819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6"/>
    <s v="plays"/>
    <x v="1820"/>
    <d v="2014-06-19T10:33:5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6"/>
    <s v="plays"/>
    <x v="1821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6"/>
    <s v="plays"/>
    <x v="1822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6"/>
    <s v="plays"/>
    <x v="1823"/>
    <d v="2016-03-31T22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6"/>
    <s v="plays"/>
    <x v="1824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6"/>
    <s v="plays"/>
    <x v="1825"/>
    <d v="2014-06-23T11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1826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6"/>
    <s v="plays"/>
    <x v="1827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6"/>
    <s v="plays"/>
    <x v="1828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6"/>
    <s v="plays"/>
    <x v="1829"/>
    <d v="2015-04-29T09:07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6"/>
    <s v="plays"/>
    <x v="1830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6"/>
    <s v="plays"/>
    <x v="1831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6"/>
    <s v="plays"/>
    <x v="1832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x v="1833"/>
    <d v="2017-01-13T18:05:0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6"/>
    <s v="plays"/>
    <x v="1834"/>
    <d v="2015-02-28T07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6"/>
    <s v="plays"/>
    <x v="1835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1836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6"/>
    <s v="plays"/>
    <x v="1837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6"/>
    <s v="plays"/>
    <x v="1838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6"/>
    <s v="plays"/>
    <x v="1839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6"/>
    <s v="plays"/>
    <x v="1840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841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6"/>
    <s v="plays"/>
    <x v="1842"/>
    <d v="2016-12-21T12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1843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6"/>
    <s v="plays"/>
    <x v="1844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1845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6"/>
    <s v="plays"/>
    <x v="1846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plays"/>
    <x v="1847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6"/>
    <s v="plays"/>
    <x v="1848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6"/>
    <s v="plays"/>
    <x v="1849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6"/>
    <s v="plays"/>
    <x v="1850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6"/>
    <s v="plays"/>
    <x v="1851"/>
    <d v="2015-11-20T23:00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1852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6"/>
    <s v="plays"/>
    <x v="1853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6"/>
    <s v="plays"/>
    <x v="1854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6"/>
    <s v="plays"/>
    <x v="1855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6"/>
    <s v="plays"/>
    <x v="1856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6"/>
    <s v="plays"/>
    <x v="185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6"/>
    <s v="plays"/>
    <x v="1858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6"/>
    <s v="plays"/>
    <x v="1859"/>
    <d v="2014-10-21T23:59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6"/>
    <s v="plays"/>
    <x v="186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6"/>
    <s v="plays"/>
    <x v="1861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1862"/>
    <d v="2016-01-31T18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1863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6"/>
    <s v="plays"/>
    <x v="1864"/>
    <d v="2016-09-02T15:24:3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865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1866"/>
    <d v="2017-01-25T16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6"/>
    <s v="plays"/>
    <x v="1867"/>
    <d v="2016-05-15T15:21:13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6"/>
    <s v="plays"/>
    <x v="1868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6"/>
    <s v="plays"/>
    <x v="1869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6"/>
    <s v="plays"/>
    <x v="1870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6"/>
    <s v="plays"/>
    <x v="1871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6"/>
    <s v="plays"/>
    <x v="1872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6"/>
    <s v="plays"/>
    <x v="1873"/>
    <d v="2017-03-03T00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187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6"/>
    <s v="plays"/>
    <x v="1875"/>
    <d v="2016-07-21T10:02:31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6"/>
    <s v="plays"/>
    <x v="1876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6"/>
    <s v="plays"/>
    <x v="1877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6"/>
    <s v="plays"/>
    <x v="1878"/>
    <d v="2016-01-08T01:34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1879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188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881"/>
    <d v="2017-04-07T13:45:38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1882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188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1884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88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86"/>
    <d v="2017-04-09T06:49:5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887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888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889"/>
    <d v="2017-04-02T20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90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891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1892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893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1894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895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1896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897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898"/>
    <d v="2017-03-31T23:00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5"/>
    <s v="small batch"/>
    <x v="1899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5"/>
    <s v="small batch"/>
    <x v="1900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5"/>
    <s v="small batch"/>
    <x v="1901"/>
    <d v="2017-03-20T13:07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5"/>
    <s v="small batch"/>
    <x v="1902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5"/>
    <s v="small batch"/>
    <x v="1903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5"/>
    <s v="small batch"/>
    <x v="1904"/>
    <d v="2017-04-30T12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6"/>
    <s v="spaces"/>
    <x v="1905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6"/>
    <s v="spaces"/>
    <x v="1906"/>
    <d v="2017-04-05T13:14:37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6"/>
    <s v="spaces"/>
    <x v="1907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6"/>
    <s v="spaces"/>
    <x v="1908"/>
    <d v="2017-04-05T14:41:5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6"/>
    <s v="spaces"/>
    <x v="1909"/>
    <d v="2017-03-24T15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6"/>
    <s v="plays"/>
    <x v="1910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6"/>
    <s v="plays"/>
    <x v="1911"/>
    <d v="2017-04-18T14:13:39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6"/>
    <s v="plays"/>
    <x v="1912"/>
    <d v="2017-04-13T23:5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6"/>
    <s v="plays"/>
    <x v="1913"/>
    <d v="2017-04-08T07:54:05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6"/>
    <s v="plays"/>
    <x v="1914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6"/>
    <s v="plays"/>
    <x v="1915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6"/>
    <s v="plays"/>
    <x v="1916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6"/>
    <s v="plays"/>
    <x v="1917"/>
    <d v="2017-04-03T22:38:4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6"/>
    <s v="plays"/>
    <x v="1918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6"/>
    <s v="plays"/>
    <x v="191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6"/>
    <s v="plays"/>
    <x v="1920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6"/>
    <s v="plays"/>
    <x v="1921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6"/>
    <s v="plays"/>
    <x v="1922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6"/>
    <s v="plays"/>
    <x v="1923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6"/>
    <s v="plays"/>
    <x v="1924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6"/>
    <s v="plays"/>
    <x v="1925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6"/>
    <s v="plays"/>
    <x v="1926"/>
    <d v="2017-03-19T01:00:0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6"/>
    <s v="plays"/>
    <x v="1927"/>
    <d v="2017-03-27T18:58:5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6"/>
    <s v="plays"/>
    <x v="1928"/>
    <d v="2017-04-16T10:22:4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1929"/>
    <d v="2015-07-22T22:00:00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930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1931"/>
    <d v="2016-02-15T11:51:23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1932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1933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1934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1935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1936"/>
    <d v="2016-07-04T20:07:47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1937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1938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93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940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941"/>
    <d v="2014-07-15T22:00:0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942"/>
    <d v="2016-06-23T15:27:0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943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944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945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946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947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48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1949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1950"/>
    <d v="2014-09-26T10:03:09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1951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1952"/>
    <d v="2015-04-30T10:2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195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1954"/>
    <d v="2016-01-08T19:36:0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1955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1956"/>
    <d v="2014-11-15T23:57:13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1957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195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1959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60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1961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1962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1963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1964"/>
    <d v="2015-04-27T19:00:00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196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1966"/>
    <d v="2015-02-27T11:37:59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1967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196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1969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70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1971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1972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73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1974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1975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1976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1977"/>
    <d v="2015-03-01T07:00:00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78"/>
    <d v="2015-10-23T23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79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1980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1981"/>
    <d v="2014-07-17T11:50:46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1982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1983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1984"/>
    <d v="2016-05-27T18:15:16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1985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1986"/>
    <d v="2015-04-25T14:59:22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1987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1988"/>
    <d v="2015-09-14T16:00:00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1989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1990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1991"/>
    <d v="2013-03-03T14:11:18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1992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1993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1994"/>
    <d v="2014-08-11T00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1995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1996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1997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1998"/>
    <d v="2011-10-02T01:59:00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1999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2000"/>
    <d v="2012-05-28T01:30:57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00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2002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2003"/>
    <d v="2016-01-21T06:41:35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2004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2005"/>
    <d v="2011-12-27T12:35:58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2006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2007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2008"/>
    <d v="2014-04-25T13:38:13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009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2010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1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012"/>
    <d v="2015-02-22T06:30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2013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2014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01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016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017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2018"/>
    <d v="2013-06-02T13:03:1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2020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021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022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023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2024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2025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026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027"/>
    <d v="2012-12-07T18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028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2029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2030"/>
    <d v="2013-01-24T13:38:30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2031"/>
    <d v="2010-12-22T22:08:53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032"/>
    <d v="2014-03-07T14:20:30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2033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034"/>
    <d v="2016-05-13T19:00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035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036"/>
    <d v="2011-04-24T18:34:4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2037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2038"/>
    <d v="2011-02-25T19:37:10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2039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2040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041"/>
    <d v="2014-04-12T21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2042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043"/>
    <d v="2012-01-13T01:34:48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204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204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046"/>
    <d v="2010-06-09T14:00:00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2047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048"/>
    <d v="2011-08-13T18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049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050"/>
    <d v="2014-12-21T11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051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052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053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054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05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2056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057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2058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059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060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061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062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063"/>
    <d v="2015-10-16T21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064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2065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066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2067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068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069"/>
    <d v="2010-07-17T04:59:0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070"/>
    <d v="2012-06-07T09:55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2071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072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073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074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075"/>
    <d v="2010-04-22T22:51:0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076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077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078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079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080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08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082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2083"/>
    <d v="2012-04-05T01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084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2085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086"/>
    <d v="2015-05-23T16:23:39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087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088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089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090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091"/>
    <d v="2010-02-22T17:00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2092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093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094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095"/>
    <d v="2013-03-25T13:35:24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096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097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098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099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100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101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102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2103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104"/>
    <d v="2013-10-31T19:00:0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2105"/>
    <d v="2012-09-07T06:24:43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06"/>
    <d v="2015-04-30T22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107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2108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109"/>
    <d v="2011-04-24T18:02:18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110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11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2112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2113"/>
    <d v="2012-08-31T21:00:00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114"/>
    <d v="2012-03-10T10:07:29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115"/>
    <d v="2013-03-20T14:05:33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116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117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2118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119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120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2121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122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2123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124"/>
    <d v="2012-08-22T13:32:14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2125"/>
    <d v="2014-12-10T23:59:00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26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127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2128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129"/>
    <d v="2015-12-22T18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130"/>
    <d v="2016-11-08T06:43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131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132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133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134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135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136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137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138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139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140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2141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2142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143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144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145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146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147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148"/>
    <d v="2015-04-29T13:14:28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149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150"/>
    <d v="2014-09-30T22:59:00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151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152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153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154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155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156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157"/>
    <d v="2015-08-21T09:05:1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15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215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160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2161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162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163"/>
    <d v="2016-04-08T13:52:01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164"/>
    <d v="2014-12-01T03:03:1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165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2166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167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168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169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170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17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172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173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174"/>
    <d v="2014-02-28T09:33:19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175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176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177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178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2179"/>
    <d v="2017-01-06T14:05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180"/>
    <d v="2013-02-01T13:25:39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181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182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2183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2184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185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186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187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188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2189"/>
    <d v="2016-01-23T12:16:3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190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191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192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193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194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195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196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197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198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2199"/>
    <d v="2015-05-07T19:52:52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200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20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20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2203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204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205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206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2207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208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209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21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211"/>
    <d v="2015-11-05T08:56:57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212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213"/>
    <d v="2014-02-05T18:04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214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215"/>
    <d v="2011-05-09T00:59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16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17"/>
    <d v="2013-11-05T13:39:5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2218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219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20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2221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222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223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224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225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226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227"/>
    <d v="2015-07-23T01:46:37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228"/>
    <d v="2013-06-29T15:13:07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6"/>
    <s v="plays"/>
    <x v="2229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6"/>
    <s v="plays"/>
    <x v="2230"/>
    <d v="2016-10-31T2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6"/>
    <s v="plays"/>
    <x v="2231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6"/>
    <s v="plays"/>
    <x v="2232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6"/>
    <s v="plays"/>
    <x v="2233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6"/>
    <s v="plays"/>
    <x v="2234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6"/>
    <s v="plays"/>
    <x v="2235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6"/>
    <s v="plays"/>
    <x v="2236"/>
    <d v="2017-02-17T11:05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6"/>
    <s v="plays"/>
    <x v="223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6"/>
    <s v="plays"/>
    <x v="2238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6"/>
    <s v="plays"/>
    <x v="2239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6"/>
    <s v="plays"/>
    <x v="2240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6"/>
    <s v="plays"/>
    <x v="2241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6"/>
    <s v="plays"/>
    <x v="2242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6"/>
    <s v="plays"/>
    <x v="2243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6"/>
    <s v="plays"/>
    <x v="2244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6"/>
    <s v="plays"/>
    <x v="2245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6"/>
    <s v="plays"/>
    <x v="2246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6"/>
    <s v="plays"/>
    <x v="2247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6"/>
    <s v="plays"/>
    <x v="2248"/>
    <d v="2016-07-04T20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2249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2250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2251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252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2253"/>
    <d v="2014-10-28T20:00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22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2255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256"/>
    <d v="2016-03-17T12:25:49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2257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2258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2259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260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261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2262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226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2264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2265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2266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267"/>
    <d v="2015-07-26T13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268"/>
    <d v="2015-08-23T09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4"/>
    <s v="nonfiction"/>
    <x v="2269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4"/>
    <s v="nonfiction"/>
    <x v="2270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4"/>
    <s v="nonfiction"/>
    <x v="2271"/>
    <d v="2012-04-08T13:19:38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4"/>
    <s v="nonfiction"/>
    <x v="2272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4"/>
    <s v="nonfiction"/>
    <x v="227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4"/>
    <s v="nonfiction"/>
    <x v="2274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4"/>
    <s v="nonfiction"/>
    <x v="2275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4"/>
    <s v="nonfiction"/>
    <x v="2276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4"/>
    <s v="nonfiction"/>
    <x v="227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4"/>
    <s v="nonfiction"/>
    <x v="2278"/>
    <d v="2012-09-18T23:27:41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4"/>
    <s v="nonfiction"/>
    <x v="2279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4"/>
    <s v="nonfiction"/>
    <x v="2280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4"/>
    <s v="nonfiction"/>
    <x v="228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4"/>
    <s v="nonfiction"/>
    <x v="2282"/>
    <d v="2013-12-20T05:04:52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4"/>
    <s v="nonfiction"/>
    <x v="2283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4"/>
    <s v="nonfiction"/>
    <x v="2284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4"/>
    <s v="nonfiction"/>
    <x v="2285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4"/>
    <s v="nonfiction"/>
    <x v="2286"/>
    <d v="2014-02-14T15:00:0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4"/>
    <s v="nonfiction"/>
    <x v="2287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4"/>
    <s v="nonfiction"/>
    <x v="2288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4"/>
    <s v="nonfiction"/>
    <x v="2289"/>
    <d v="2015-06-20T22:31:22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4"/>
    <s v="nonfiction"/>
    <x v="2290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4"/>
    <s v="nonfiction"/>
    <x v="2291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4"/>
    <s v="nonfiction"/>
    <x v="2292"/>
    <d v="2012-04-16T16:00:00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4"/>
    <s v="nonfiction"/>
    <x v="229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4"/>
    <s v="nonfiction"/>
    <x v="2294"/>
    <d v="2013-05-03T08:44:05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4"/>
    <s v="nonfiction"/>
    <x v="2295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4"/>
    <s v="nonfiction"/>
    <x v="2296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4"/>
    <s v="nonfiction"/>
    <x v="2297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4"/>
    <s v="nonfiction"/>
    <x v="2298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4"/>
    <s v="nonfiction"/>
    <x v="2299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4"/>
    <s v="nonfiction"/>
    <x v="2300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4"/>
    <s v="nonfiction"/>
    <x v="2301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4"/>
    <s v="nonfiction"/>
    <x v="2302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4"/>
    <s v="nonfiction"/>
    <x v="2303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4"/>
    <s v="nonfiction"/>
    <x v="2304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4"/>
    <s v="nonfiction"/>
    <x v="2305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4"/>
    <s v="nonfiction"/>
    <x v="2306"/>
    <d v="2012-12-05T20:18:34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4"/>
    <s v="nonfiction"/>
    <x v="2307"/>
    <d v="2010-10-08T15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4"/>
    <s v="nonfiction"/>
    <x v="2308"/>
    <d v="2014-07-09T02:55:3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309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2310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2311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2312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13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2314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2315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231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2317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318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231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320"/>
    <d v="2013-11-13T00:59:00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321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322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323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2324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3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326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232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328"/>
    <d v="2012-04-27T11:00:4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2329"/>
    <d v="2014-09-11T05:24:14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33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331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2332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2333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334"/>
    <d v="2011-07-16T18:00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335"/>
    <d v="2011-09-07T11:35:3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336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2337"/>
    <d v="2014-12-21T23:59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338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339"/>
    <d v="2012-08-31T20:21:02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340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2341"/>
    <d v="2013-03-01T08:58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2342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2343"/>
    <d v="2011-05-31T13:04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344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2345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2346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2347"/>
    <d v="2012-08-07T12:01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348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2349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2350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2351"/>
    <d v="2012-10-05T17:44:1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23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2353"/>
    <d v="2010-04-18T01:59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35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355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356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357"/>
    <d v="2012-06-25T11:24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358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359"/>
    <d v="2013-03-22T06:37:05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2360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361"/>
    <d v="2012-01-21T03:13:00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362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2363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2364"/>
    <d v="2012-05-18T22:00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365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2366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2367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2368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2369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370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371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2372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2373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2374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2375"/>
    <d v="2014-03-10T09:00:00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2376"/>
    <d v="2015-07-10T14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2377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2378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2379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2380"/>
    <d v="2016-07-31T14:45:00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381"/>
    <d v="2016-10-24T16:00:00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2382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2383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384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2385"/>
    <d v="2016-10-25T14:00:00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2386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2387"/>
    <d v="2015-04-15T17:59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388"/>
    <d v="2015-06-03T19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238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2390"/>
    <d v="2015-10-16T23:0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2391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2392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2393"/>
    <d v="2016-01-31T08:56:03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394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395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396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2397"/>
    <d v="2017-03-06T15:00: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2398"/>
    <d v="2015-04-04T16:59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239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400"/>
    <d v="2015-12-16T13:20:10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401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02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2403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404"/>
    <d v="2015-02-11T10:23:4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2405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406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2407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2408"/>
    <d v="2016-12-13T02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2409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8"/>
    <s v="photobooks"/>
    <x v="2410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2411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2412"/>
    <d v="2015-05-17T13:00:0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2413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2414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8"/>
    <s v="photobooks"/>
    <x v="241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2416"/>
    <d v="2016-03-20T08:29:2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8"/>
    <s v="photobooks"/>
    <x v="2417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2418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241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8"/>
    <s v="photobooks"/>
    <x v="2420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8"/>
    <s v="photobooks"/>
    <x v="2421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8"/>
    <s v="photobooks"/>
    <x v="2422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2423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8"/>
    <s v="photobooks"/>
    <x v="2424"/>
    <d v="2015-07-08T13:3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2425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242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8"/>
    <s v="photobooks"/>
    <x v="2427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2428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2429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2430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8"/>
    <s v="photobooks"/>
    <x v="2431"/>
    <d v="2017-03-11T08:29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2432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2433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8"/>
    <s v="photobooks"/>
    <x v="2434"/>
    <d v="2017-02-25T15:18:25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2435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8"/>
    <s v="photobooks"/>
    <x v="2436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8"/>
    <s v="photobooks"/>
    <x v="2437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2438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8"/>
    <s v="photobooks"/>
    <x v="2439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2440"/>
    <d v="2014-05-30T17:09:16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2441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8"/>
    <s v="photobooks"/>
    <x v="2442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8"/>
    <s v="photobooks"/>
    <x v="2443"/>
    <d v="2015-10-31T22:0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2444"/>
    <d v="2016-10-20T06:05:13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2445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2446"/>
    <d v="2016-12-03T19:00:0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8"/>
    <s v="photobooks"/>
    <x v="2447"/>
    <d v="2016-03-31T23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2448"/>
    <d v="2016-11-10T00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449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2450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2451"/>
    <d v="2011-12-05T21:02:29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2452"/>
    <d v="2013-05-06T02:00:5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24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454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2455"/>
    <d v="2014-09-06T10:25:31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456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2457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2458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2459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2460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246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2462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2463"/>
    <d v="2013-08-31T09:40:12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46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2465"/>
    <d v="2014-02-26T15:13:4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466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2467"/>
    <d v="2014-02-16T13:18:12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2468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2469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2470"/>
    <d v="2010-11-30T10:43:3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471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472"/>
    <d v="2013-07-24T09:02:38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2473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474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2475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476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477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78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2479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2480"/>
    <d v="2013-08-07T15:49:47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481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482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2483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484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485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48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2487"/>
    <d v="2013-12-08T23:59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2488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6"/>
    <s v="plays"/>
    <x v="2489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6"/>
    <s v="plays"/>
    <x v="2490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6"/>
    <s v="plays"/>
    <x v="2491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6"/>
    <s v="plays"/>
    <x v="2492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6"/>
    <s v="plays"/>
    <x v="2493"/>
    <d v="2016-08-09T23:00:00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6"/>
    <s v="plays"/>
    <x v="2494"/>
    <d v="2017-01-03T22:14:05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6"/>
    <s v="plays"/>
    <x v="2495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6"/>
    <s v="plays"/>
    <x v="2496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6"/>
    <s v="plays"/>
    <x v="2497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6"/>
    <s v="plays"/>
    <x v="2498"/>
    <d v="2015-11-14T12:49:31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6"/>
    <s v="plays"/>
    <x v="2499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6"/>
    <s v="plays"/>
    <x v="2500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6"/>
    <s v="plays"/>
    <x v="2501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6"/>
    <s v="plays"/>
    <x v="2502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6"/>
    <s v="plays"/>
    <x v="2503"/>
    <d v="2016-04-28T11:20:32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6"/>
    <s v="plays"/>
    <x v="2504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6"/>
    <s v="plays"/>
    <x v="2505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6"/>
    <s v="plays"/>
    <x v="2506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6"/>
    <s v="plays"/>
    <x v="2507"/>
    <d v="2016-11-30T21:23:31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6"/>
    <s v="plays"/>
    <x v="2508"/>
    <d v="2016-07-31T06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4"/>
    <s v="nonfiction"/>
    <x v="250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4"/>
    <s v="nonfiction"/>
    <x v="2510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4"/>
    <s v="nonfiction"/>
    <x v="25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4"/>
    <s v="nonfiction"/>
    <x v="2512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4"/>
    <s v="nonfiction"/>
    <x v="251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4"/>
    <s v="nonfiction"/>
    <x v="2514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4"/>
    <s v="nonfiction"/>
    <x v="2515"/>
    <d v="2015-12-25T19:18:54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4"/>
    <s v="nonfiction"/>
    <x v="2516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4"/>
    <s v="nonfiction"/>
    <x v="2517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4"/>
    <s v="nonfiction"/>
    <x v="251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4"/>
    <s v="nonfiction"/>
    <x v="251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4"/>
    <s v="nonfiction"/>
    <x v="2520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4"/>
    <s v="nonfiction"/>
    <x v="2521"/>
    <d v="2013-07-04T19:56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4"/>
    <s v="nonfiction"/>
    <x v="2522"/>
    <d v="2013-03-01T00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4"/>
    <s v="nonfiction"/>
    <x v="252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4"/>
    <s v="nonfiction"/>
    <x v="2524"/>
    <d v="2011-07-06T14:33:1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4"/>
    <s v="nonfiction"/>
    <x v="2525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4"/>
    <s v="nonfiction"/>
    <x v="2526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4"/>
    <s v="nonfiction"/>
    <x v="2527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4"/>
    <s v="nonfiction"/>
    <x v="2528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2529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530"/>
    <d v="2015-03-16T11:35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2531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2532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533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534"/>
    <d v="2014-04-11T09:15:46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35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536"/>
    <d v="2015-05-07T13:12:22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2537"/>
    <d v="2012-07-12T12:45:3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538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2539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2540"/>
    <d v="2017-01-14T20:35:1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2541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2542"/>
    <d v="2017-02-02T23:11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2543"/>
    <d v="2016-08-01T13:13:3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2544"/>
    <d v="2015-06-05T06:47:56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2545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546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47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254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2549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550"/>
    <d v="2016-04-29T07:11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2551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2552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2553"/>
    <d v="2016-10-17T11:14:0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2554"/>
    <d v="2016-08-13T06:32:37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555"/>
    <d v="2015-04-27T12:12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556"/>
    <d v="2015-08-21T23:59:0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2557"/>
    <d v="2016-03-02T22:43:06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558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2559"/>
    <d v="2017-02-28T22:00:00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2560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561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2562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563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2564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2565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2566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567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568"/>
    <d v="2013-07-25T20:30:35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x v="2569"/>
    <d v="2014-10-20T19:00:00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x v="2570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x v="2571"/>
    <d v="2013-04-07T15:52:18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2572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2573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2574"/>
    <d v="2016-01-12T00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4"/>
    <s v="radio &amp; podcasts"/>
    <x v="257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2576"/>
    <d v="2011-06-11T19:20:49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2577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2578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x v="2579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2580"/>
    <d v="2013-10-16T08:01:4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x v="2581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258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2583"/>
    <d v="2014-12-19T2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2584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x v="2585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x v="2586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x v="2587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x v="2588"/>
    <d v="2013-07-26T12:00:00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2589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259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8"/>
    <s v="photobooks"/>
    <x v="2591"/>
    <d v="2016-10-23T03:20:01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2592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8"/>
    <s v="photobooks"/>
    <x v="259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259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8"/>
    <s v="photobooks"/>
    <x v="2595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2596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2597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259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2599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2600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8"/>
    <s v="photobooks"/>
    <x v="2601"/>
    <d v="2014-07-16T10:17:4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2602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8"/>
    <s v="photobooks"/>
    <x v="2603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2604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2605"/>
    <d v="2014-12-06T01:00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2606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2607"/>
    <d v="2014-06-20T16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2608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2609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2610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2611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2612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2613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2614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2615"/>
    <d v="2017-03-14T08:24:46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2616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2617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2618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2619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2620"/>
    <d v="2016-02-15T10:00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8"/>
    <s v="photobooks"/>
    <x v="2621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262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2623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2624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8"/>
    <s v="photobooks"/>
    <x v="2625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2626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8"/>
    <s v="photobooks"/>
    <x v="2627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2628"/>
    <d v="2014-11-25T20:15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629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630"/>
    <d v="2011-10-14T18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631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2632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6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634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2635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63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2637"/>
    <d v="2011-11-02T03:00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2638"/>
    <d v="2012-12-15T17:11:5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2639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640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641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642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2643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644"/>
    <d v="2012-11-22T1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2645"/>
    <d v="2013-11-01T14:00:0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46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2647"/>
    <d v="2014-09-14T23:28:06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2648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2649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650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651"/>
    <d v="2013-08-27T11:31:29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2652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265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654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2655"/>
    <d v="2012-11-25T23:59:00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656"/>
    <d v="2014-06-17T12:41:22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657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2658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2659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660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2661"/>
    <d v="2012-01-16T00:00:00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662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2663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664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665"/>
    <d v="2009-12-31T18:39:00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66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2667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2668"/>
    <d v="2010-08-02T20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669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2670"/>
    <d v="2011-06-13T19:35:27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2671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672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673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674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675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2676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677"/>
    <d v="2014-05-23T11:25:55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2678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679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680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2681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2682"/>
    <d v="2012-04-18T16:22:4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2683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684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85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2686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2687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2688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689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690"/>
    <d v="2011-12-31T00:45:36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691"/>
    <d v="2015-01-31T19:31:47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2692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269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2694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2695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696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2697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698"/>
    <d v="2010-07-04T23:00:00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699"/>
    <d v="2016-08-01T08:03:34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270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2701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2702"/>
    <d v="2016-08-18T01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2703"/>
    <d v="2011-10-16T17:03:00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2704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2705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2706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2707"/>
    <d v="2011-07-21T20:39:0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2708"/>
    <d v="2014-07-12T13:11:0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2709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271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2711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2712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2713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2714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2715"/>
    <d v="2015-11-13T10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8"/>
    <s v="photobooks"/>
    <x v="2716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2717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8"/>
    <s v="photobooks"/>
    <x v="2718"/>
    <d v="2016-04-19T15:05:04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2719"/>
    <d v="2015-03-19T12:45:23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8"/>
    <s v="photobooks"/>
    <x v="2720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8"/>
    <s v="photobooks"/>
    <x v="2721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2722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8"/>
    <s v="photobooks"/>
    <x v="2723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8"/>
    <s v="photobooks"/>
    <x v="2724"/>
    <d v="2016-08-28T23:01:09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2725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8"/>
    <s v="photobooks"/>
    <x v="2726"/>
    <d v="2016-07-14T17:56:32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2727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2728"/>
    <d v="2016-02-25T11:08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8"/>
    <s v="photobooks"/>
    <x v="2729"/>
    <d v="2015-09-12T08:37:40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8"/>
    <s v="photobooks"/>
    <x v="2730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2731"/>
    <d v="2016-10-23T15:50:4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2732"/>
    <d v="2012-03-03T02:39:27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2733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2734"/>
    <d v="2012-10-24T11:26:1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735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736"/>
    <d v="2013-07-11T15:01:4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73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738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739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2740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741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742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2743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2744"/>
    <d v="2013-03-02T02:59:00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274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746"/>
    <d v="2016-03-31T10:51:1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2747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2748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749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2750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751"/>
    <d v="2013-05-06T23:59: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752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2753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275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755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2756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275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2758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59"/>
    <d v="2011-07-31T01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760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761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762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2763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764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765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2766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767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2768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769"/>
    <d v="2011-12-16T00:48:41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2770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2771"/>
    <d v="2014-02-06T12:01:24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2772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773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774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277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2776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777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778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2779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80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2781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782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2783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784"/>
    <d v="2011-04-15T22:59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2785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786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2787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788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2789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2790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791"/>
    <d v="2012-10-06T04:59:00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2792"/>
    <d v="2012-07-14T00:19:03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2793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2794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279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796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2797"/>
    <d v="2010-11-01T19:26:00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798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799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800"/>
    <d v="2011-07-04T19:31:06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2801"/>
    <d v="2013-07-07T08:24:4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2802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80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2804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2805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06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2807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2808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2809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810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2811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2812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2813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2814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2815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2816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2817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818"/>
    <d v="2009-11-23T00:59:0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2819"/>
    <d v="2016-06-06T12:02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820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2821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2822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2823"/>
    <d v="2013-10-16T09:33:35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2824"/>
    <d v="2012-03-01T22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2825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2826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2827"/>
    <d v="2015-04-18T16:10:05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2828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2829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283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283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2832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2833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283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2835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2836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2837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2838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2839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2840"/>
    <d v="2016-08-05T14:01:08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284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2842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2843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284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2845"/>
    <d v="2013-08-19T03:01:09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2846"/>
    <d v="2013-03-10T13:07:31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2847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2848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2849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2850"/>
    <d v="2015-11-18T23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2851"/>
    <d v="2016-04-03T07:01:0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2852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285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2854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2855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2856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2857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2858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2859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2860"/>
    <d v="2016-11-23T03:45:43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286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2862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2863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286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2865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2866"/>
    <d v="2011-09-09T16:02:43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2867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2868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86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2870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2871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2872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2873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2874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2875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2876"/>
    <d v="2015-06-10T23:25:4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2877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2878"/>
    <d v="2015-03-30T13:31:59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2879"/>
    <d v="2010-03-15T16:55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2880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2881"/>
    <d v="2012-11-29T18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2882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2883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2884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2885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2886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2887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2888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2889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2890"/>
    <d v="2016-11-30T23:59:00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2891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2892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2893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2894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95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2896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2897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898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2899"/>
    <d v="2013-05-23T10:38:11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2900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2901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2902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290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904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2905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2906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2907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2908"/>
    <d v="2016-02-26T06:52:12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2909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2910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2911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912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2913"/>
    <d v="2016-03-24T03:11:38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2914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2915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2916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2917"/>
    <d v="2014-08-23T13:31:23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2918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919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2920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2921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2922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23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2924"/>
    <d v="2015-05-08T11:01:58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925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2926"/>
    <d v="2013-07-25T11:21:28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2927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2928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2929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2930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2931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2932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33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2934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935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2936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937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93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2939"/>
    <d v="2010-09-10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2940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2941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2942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943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944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2945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2946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947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2948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949"/>
    <d v="2012-03-07T21:43:5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2950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295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2952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2953"/>
    <d v="2011-05-05T15:50:4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2954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2955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2956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957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958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959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960"/>
    <d v="2015-07-05T12:00:17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961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962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2963"/>
    <d v="2013-04-15T17:16:33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964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965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2966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967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2968"/>
    <d v="2015-10-26T23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2969"/>
    <d v="2011-07-24T15:08:5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970"/>
    <d v="2012-08-15T22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971"/>
    <d v="2014-01-01T18:08:56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2972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2973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2974"/>
    <d v="2015-06-07T22:50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975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2976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2977"/>
    <d v="2014-12-05T16:06:58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2978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2979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2980"/>
    <d v="2017-03-02T11:49:11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2981"/>
    <d v="2015-08-22T13:00:2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982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2983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2984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985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298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2987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988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2989"/>
    <d v="2017-01-18T10:16:3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2990"/>
    <d v="2015-04-10T23:06:32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991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7"/>
    <s v="tabletop games"/>
    <x v="2992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7"/>
    <s v="tabletop games"/>
    <x v="2993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7"/>
    <s v="tabletop games"/>
    <x v="2994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7"/>
    <s v="tabletop games"/>
    <x v="2995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7"/>
    <s v="tabletop games"/>
    <x v="2996"/>
    <d v="2013-03-26T03:23:59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7"/>
    <s v="tabletop games"/>
    <x v="2997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7"/>
    <s v="tabletop games"/>
    <x v="2998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7"/>
    <s v="tabletop games"/>
    <x v="2999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7"/>
    <s v="tabletop games"/>
    <x v="30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7"/>
    <s v="tabletop games"/>
    <x v="3001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7"/>
    <s v="tabletop games"/>
    <x v="3002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7"/>
    <s v="tabletop games"/>
    <x v="3003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7"/>
    <s v="tabletop games"/>
    <x v="3004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7"/>
    <s v="tabletop games"/>
    <x v="3005"/>
    <d v="2016-03-26T12:11:3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7"/>
    <s v="tabletop games"/>
    <x v="3006"/>
    <d v="2015-08-11T13:31:4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7"/>
    <s v="tabletop games"/>
    <x v="3007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7"/>
    <s v="tabletop games"/>
    <x v="3008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7"/>
    <s v="tabletop games"/>
    <x v="3009"/>
    <d v="2015-11-14T08:2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7"/>
    <s v="tabletop games"/>
    <x v="3010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7"/>
    <s v="tabletop games"/>
    <x v="3011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3012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3013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3014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015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016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3017"/>
    <d v="2012-04-16T01:10:24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3018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3019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020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3021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022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023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024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025"/>
    <d v="2014-02-06T14:00:48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026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3027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3028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029"/>
    <d v="2012-08-28T19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3030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3031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7"/>
    <s v="tabletop games"/>
    <x v="3032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7"/>
    <s v="tabletop games"/>
    <x v="3033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7"/>
    <s v="tabletop games"/>
    <x v="3034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7"/>
    <s v="tabletop games"/>
    <x v="303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7"/>
    <s v="tabletop games"/>
    <x v="3036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7"/>
    <s v="tabletop games"/>
    <x v="3037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7"/>
    <s v="tabletop games"/>
    <x v="3038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7"/>
    <s v="tabletop games"/>
    <x v="3039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7"/>
    <s v="tabletop games"/>
    <x v="3040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7"/>
    <s v="tabletop games"/>
    <x v="3041"/>
    <d v="2014-04-25T16:08:47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7"/>
    <s v="tabletop games"/>
    <x v="3042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7"/>
    <s v="tabletop games"/>
    <x v="3043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7"/>
    <s v="tabletop games"/>
    <x v="3044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7"/>
    <s v="tabletop games"/>
    <x v="3045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7"/>
    <s v="tabletop games"/>
    <x v="3046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7"/>
    <s v="tabletop games"/>
    <x v="3047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7"/>
    <s v="tabletop games"/>
    <x v="3048"/>
    <d v="2014-11-12T02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7"/>
    <s v="tabletop games"/>
    <x v="3049"/>
    <d v="2017-03-10T09:55:16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7"/>
    <s v="tabletop games"/>
    <x v="3050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7"/>
    <s v="tabletop games"/>
    <x v="3051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7"/>
    <s v="tabletop games"/>
    <x v="3052"/>
    <d v="2017-03-02T14:51:4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7"/>
    <s v="tabletop games"/>
    <x v="30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7"/>
    <s v="tabletop games"/>
    <x v="3054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7"/>
    <s v="tabletop games"/>
    <x v="3055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7"/>
    <s v="tabletop games"/>
    <x v="3056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7"/>
    <s v="tabletop games"/>
    <x v="3057"/>
    <d v="2015-09-04T14:00:1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7"/>
    <s v="tabletop games"/>
    <x v="3058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7"/>
    <s v="tabletop games"/>
    <x v="3059"/>
    <d v="2016-12-14T16:01:18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7"/>
    <s v="tabletop games"/>
    <x v="3060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7"/>
    <s v="tabletop games"/>
    <x v="3061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7"/>
    <s v="tabletop games"/>
    <x v="3062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7"/>
    <s v="tabletop games"/>
    <x v="3063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7"/>
    <s v="tabletop games"/>
    <x v="3064"/>
    <d v="2015-11-18T11:09:07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7"/>
    <s v="tabletop games"/>
    <x v="3065"/>
    <d v="2017-01-24T10:32:4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7"/>
    <s v="tabletop games"/>
    <x v="3066"/>
    <d v="2016-05-07T17:50:5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7"/>
    <s v="tabletop games"/>
    <x v="3067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7"/>
    <s v="tabletop games"/>
    <x v="3068"/>
    <d v="2016-06-19T18:00:0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7"/>
    <s v="tabletop games"/>
    <x v="3069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7"/>
    <s v="tabletop games"/>
    <x v="3070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7"/>
    <s v="tabletop games"/>
    <x v="3071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7"/>
    <s v="tabletop games"/>
    <x v="3072"/>
    <d v="2017-02-14T12:23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7"/>
    <s v="tabletop games"/>
    <x v="3073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7"/>
    <s v="tabletop games"/>
    <x v="3074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7"/>
    <s v="tabletop games"/>
    <x v="3075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7"/>
    <s v="tabletop games"/>
    <x v="3076"/>
    <d v="2016-11-22T15:28:27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7"/>
    <s v="tabletop games"/>
    <x v="3077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7"/>
    <s v="tabletop games"/>
    <x v="3078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7"/>
    <s v="tabletop games"/>
    <x v="3079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7"/>
    <s v="tabletop games"/>
    <x v="3080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7"/>
    <s v="tabletop games"/>
    <x v="3081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7"/>
    <s v="tabletop games"/>
    <x v="3082"/>
    <d v="2016-12-09T19:00:0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7"/>
    <s v="tabletop games"/>
    <x v="3083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7"/>
    <s v="tabletop games"/>
    <x v="3084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7"/>
    <s v="tabletop games"/>
    <x v="3085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7"/>
    <s v="tabletop games"/>
    <x v="3086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7"/>
    <s v="tabletop games"/>
    <x v="3087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7"/>
    <s v="tabletop games"/>
    <x v="3088"/>
    <d v="2012-02-27T11:17:03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7"/>
    <s v="tabletop games"/>
    <x v="3089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7"/>
    <s v="tabletop games"/>
    <x v="3090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7"/>
    <s v="tabletop games"/>
    <x v="309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092"/>
    <d v="2011-07-25T01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093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3094"/>
    <d v="2012-05-08T21:00:04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309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096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3097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098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309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310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3101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102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3103"/>
    <d v="2012-04-18T11:44:36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3104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105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10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107"/>
    <d v="2012-02-23T12:33:4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3108"/>
    <d v="2012-03-13T22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3109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3110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3111"/>
    <d v="2012-06-28T12:26:56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112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113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3114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3115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3116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3117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3118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3119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3120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3121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3122"/>
    <d v="2014-05-06T19:06:29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3123"/>
    <d v="2014-04-18T18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124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125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3126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3127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3128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129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3130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3131"/>
    <d v="2014-04-02T13:36:4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5"/>
    <s v="small batch"/>
    <x v="3132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5"/>
    <s v="small batch"/>
    <x v="3133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5"/>
    <s v="small batch"/>
    <x v="3134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5"/>
    <s v="small batch"/>
    <x v="3135"/>
    <d v="2015-12-24T19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5"/>
    <s v="small batch"/>
    <x v="3136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5"/>
    <s v="small batch"/>
    <x v="3137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5"/>
    <s v="small batch"/>
    <x v="3138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5"/>
    <s v="small batch"/>
    <x v="3139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5"/>
    <s v="small batch"/>
    <x v="3140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5"/>
    <s v="small batch"/>
    <x v="3141"/>
    <d v="2014-03-08T17:11:35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5"/>
    <s v="small batch"/>
    <x v="3142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5"/>
    <s v="small batch"/>
    <x v="3143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5"/>
    <s v="small batch"/>
    <x v="3144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5"/>
    <s v="small batch"/>
    <x v="3145"/>
    <d v="2016-10-30T10:25:38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5"/>
    <s v="small batch"/>
    <x v="3146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5"/>
    <s v="small batch"/>
    <x v="3147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5"/>
    <s v="small batch"/>
    <x v="3148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5"/>
    <s v="small batch"/>
    <x v="3149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5"/>
    <s v="small batch"/>
    <x v="3150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5"/>
    <s v="small batch"/>
    <x v="31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5"/>
    <s v="small batch"/>
    <x v="3152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5"/>
    <s v="small batch"/>
    <x v="315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5"/>
    <s v="small batch"/>
    <x v="3154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5"/>
    <s v="small batch"/>
    <x v="3155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5"/>
    <s v="small batch"/>
    <x v="3156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5"/>
    <s v="small batch"/>
    <x v="3157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5"/>
    <s v="small batch"/>
    <x v="3158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5"/>
    <s v="small batch"/>
    <x v="3159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5"/>
    <s v="small batch"/>
    <x v="316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5"/>
    <s v="small batch"/>
    <x v="3161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5"/>
    <s v="small batch"/>
    <x v="3162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5"/>
    <s v="small batch"/>
    <x v="3163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5"/>
    <s v="small batch"/>
    <x v="3164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5"/>
    <s v="small batch"/>
    <x v="3165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3166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3167"/>
    <d v="2012-07-18T23:28:16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8"/>
    <d v="2013-04-16T14:00:0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3169"/>
    <d v="2015-09-30T14:29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170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3171"/>
    <d v="2013-05-08T21:27:33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172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3173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174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317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176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177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3178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3179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3180"/>
    <d v="2010-07-10T17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3181"/>
    <d v="2014-11-03T03:52:5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182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183"/>
    <d v="2013-01-13T17:48:33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18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3185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186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3187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188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189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3190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191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3192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3193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194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195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3196"/>
    <d v="2011-01-15T20:51:00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197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198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3199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200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3201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202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3203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204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205"/>
    <d v="2012-06-23T13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3206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3207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208"/>
    <d v="2014-11-17T19:24:52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3209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3210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211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3212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3213"/>
    <d v="2015-08-20T06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3214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321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3216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217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3218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3219"/>
    <d v="2010-01-01T01:00:00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3220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221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3222"/>
    <d v="2011-08-01T10:34:15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223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3224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3225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3226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322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228"/>
    <d v="2011-01-01T22:00:00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32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230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231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32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3233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3234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3235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3236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3237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238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239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3240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3241"/>
    <d v="2012-12-24T18:47:3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42"/>
    <d v="2014-05-15T12:53:06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3243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324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3245"/>
    <d v="2015-03-06T17:49:34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3246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247"/>
    <d v="2014-11-12T16:2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3248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3249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32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3251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325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253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254"/>
    <d v="2012-07-15T00:42:31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25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3256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257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3258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3259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260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261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3262"/>
    <d v="2014-10-20T15:59:11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3263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26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265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266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267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268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3269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3270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271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3272"/>
    <d v="2015-11-26T15:54:21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3273"/>
    <d v="2014-11-30T18:11:0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274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275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276"/>
    <d v="2015-08-29T23:03:47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277"/>
    <d v="2016-05-28T20:28:5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3278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3279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3280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281"/>
    <d v="2016-10-15T20:00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282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3283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284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3285"/>
    <d v="2015-06-07T22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3286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3287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3288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3289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290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291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3292"/>
    <d v="2016-02-10T17:13:3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293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294"/>
    <d v="2016-01-09T19:51:36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6"/>
    <s v="spaces"/>
    <x v="3295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6"/>
    <s v="spaces"/>
    <x v="3296"/>
    <d v="2013-05-27T01:59:00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6"/>
    <s v="spaces"/>
    <x v="3297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6"/>
    <s v="spaces"/>
    <x v="3298"/>
    <d v="2016-10-03T22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6"/>
    <s v="spaces"/>
    <x v="3299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6"/>
    <s v="spaces"/>
    <x v="330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6"/>
    <s v="spaces"/>
    <x v="3301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6"/>
    <s v="spaces"/>
    <x v="3302"/>
    <d v="2015-12-24T10:41:24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6"/>
    <s v="spaces"/>
    <x v="3303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6"/>
    <s v="spaces"/>
    <x v="3304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6"/>
    <s v="spaces"/>
    <x v="3305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6"/>
    <s v="spaces"/>
    <x v="3306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6"/>
    <s v="spaces"/>
    <x v="3307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6"/>
    <s v="spaces"/>
    <x v="3308"/>
    <d v="2016-04-17T18:44:5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6"/>
    <s v="spaces"/>
    <x v="3309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3310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311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312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313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314"/>
    <d v="2017-03-01T12:52:1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3315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3316"/>
    <d v="2015-08-07T11:14:2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317"/>
    <d v="2015-12-30T09:23:54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3318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319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3320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321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3322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3323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3324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326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327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3328"/>
    <d v="2014-05-05T16:18:37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3329"/>
    <d v="2015-03-11T18:45:52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6"/>
    <s v="plays"/>
    <x v="3330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6"/>
    <s v="plays"/>
    <x v="3331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6"/>
    <s v="plays"/>
    <x v="3332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6"/>
    <s v="plays"/>
    <x v="3333"/>
    <d v="2014-10-29T13:54:03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6"/>
    <s v="plays"/>
    <x v="3334"/>
    <d v="2016-08-05T16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6"/>
    <s v="plays"/>
    <x v="3335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6"/>
    <s v="plays"/>
    <x v="3336"/>
    <d v="2014-07-17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6"/>
    <s v="plays"/>
    <x v="3337"/>
    <d v="2016-07-29T11:50:4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6"/>
    <s v="plays"/>
    <x v="3338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6"/>
    <s v="plays"/>
    <x v="3339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6"/>
    <s v="plays"/>
    <x v="3340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6"/>
    <s v="plays"/>
    <x v="3341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6"/>
    <s v="plays"/>
    <x v="3342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6"/>
    <s v="plays"/>
    <x v="3343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6"/>
    <s v="plays"/>
    <x v="3344"/>
    <d v="2014-06-06T18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6"/>
    <s v="plays"/>
    <x v="3345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6"/>
    <s v="plays"/>
    <x v="3346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6"/>
    <s v="plays"/>
    <x v="3347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6"/>
    <s v="plays"/>
    <x v="3348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6"/>
    <s v="plays"/>
    <x v="3349"/>
    <d v="2015-01-04T08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6"/>
    <s v="plays"/>
    <x v="3350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6"/>
    <s v="plays"/>
    <x v="3351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6"/>
    <s v="plays"/>
    <x v="3352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6"/>
    <s v="plays"/>
    <x v="3353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6"/>
    <s v="plays"/>
    <x v="3354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6"/>
    <s v="plays"/>
    <x v="3355"/>
    <d v="2015-08-05T06:00:00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6"/>
    <s v="plays"/>
    <x v="3356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6"/>
    <s v="plays"/>
    <x v="3357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6"/>
    <s v="plays"/>
    <x v="3358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6"/>
    <s v="plays"/>
    <x v="3359"/>
    <d v="2014-05-31T22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6"/>
    <s v="plays"/>
    <x v="3360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6"/>
    <s v="plays"/>
    <x v="3361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6"/>
    <s v="plays"/>
    <x v="3362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6"/>
    <s v="plays"/>
    <x v="3363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6"/>
    <s v="plays"/>
    <x v="3364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6"/>
    <s v="plays"/>
    <x v="3365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6"/>
    <s v="plays"/>
    <x v="3366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6"/>
    <s v="plays"/>
    <x v="3367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6"/>
    <s v="plays"/>
    <x v="3368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6"/>
    <s v="plays"/>
    <x v="336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6"/>
    <s v="plays"/>
    <x v="3370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6"/>
    <s v="plays"/>
    <x v="3371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6"/>
    <s v="plays"/>
    <x v="3372"/>
    <d v="2015-03-31T17:59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6"/>
    <s v="plays"/>
    <x v="3373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6"/>
    <s v="plays"/>
    <x v="3374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6"/>
    <s v="plays"/>
    <x v="3375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6"/>
    <s v="plays"/>
    <x v="337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6"/>
    <s v="plays"/>
    <x v="3377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6"/>
    <s v="plays"/>
    <x v="3378"/>
    <d v="2016-06-02T05:25:18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6"/>
    <s v="plays"/>
    <x v="3379"/>
    <d v="2014-05-11T22:59:0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6"/>
    <s v="plays"/>
    <x v="338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6"/>
    <s v="plays"/>
    <x v="3381"/>
    <d v="2014-11-23T1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6"/>
    <s v="plays"/>
    <x v="3382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6"/>
    <s v="plays"/>
    <x v="3383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6"/>
    <s v="plays"/>
    <x v="3384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6"/>
    <s v="plays"/>
    <x v="3385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6"/>
    <s v="plays"/>
    <x v="3386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6"/>
    <s v="plays"/>
    <x v="3387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6"/>
    <s v="plays"/>
    <x v="3388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6"/>
    <s v="plays"/>
    <x v="3389"/>
    <d v="2015-03-18T12:00:0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6"/>
    <s v="musical"/>
    <x v="3390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6"/>
    <s v="musical"/>
    <x v="3391"/>
    <d v="2015-05-18T15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6"/>
    <s v="musical"/>
    <x v="3392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6"/>
    <s v="musical"/>
    <x v="3393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6"/>
    <s v="musical"/>
    <x v="3394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6"/>
    <s v="musical"/>
    <x v="3395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6"/>
    <s v="musical"/>
    <x v="3396"/>
    <d v="2014-07-15T00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6"/>
    <s v="musical"/>
    <x v="3397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6"/>
    <s v="musical"/>
    <x v="339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6"/>
    <s v="musical"/>
    <x v="3399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6"/>
    <s v="musical"/>
    <x v="3400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6"/>
    <s v="musical"/>
    <x v="3401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6"/>
    <s v="musical"/>
    <x v="3402"/>
    <d v="2016-06-04T17:57:3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6"/>
    <s v="musical"/>
    <x v="3403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6"/>
    <s v="musical"/>
    <x v="3404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6"/>
    <s v="musical"/>
    <x v="3405"/>
    <d v="2014-10-12T23:59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6"/>
    <s v="musical"/>
    <x v="3406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6"/>
    <s v="musical"/>
    <x v="3407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6"/>
    <s v="musical"/>
    <x v="3408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6"/>
    <s v="musical"/>
    <x v="3409"/>
    <d v="2015-01-18T13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6"/>
    <s v="plays"/>
    <x v="3410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6"/>
    <s v="plays"/>
    <x v="3411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6"/>
    <s v="plays"/>
    <x v="3412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6"/>
    <s v="plays"/>
    <x v="3413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6"/>
    <s v="plays"/>
    <x v="3414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6"/>
    <s v="plays"/>
    <x v="3415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6"/>
    <s v="plays"/>
    <x v="3416"/>
    <d v="2015-03-08T22:44:5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6"/>
    <s v="plays"/>
    <x v="3417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6"/>
    <s v="plays"/>
    <x v="3418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6"/>
    <s v="plays"/>
    <x v="3419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6"/>
    <s v="plays"/>
    <x v="3420"/>
    <d v="2014-08-31T10:47:58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6"/>
    <s v="plays"/>
    <x v="3421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6"/>
    <s v="plays"/>
    <x v="3422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6"/>
    <s v="plays"/>
    <x v="3423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6"/>
    <s v="plays"/>
    <x v="3424"/>
    <d v="2014-11-26T22:00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6"/>
    <s v="plays"/>
    <x v="3425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6"/>
    <s v="plays"/>
    <x v="3426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6"/>
    <s v="plays"/>
    <x v="3427"/>
    <d v="2014-10-20T00:59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6"/>
    <s v="plays"/>
    <x v="3428"/>
    <d v="2015-01-06T01:00:0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6"/>
    <s v="plays"/>
    <x v="3429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6"/>
    <s v="spaces"/>
    <x v="3430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6"/>
    <s v="spaces"/>
    <x v="3431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6"/>
    <s v="spaces"/>
    <x v="3432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6"/>
    <s v="spaces"/>
    <x v="3433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6"/>
    <s v="spaces"/>
    <x v="3434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6"/>
    <s v="spaces"/>
    <x v="3435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6"/>
    <s v="spaces"/>
    <x v="3436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6"/>
    <s v="spaces"/>
    <x v="3437"/>
    <d v="2016-06-20T03:41:2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6"/>
    <s v="spaces"/>
    <x v="3438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6"/>
    <s v="spaces"/>
    <x v="3439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6"/>
    <s v="spaces"/>
    <x v="344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6"/>
    <s v="spaces"/>
    <x v="3441"/>
    <d v="2016-10-09T13:25:1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6"/>
    <s v="spaces"/>
    <x v="3442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6"/>
    <s v="spaces"/>
    <x v="3443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6"/>
    <s v="spaces"/>
    <x v="3444"/>
    <d v="2017-01-19T10:57:51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6"/>
    <s v="spaces"/>
    <x v="3445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6"/>
    <s v="spaces"/>
    <x v="3446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6"/>
    <s v="spaces"/>
    <x v="3447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6"/>
    <s v="spaces"/>
    <x v="3448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6"/>
    <s v="spaces"/>
    <x v="3449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6"/>
    <s v="spaces"/>
    <x v="3450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6"/>
    <s v="spaces"/>
    <x v="3451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6"/>
    <s v="spaces"/>
    <x v="3452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6"/>
    <s v="spaces"/>
    <x v="3453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6"/>
    <s v="spaces"/>
    <x v="3454"/>
    <d v="2014-10-06T11:11:45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6"/>
    <s v="spaces"/>
    <x v="3455"/>
    <d v="2014-12-14T13:09:51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6"/>
    <s v="spaces"/>
    <x v="3456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6"/>
    <s v="spaces"/>
    <x v="3457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6"/>
    <s v="spaces"/>
    <x v="3458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6"/>
    <s v="spaces"/>
    <x v="345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6"/>
    <s v="spaces"/>
    <x v="3460"/>
    <d v="2015-12-23T17:59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6"/>
    <s v="spaces"/>
    <x v="3461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6"/>
    <s v="spaces"/>
    <x v="3462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6"/>
    <s v="spaces"/>
    <x v="3463"/>
    <d v="2014-11-05T00:00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6"/>
    <s v="spaces"/>
    <x v="3464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6"/>
    <s v="spaces"/>
    <x v="3465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6"/>
    <s v="spaces"/>
    <x v="3466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6"/>
    <s v="spaces"/>
    <x v="3467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6"/>
    <s v="spaces"/>
    <x v="3468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6"/>
    <s v="spaces"/>
    <x v="3469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6"/>
    <s v="spaces"/>
    <x v="3470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6"/>
    <s v="spaces"/>
    <x v="3471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6"/>
    <s v="spaces"/>
    <x v="3472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6"/>
    <s v="spaces"/>
    <x v="3473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6"/>
    <s v="spaces"/>
    <x v="3474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6"/>
    <s v="spaces"/>
    <x v="3475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6"/>
    <s v="spaces"/>
    <x v="3476"/>
    <d v="2015-03-20T10:54:1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6"/>
    <s v="spaces"/>
    <x v="3477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6"/>
    <s v="spaces"/>
    <x v="3478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6"/>
    <s v="spaces"/>
    <x v="3479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6"/>
    <s v="spaces"/>
    <x v="3480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6"/>
    <s v="spaces"/>
    <x v="3481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6"/>
    <s v="spaces"/>
    <x v="3482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6"/>
    <s v="spaces"/>
    <x v="3483"/>
    <d v="2016-10-31T22:59:00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6"/>
    <s v="spaces"/>
    <x v="3484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6"/>
    <s v="spaces"/>
    <x v="3485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6"/>
    <s v="spaces"/>
    <x v="3486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6"/>
    <s v="spaces"/>
    <x v="348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6"/>
    <s v="spaces"/>
    <x v="3488"/>
    <d v="2013-12-29T02:59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6"/>
    <s v="spaces"/>
    <x v="3489"/>
    <d v="2015-06-26T18:00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6"/>
    <s v="spaces"/>
    <x v="3490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6"/>
    <s v="spaces"/>
    <x v="3491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6"/>
    <s v="spaces"/>
    <x v="3492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6"/>
    <s v="spaces"/>
    <x v="3493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6"/>
    <s v="spaces"/>
    <x v="3494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6"/>
    <s v="spaces"/>
    <x v="3495"/>
    <d v="2014-09-09T23:52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6"/>
    <s v="spaces"/>
    <x v="3496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6"/>
    <s v="spaces"/>
    <x v="3497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6"/>
    <s v="spaces"/>
    <x v="3498"/>
    <d v="2015-06-13T19:20:55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6"/>
    <s v="spaces"/>
    <x v="3499"/>
    <d v="2016-05-04T23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6"/>
    <s v="plays"/>
    <x v="3500"/>
    <d v="2014-11-06T19:15:55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6"/>
    <s v="plays"/>
    <x v="3501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6"/>
    <s v="plays"/>
    <x v="3502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6"/>
    <s v="plays"/>
    <x v="35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6"/>
    <s v="plays"/>
    <x v="350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6"/>
    <s v="plays"/>
    <x v="3505"/>
    <d v="2013-11-02T15:49:27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6"/>
    <s v="plays"/>
    <x v="3506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6"/>
    <s v="plays"/>
    <x v="3507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6"/>
    <s v="plays"/>
    <x v="3508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6"/>
    <s v="plays"/>
    <x v="3509"/>
    <d v="2012-06-01T17:52:24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6"/>
    <s v="plays"/>
    <x v="3510"/>
    <d v="2014-07-19T00:00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6"/>
    <s v="plays"/>
    <x v="3511"/>
    <d v="2013-07-22T15:09:1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6"/>
    <s v="plays"/>
    <x v="3512"/>
    <d v="2012-01-18T18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6"/>
    <s v="plays"/>
    <x v="3513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6"/>
    <s v="plays"/>
    <x v="3514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6"/>
    <s v="plays"/>
    <x v="3515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6"/>
    <s v="plays"/>
    <x v="3516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6"/>
    <s v="plays"/>
    <x v="3517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6"/>
    <s v="plays"/>
    <x v="3518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6"/>
    <s v="plays"/>
    <x v="3519"/>
    <d v="2014-11-26T02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6"/>
    <s v="plays"/>
    <x v="3520"/>
    <d v="2014-08-01T23:13:0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6"/>
    <s v="plays"/>
    <x v="3521"/>
    <d v="2014-06-13T17:00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6"/>
    <s v="plays"/>
    <x v="3522"/>
    <d v="2013-12-12T23:59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6"/>
    <s v="plays"/>
    <x v="3523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6"/>
    <s v="plays"/>
    <x v="3524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6"/>
    <s v="plays"/>
    <x v="3525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6"/>
    <s v="plays"/>
    <x v="3526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6"/>
    <s v="plays"/>
    <x v="3527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6"/>
    <s v="plays"/>
    <x v="3528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6"/>
    <s v="plays"/>
    <x v="3529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6"/>
    <s v="plays"/>
    <x v="3530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6"/>
    <s v="plays"/>
    <x v="3531"/>
    <d v="2014-07-16T09:31:1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6"/>
    <s v="plays"/>
    <x v="3532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6"/>
    <s v="plays"/>
    <x v="3533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6"/>
    <s v="plays"/>
    <x v="3534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6"/>
    <s v="plays"/>
    <x v="3535"/>
    <d v="2012-01-31T12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6"/>
    <s v="plays"/>
    <x v="3536"/>
    <d v="2013-08-23T14:04:29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6"/>
    <s v="plays"/>
    <x v="3537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6"/>
    <s v="plays"/>
    <x v="3538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6"/>
    <s v="plays"/>
    <x v="3539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6"/>
    <s v="plays"/>
    <x v="3540"/>
    <d v="2014-08-04T10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6"/>
    <s v="plays"/>
    <x v="3541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6"/>
    <s v="plays"/>
    <x v="3542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6"/>
    <s v="plays"/>
    <x v="3543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6"/>
    <s v="plays"/>
    <x v="3544"/>
    <d v="2014-08-14T21:00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6"/>
    <s v="plays"/>
    <x v="3545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6"/>
    <s v="plays"/>
    <x v="3546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6"/>
    <s v="plays"/>
    <x v="3547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6"/>
    <s v="plays"/>
    <x v="3548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6"/>
    <s v="plays"/>
    <x v="3549"/>
    <d v="2015-07-11T09:30:00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6"/>
    <s v="plays"/>
    <x v="3550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6"/>
    <s v="plays"/>
    <x v="3551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6"/>
    <s v="plays"/>
    <x v="3552"/>
    <d v="2015-03-22T17:35:4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6"/>
    <s v="plays"/>
    <x v="3553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6"/>
    <s v="plays"/>
    <x v="3554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6"/>
    <s v="plays"/>
    <x v="3555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6"/>
    <s v="plays"/>
    <x v="35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6"/>
    <s v="plays"/>
    <x v="3557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6"/>
    <s v="plays"/>
    <x v="355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6"/>
    <s v="plays"/>
    <x v="3559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6"/>
    <s v="plays"/>
    <x v="3560"/>
    <d v="2017-01-17T16:10:36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6"/>
    <s v="plays"/>
    <x v="3561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6"/>
    <s v="plays"/>
    <x v="3562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6"/>
    <s v="plays"/>
    <x v="3563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6"/>
    <s v="plays"/>
    <x v="3564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6"/>
    <s v="plays"/>
    <x v="3565"/>
    <d v="2016-05-03T22:59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6"/>
    <s v="plays"/>
    <x v="3566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6"/>
    <s v="plays"/>
    <x v="3567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6"/>
    <s v="plays"/>
    <x v="3568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6"/>
    <s v="plays"/>
    <x v="3569"/>
    <d v="2016-12-28T17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6"/>
    <s v="plays"/>
    <x v="3570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6"/>
    <s v="plays"/>
    <x v="3571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6"/>
    <s v="plays"/>
    <x v="3572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6"/>
    <s v="plays"/>
    <x v="3573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6"/>
    <s v="plays"/>
    <x v="3574"/>
    <d v="2014-10-14T01:59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6"/>
    <s v="plays"/>
    <x v="3575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6"/>
    <s v="plays"/>
    <x v="3576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6"/>
    <s v="plays"/>
    <x v="3577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6"/>
    <s v="plays"/>
    <x v="357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6"/>
    <s v="plays"/>
    <x v="3579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6"/>
    <s v="plays"/>
    <x v="3580"/>
    <d v="2015-07-12T05:25:12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6"/>
    <s v="plays"/>
    <x v="3581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6"/>
    <s v="plays"/>
    <x v="3582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6"/>
    <s v="plays"/>
    <x v="3583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6"/>
    <s v="plays"/>
    <x v="3584"/>
    <d v="2015-06-21T12:32:4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6"/>
    <s v="plays"/>
    <x v="3585"/>
    <d v="2016-09-07T06:20:4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6"/>
    <s v="plays"/>
    <x v="3586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6"/>
    <s v="plays"/>
    <x v="3587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6"/>
    <s v="plays"/>
    <x v="3588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6"/>
    <s v="plays"/>
    <x v="3589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6"/>
    <s v="plays"/>
    <x v="3590"/>
    <d v="2017-02-22T08:25:52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6"/>
    <s v="plays"/>
    <x v="359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6"/>
    <s v="plays"/>
    <x v="3592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6"/>
    <s v="plays"/>
    <x v="3593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6"/>
    <s v="plays"/>
    <x v="3594"/>
    <d v="2015-07-16T12:24:36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6"/>
    <s v="plays"/>
    <x v="3595"/>
    <d v="2014-12-21T23:00:00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6"/>
    <s v="plays"/>
    <x v="3596"/>
    <d v="2015-10-30T16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6"/>
    <s v="plays"/>
    <x v="3597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6"/>
    <s v="plays"/>
    <x v="3598"/>
    <d v="2015-12-03T12:00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6"/>
    <s v="plays"/>
    <x v="3599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6"/>
    <s v="plays"/>
    <x v="36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6"/>
    <s v="plays"/>
    <x v="3601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6"/>
    <s v="plays"/>
    <x v="3602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6"/>
    <s v="plays"/>
    <x v="3603"/>
    <d v="2015-07-12T07:47:45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6"/>
    <s v="plays"/>
    <x v="3604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6"/>
    <s v="plays"/>
    <x v="3605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6"/>
    <s v="plays"/>
    <x v="3606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6"/>
    <s v="plays"/>
    <x v="3607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6"/>
    <s v="plays"/>
    <x v="3608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6"/>
    <s v="plays"/>
    <x v="360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6"/>
    <s v="plays"/>
    <x v="3610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6"/>
    <s v="plays"/>
    <x v="3611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6"/>
    <s v="plays"/>
    <x v="3612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6"/>
    <s v="plays"/>
    <x v="3613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6"/>
    <s v="plays"/>
    <x v="3614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6"/>
    <s v="plays"/>
    <x v="3615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6"/>
    <s v="plays"/>
    <x v="3616"/>
    <d v="2016-02-10T16:00:0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6"/>
    <s v="plays"/>
    <x v="3617"/>
    <d v="2016-01-29T00:59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6"/>
    <s v="plays"/>
    <x v="3618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6"/>
    <s v="plays"/>
    <x v="3619"/>
    <d v="2016-08-15T15:09:42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6"/>
    <s v="plays"/>
    <x v="3620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6"/>
    <s v="plays"/>
    <x v="3621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6"/>
    <s v="plays"/>
    <x v="362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6"/>
    <s v="plays"/>
    <x v="3623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6"/>
    <s v="plays"/>
    <x v="3624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6"/>
    <s v="plays"/>
    <x v="3625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6"/>
    <s v="plays"/>
    <x v="3626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6"/>
    <s v="plays"/>
    <x v="3627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6"/>
    <s v="plays"/>
    <x v="3628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6"/>
    <s v="plays"/>
    <x v="3629"/>
    <d v="2015-11-22T17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6"/>
    <s v="plays"/>
    <x v="3630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6"/>
    <s v="plays"/>
    <x v="3631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6"/>
    <s v="plays"/>
    <x v="3632"/>
    <d v="2015-10-14T17:01:03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6"/>
    <s v="plays"/>
    <x v="3633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6"/>
    <s v="plays"/>
    <x v="3634"/>
    <d v="2016-08-01T01:59:0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6"/>
    <s v="plays"/>
    <x v="3635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6"/>
    <s v="plays"/>
    <x v="3636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6"/>
    <s v="plays"/>
    <x v="3637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6"/>
    <s v="plays"/>
    <x v="363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6"/>
    <s v="plays"/>
    <x v="3639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6"/>
    <s v="plays"/>
    <x v="3640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6"/>
    <s v="plays"/>
    <x v="3641"/>
    <d v="2016-04-13T16:02:45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6"/>
    <s v="plays"/>
    <x v="3642"/>
    <d v="2016-10-16T10:36:18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6"/>
    <s v="plays"/>
    <x v="3643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6"/>
    <s v="plays"/>
    <x v="3644"/>
    <d v="2015-10-17T02:00:10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6"/>
    <s v="plays"/>
    <x v="3645"/>
    <d v="2016-11-11T17:00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6"/>
    <s v="plays"/>
    <x v="3646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6"/>
    <s v="plays"/>
    <x v="3647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6"/>
    <s v="plays"/>
    <x v="3648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6"/>
    <s v="plays"/>
    <x v="3649"/>
    <d v="2014-08-08T08:54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6"/>
    <s v="plays"/>
    <x v="3650"/>
    <d v="2016-06-07T19:57:04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6"/>
    <s v="plays"/>
    <x v="3651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6"/>
    <s v="plays"/>
    <x v="3652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6"/>
    <s v="plays"/>
    <x v="3653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6"/>
    <s v="plays"/>
    <x v="3654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6"/>
    <s v="plays"/>
    <x v="3655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6"/>
    <s v="plays"/>
    <x v="3656"/>
    <d v="2016-09-25T03:46:48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6"/>
    <s v="plays"/>
    <x v="3657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6"/>
    <s v="plays"/>
    <x v="3658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6"/>
    <s v="plays"/>
    <x v="3659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6"/>
    <s v="plays"/>
    <x v="3660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6"/>
    <s v="plays"/>
    <x v="3661"/>
    <d v="2014-07-04T2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6"/>
    <s v="plays"/>
    <x v="3662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6"/>
    <s v="plays"/>
    <x v="3663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6"/>
    <s v="plays"/>
    <x v="3664"/>
    <d v="2015-10-06T11:44:46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6"/>
    <s v="plays"/>
    <x v="3665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6"/>
    <s v="plays"/>
    <x v="3666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6"/>
    <s v="plays"/>
    <x v="3667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6"/>
    <s v="plays"/>
    <x v="3668"/>
    <d v="2014-08-03T18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6"/>
    <s v="plays"/>
    <x v="3669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6"/>
    <s v="plays"/>
    <x v="3670"/>
    <d v="2014-10-10T16:00:0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6"/>
    <s v="plays"/>
    <x v="3671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6"/>
    <s v="plays"/>
    <x v="3672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6"/>
    <s v="plays"/>
    <x v="3673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6"/>
    <s v="plays"/>
    <x v="3674"/>
    <d v="2016-06-12T12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6"/>
    <s v="plays"/>
    <x v="3675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6"/>
    <s v="plays"/>
    <x v="3676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6"/>
    <s v="plays"/>
    <x v="3677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6"/>
    <s v="plays"/>
    <x v="367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6"/>
    <s v="plays"/>
    <x v="3679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6"/>
    <s v="plays"/>
    <x v="3680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6"/>
    <s v="plays"/>
    <x v="3681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6"/>
    <s v="plays"/>
    <x v="368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6"/>
    <s v="plays"/>
    <x v="3683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6"/>
    <s v="plays"/>
    <x v="3684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6"/>
    <s v="plays"/>
    <x v="3685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6"/>
    <s v="plays"/>
    <x v="3686"/>
    <d v="2016-05-02T18:00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6"/>
    <s v="plays"/>
    <x v="3687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6"/>
    <s v="plays"/>
    <x v="3688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6"/>
    <s v="plays"/>
    <x v="3689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6"/>
    <s v="plays"/>
    <x v="369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6"/>
    <s v="plays"/>
    <x v="3691"/>
    <d v="2014-11-19T03:27:59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6"/>
    <s v="plays"/>
    <x v="3692"/>
    <d v="2017-02-24T20:22:1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6"/>
    <s v="plays"/>
    <x v="369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6"/>
    <s v="plays"/>
    <x v="3694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6"/>
    <s v="plays"/>
    <x v="3695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6"/>
    <s v="plays"/>
    <x v="3696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6"/>
    <s v="plays"/>
    <x v="3697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6"/>
    <s v="plays"/>
    <x v="3698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6"/>
    <s v="plays"/>
    <x v="3699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6"/>
    <s v="plays"/>
    <x v="3700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6"/>
    <s v="plays"/>
    <x v="3701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6"/>
    <s v="plays"/>
    <x v="3702"/>
    <d v="2017-01-14T19:59:40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6"/>
    <s v="plays"/>
    <x v="3703"/>
    <d v="2016-12-17T03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6"/>
    <s v="plays"/>
    <x v="3704"/>
    <d v="2015-12-02T15:59:25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6"/>
    <s v="plays"/>
    <x v="3705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6"/>
    <s v="plays"/>
    <x v="3706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6"/>
    <s v="plays"/>
    <x v="3707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6"/>
    <s v="plays"/>
    <x v="3708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6"/>
    <s v="plays"/>
    <x v="3709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6"/>
    <s v="plays"/>
    <x v="3710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6"/>
    <s v="plays"/>
    <x v="3711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6"/>
    <s v="plays"/>
    <x v="3712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6"/>
    <s v="plays"/>
    <x v="3713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6"/>
    <s v="plays"/>
    <x v="3714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6"/>
    <s v="plays"/>
    <x v="3715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6"/>
    <s v="plays"/>
    <x v="3716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6"/>
    <s v="plays"/>
    <x v="3717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6"/>
    <s v="plays"/>
    <x v="3718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6"/>
    <s v="plays"/>
    <x v="3719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6"/>
    <s v="plays"/>
    <x v="3720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6"/>
    <s v="plays"/>
    <x v="372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6"/>
    <s v="plays"/>
    <x v="37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6"/>
    <s v="plays"/>
    <x v="3723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6"/>
    <s v="plays"/>
    <x v="3724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6"/>
    <s v="plays"/>
    <x v="3725"/>
    <d v="2016-05-06T15:17:3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6"/>
    <s v="plays"/>
    <x v="3726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6"/>
    <s v="plays"/>
    <x v="3727"/>
    <d v="2014-07-27T09:17:2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6"/>
    <s v="plays"/>
    <x v="3728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6"/>
    <s v="plays"/>
    <x v="3729"/>
    <d v="2014-05-31T22:59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6"/>
    <s v="plays"/>
    <x v="3730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6"/>
    <s v="plays"/>
    <x v="3731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6"/>
    <s v="plays"/>
    <x v="3732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6"/>
    <s v="plays"/>
    <x v="3733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6"/>
    <s v="plays"/>
    <x v="3734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6"/>
    <s v="plays"/>
    <x v="3735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6"/>
    <s v="plays"/>
    <x v="3736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6"/>
    <s v="plays"/>
    <x v="3737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6"/>
    <s v="plays"/>
    <x v="3738"/>
    <d v="2016-03-01T18:59:0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6"/>
    <s v="plays"/>
    <x v="3739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6"/>
    <s v="plays"/>
    <x v="3740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6"/>
    <s v="plays"/>
    <x v="3741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6"/>
    <s v="plays"/>
    <x v="3742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6"/>
    <s v="plays"/>
    <x v="3743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6"/>
    <s v="plays"/>
    <x v="3744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6"/>
    <s v="plays"/>
    <x v="3745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6"/>
    <s v="plays"/>
    <x v="3746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6"/>
    <s v="plays"/>
    <x v="3747"/>
    <d v="2016-12-01T02:59:00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6"/>
    <s v="plays"/>
    <x v="3748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6"/>
    <s v="plays"/>
    <x v="3749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6"/>
    <s v="plays"/>
    <x v="3750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6"/>
    <s v="plays"/>
    <x v="3751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6"/>
    <s v="plays"/>
    <x v="3752"/>
    <d v="2016-04-06T16:3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6"/>
    <s v="plays"/>
    <x v="3753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6"/>
    <s v="plays"/>
    <x v="3754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6"/>
    <s v="plays"/>
    <x v="3755"/>
    <d v="2015-12-13T19:00:00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6"/>
    <s v="plays"/>
    <x v="3756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6"/>
    <s v="plays"/>
    <x v="3757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6"/>
    <s v="plays"/>
    <x v="3758"/>
    <d v="2014-10-04T09:48:56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6"/>
    <s v="plays"/>
    <x v="3759"/>
    <d v="2014-09-20T21:00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6"/>
    <s v="plays"/>
    <x v="3760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6"/>
    <s v="plays"/>
    <x v="3761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6"/>
    <s v="plays"/>
    <x v="3762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6"/>
    <s v="plays"/>
    <x v="3763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6"/>
    <s v="plays"/>
    <x v="3764"/>
    <d v="2014-08-18T12:32:33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6"/>
    <s v="plays"/>
    <x v="3765"/>
    <d v="2016-02-05T17:00:00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6"/>
    <s v="plays"/>
    <x v="3766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6"/>
    <s v="plays"/>
    <x v="3767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6"/>
    <s v="plays"/>
    <x v="3768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6"/>
    <s v="plays"/>
    <x v="3769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6"/>
    <s v="plays"/>
    <x v="377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6"/>
    <s v="plays"/>
    <x v="3771"/>
    <d v="2015-05-02T16:00:00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6"/>
    <s v="plays"/>
    <x v="3772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6"/>
    <s v="plays"/>
    <x v="3773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6"/>
    <s v="plays"/>
    <x v="3774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6"/>
    <s v="plays"/>
    <x v="3775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6"/>
    <s v="plays"/>
    <x v="377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6"/>
    <s v="plays"/>
    <x v="3777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6"/>
    <s v="plays"/>
    <x v="3778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6"/>
    <s v="plays"/>
    <x v="3779"/>
    <d v="2015-02-05T07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6"/>
    <s v="plays"/>
    <x v="3780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6"/>
    <s v="plays"/>
    <x v="3781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6"/>
    <s v="plays"/>
    <x v="3782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6"/>
    <s v="plays"/>
    <x v="3783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6"/>
    <s v="plays"/>
    <x v="3784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6"/>
    <s v="plays"/>
    <x v="3785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6"/>
    <s v="plays"/>
    <x v="378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6"/>
    <s v="plays"/>
    <x v="3787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6"/>
    <s v="plays"/>
    <x v="3788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6"/>
    <s v="plays"/>
    <x v="3789"/>
    <d v="2014-08-01T01:59:0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6"/>
    <s v="plays"/>
    <x v="3790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6"/>
    <s v="plays"/>
    <x v="3791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6"/>
    <s v="plays"/>
    <x v="3792"/>
    <d v="2016-05-20T06:3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6"/>
    <s v="plays"/>
    <x v="3793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6"/>
    <s v="plays"/>
    <x v="3794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6"/>
    <s v="plays"/>
    <x v="3795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6"/>
    <s v="plays"/>
    <x v="3796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6"/>
    <s v="plays"/>
    <x v="379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6"/>
    <s v="plays"/>
    <x v="3798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6"/>
    <s v="plays"/>
    <x v="3799"/>
    <d v="2016-04-19T18:27:3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6"/>
    <s v="plays"/>
    <x v="3800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6"/>
    <s v="plays"/>
    <x v="3801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6"/>
    <s v="plays"/>
    <x v="3802"/>
    <d v="2016-04-28T10:24:05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6"/>
    <s v="plays"/>
    <x v="3803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6"/>
    <s v="plays"/>
    <x v="3804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6"/>
    <s v="plays"/>
    <x v="3805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6"/>
    <s v="plays"/>
    <x v="380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6"/>
    <s v="plays"/>
    <x v="3807"/>
    <d v="2016-07-20T07:02:1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6"/>
    <s v="plays"/>
    <x v="3808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6"/>
    <s v="plays"/>
    <x v="3809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6"/>
    <s v="plays"/>
    <x v="3810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6"/>
    <s v="plays"/>
    <x v="3811"/>
    <d v="2015-03-16T16:00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6"/>
    <s v="plays"/>
    <x v="3812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6"/>
    <s v="plays"/>
    <x v="3813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6"/>
    <s v="plays"/>
    <x v="3814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6"/>
    <s v="plays"/>
    <x v="3815"/>
    <d v="2014-07-06T13:31:06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6"/>
    <s v="plays"/>
    <x v="3816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6"/>
    <s v="plays"/>
    <x v="3817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6"/>
    <s v="plays"/>
    <x v="3818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6"/>
    <s v="plays"/>
    <x v="3819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6"/>
    <s v="plays"/>
    <x v="3820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6"/>
    <s v="plays"/>
    <x v="3821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6"/>
    <s v="plays"/>
    <x v="3822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6"/>
    <s v="plays"/>
    <x v="3823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6"/>
    <s v="plays"/>
    <x v="382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6"/>
    <s v="plays"/>
    <x v="3825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6"/>
    <s v="plays"/>
    <x v="382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6"/>
    <s v="plays"/>
    <x v="3827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6"/>
    <s v="plays"/>
    <x v="3828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6"/>
    <s v="plays"/>
    <x v="3829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6"/>
    <s v="plays"/>
    <x v="3830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6"/>
    <s v="plays"/>
    <x v="3831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6"/>
    <s v="plays"/>
    <x v="3832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6"/>
    <s v="plays"/>
    <x v="3833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6"/>
    <s v="plays"/>
    <x v="3834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6"/>
    <s v="plays"/>
    <x v="3835"/>
    <d v="2016-03-15T22:59:0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6"/>
    <s v="plays"/>
    <x v="3836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6"/>
    <s v="plays"/>
    <x v="3837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6"/>
    <s v="plays"/>
    <x v="3838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6"/>
    <s v="plays"/>
    <x v="3839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6"/>
    <s v="plays"/>
    <x v="3840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6"/>
    <s v="plays"/>
    <x v="3841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6"/>
    <s v="plays"/>
    <x v="3842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6"/>
    <s v="plays"/>
    <x v="3843"/>
    <d v="2014-07-02T09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6"/>
    <s v="plays"/>
    <x v="3844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6"/>
    <s v="plays"/>
    <x v="3845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6"/>
    <s v="plays"/>
    <x v="3846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6"/>
    <s v="plays"/>
    <x v="3847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6"/>
    <s v="plays"/>
    <x v="3848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6"/>
    <s v="plays"/>
    <x v="3849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6"/>
    <s v="plays"/>
    <x v="3850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6"/>
    <s v="plays"/>
    <x v="3851"/>
    <d v="2014-10-02T09:21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6"/>
    <s v="plays"/>
    <x v="3852"/>
    <d v="2015-03-04T09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6"/>
    <s v="plays"/>
    <x v="3853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6"/>
    <s v="plays"/>
    <x v="3854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6"/>
    <s v="plays"/>
    <x v="3855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6"/>
    <s v="plays"/>
    <x v="3856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6"/>
    <s v="plays"/>
    <x v="3857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6"/>
    <s v="plays"/>
    <x v="3858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6"/>
    <s v="plays"/>
    <x v="3859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6"/>
    <s v="plays"/>
    <x v="3860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6"/>
    <s v="plays"/>
    <x v="3861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6"/>
    <s v="plays"/>
    <x v="3862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6"/>
    <s v="plays"/>
    <x v="3863"/>
    <d v="2016-04-10T15:00:0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6"/>
    <s v="plays"/>
    <x v="386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6"/>
    <s v="plays"/>
    <x v="3865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6"/>
    <s v="plays"/>
    <x v="3866"/>
    <d v="2015-11-11T14:16:0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6"/>
    <s v="plays"/>
    <x v="3867"/>
    <d v="2015-10-01T10:00:23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6"/>
    <s v="plays"/>
    <x v="3868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6"/>
    <s v="plays"/>
    <x v="3869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6"/>
    <s v="plays"/>
    <x v="3870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6"/>
    <s v="plays"/>
    <x v="3871"/>
    <d v="2016-08-17T05:05:4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6"/>
    <s v="plays"/>
    <x v="387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6"/>
    <s v="plays"/>
    <x v="3873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6"/>
    <s v="plays"/>
    <x v="3874"/>
    <d v="2015-08-31T12:31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6"/>
    <s v="plays"/>
    <x v="3875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6"/>
    <s v="plays"/>
    <x v="3876"/>
    <d v="2015-06-25T13:07:39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6"/>
    <s v="plays"/>
    <x v="387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6"/>
    <s v="plays"/>
    <x v="3878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6"/>
    <s v="plays"/>
    <x v="3879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6"/>
    <s v="plays"/>
    <x v="3880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6"/>
    <s v="plays"/>
    <x v="3881"/>
    <d v="2016-03-04T20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6"/>
    <s v="plays"/>
    <x v="3882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6"/>
    <s v="plays"/>
    <x v="3883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6"/>
    <s v="plays"/>
    <x v="3884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6"/>
    <s v="plays"/>
    <x v="3885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6"/>
    <s v="plays"/>
    <x v="3886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6"/>
    <s v="plays"/>
    <x v="3887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6"/>
    <s v="plays"/>
    <x v="3888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6"/>
    <s v="plays"/>
    <x v="3889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6"/>
    <s v="plays"/>
    <x v="3890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6"/>
    <s v="plays"/>
    <x v="3891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6"/>
    <s v="plays"/>
    <x v="3892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6"/>
    <s v="plays"/>
    <x v="3893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6"/>
    <s v="plays"/>
    <x v="3894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6"/>
    <s v="plays"/>
    <x v="3895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6"/>
    <s v="plays"/>
    <x v="3896"/>
    <d v="2016-08-01T14:00:0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6"/>
    <s v="plays"/>
    <x v="3897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6"/>
    <s v="plays"/>
    <x v="389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6"/>
    <s v="plays"/>
    <x v="3899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6"/>
    <s v="plays"/>
    <x v="3900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6"/>
    <s v="plays"/>
    <x v="3901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6"/>
    <s v="plays"/>
    <x v="3902"/>
    <d v="2015-01-08T11:31:36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6"/>
    <s v="plays"/>
    <x v="39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6"/>
    <s v="plays"/>
    <x v="3904"/>
    <d v="2014-10-30T15:36:53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6"/>
    <s v="plays"/>
    <x v="3905"/>
    <d v="2015-06-21T08:41:22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6"/>
    <s v="plays"/>
    <x v="390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6"/>
    <s v="plays"/>
    <x v="3907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6"/>
    <s v="plays"/>
    <x v="3908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6"/>
    <s v="plays"/>
    <x v="3909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6"/>
    <s v="plays"/>
    <x v="3910"/>
    <d v="2015-04-26T01:28:0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6"/>
    <s v="plays"/>
    <x v="3911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6"/>
    <s v="plays"/>
    <x v="3912"/>
    <d v="2016-03-31T12:17:36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6"/>
    <s v="plays"/>
    <x v="3913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6"/>
    <s v="plays"/>
    <x v="3914"/>
    <d v="2014-07-30T06:18:3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6"/>
    <s v="plays"/>
    <x v="3915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6"/>
    <s v="plays"/>
    <x v="3916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6"/>
    <s v="plays"/>
    <x v="3917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6"/>
    <s v="plays"/>
    <x v="3918"/>
    <d v="2014-12-21T12:11:3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6"/>
    <s v="plays"/>
    <x v="3919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6"/>
    <s v="plays"/>
    <x v="3920"/>
    <d v="2016-06-27T14:00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6"/>
    <s v="plays"/>
    <x v="3921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6"/>
    <s v="plays"/>
    <x v="3922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6"/>
    <s v="plays"/>
    <x v="3923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6"/>
    <s v="plays"/>
    <x v="392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6"/>
    <s v="plays"/>
    <x v="3925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6"/>
    <s v="plays"/>
    <x v="3926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6"/>
    <s v="plays"/>
    <x v="3927"/>
    <d v="2016-09-03T20:36:2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6"/>
    <s v="plays"/>
    <x v="3928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6"/>
    <s v="plays"/>
    <x v="3929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6"/>
    <s v="plays"/>
    <x v="3930"/>
    <d v="2016-03-03T00:59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6"/>
    <s v="plays"/>
    <x v="3931"/>
    <d v="2014-09-02T23:59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6"/>
    <s v="plays"/>
    <x v="3932"/>
    <d v="2015-08-29T19:00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6"/>
    <s v="plays"/>
    <x v="3933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6"/>
    <s v="plays"/>
    <x v="3934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6"/>
    <s v="plays"/>
    <x v="3935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6"/>
    <s v="plays"/>
    <x v="3936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6"/>
    <s v="plays"/>
    <x v="3937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6"/>
    <s v="plays"/>
    <x v="3938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6"/>
    <s v="plays"/>
    <x v="3939"/>
    <d v="2016-08-14T09:30:57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6"/>
    <s v="plays"/>
    <x v="3940"/>
    <d v="2015-12-14T19:00:0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6"/>
    <s v="plays"/>
    <x v="3941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6"/>
    <s v="plays"/>
    <x v="3942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6"/>
    <s v="plays"/>
    <x v="3943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6"/>
    <s v="plays"/>
    <x v="3944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6"/>
    <s v="plays"/>
    <x v="3945"/>
    <d v="2014-06-09T12:26:51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6"/>
    <s v="plays"/>
    <x v="3946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6"/>
    <s v="plays"/>
    <x v="3947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6"/>
    <s v="plays"/>
    <x v="3948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6"/>
    <s v="plays"/>
    <x v="3949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6"/>
    <s v="plays"/>
    <x v="3950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6"/>
    <s v="plays"/>
    <x v="3951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6"/>
    <s v="plays"/>
    <x v="3952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6"/>
    <s v="plays"/>
    <x v="3953"/>
    <d v="2015-03-04T23:00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6"/>
    <s v="plays"/>
    <x v="3954"/>
    <d v="2016-09-30T16:00:00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6"/>
    <s v="plays"/>
    <x v="3955"/>
    <d v="2014-09-27T22:23:0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6"/>
    <s v="plays"/>
    <x v="3956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6"/>
    <s v="plays"/>
    <x v="3957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6"/>
    <s v="plays"/>
    <x v="3958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6"/>
    <s v="plays"/>
    <x v="3959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6"/>
    <s v="plays"/>
    <x v="3960"/>
    <d v="2016-05-20T22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6"/>
    <s v="plays"/>
    <x v="3961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6"/>
    <s v="plays"/>
    <x v="3962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6"/>
    <s v="plays"/>
    <x v="3963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6"/>
    <s v="plays"/>
    <x v="3964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6"/>
    <s v="plays"/>
    <x v="3965"/>
    <d v="2016-08-24T22:59:0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6"/>
    <s v="plays"/>
    <x v="3966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6"/>
    <s v="plays"/>
    <x v="3967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6"/>
    <s v="plays"/>
    <x v="396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6"/>
    <s v="plays"/>
    <x v="3969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6"/>
    <s v="plays"/>
    <x v="3970"/>
    <d v="2016-06-01T16:42:00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6"/>
    <s v="plays"/>
    <x v="3971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6"/>
    <s v="plays"/>
    <x v="3972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6"/>
    <s v="plays"/>
    <x v="3973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6"/>
    <s v="plays"/>
    <x v="3974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6"/>
    <s v="plays"/>
    <x v="3975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6"/>
    <s v="plays"/>
    <x v="3976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6"/>
    <s v="plays"/>
    <x v="3977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6"/>
    <s v="plays"/>
    <x v="3978"/>
    <d v="2015-10-28T14:54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6"/>
    <s v="plays"/>
    <x v="3979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6"/>
    <s v="plays"/>
    <x v="3980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6"/>
    <s v="plays"/>
    <x v="3981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6"/>
    <s v="plays"/>
    <x v="3982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6"/>
    <s v="plays"/>
    <x v="3983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6"/>
    <s v="plays"/>
    <x v="3984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6"/>
    <s v="plays"/>
    <x v="3985"/>
    <d v="2014-09-26T17:43:04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6"/>
    <s v="plays"/>
    <x v="3986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6"/>
    <s v="plays"/>
    <x v="3987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6"/>
    <s v="plays"/>
    <x v="3988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6"/>
    <s v="plays"/>
    <x v="3989"/>
    <d v="2014-09-12T14:34:44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6"/>
    <s v="plays"/>
    <x v="3990"/>
    <d v="2014-07-02T22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6"/>
    <s v="plays"/>
    <x v="3991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6"/>
    <s v="plays"/>
    <x v="3992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6"/>
    <s v="plays"/>
    <x v="3993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6"/>
    <s v="plays"/>
    <x v="3994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6"/>
    <s v="plays"/>
    <x v="3995"/>
    <d v="2014-06-16T01:59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6"/>
    <s v="plays"/>
    <x v="399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6"/>
    <s v="plays"/>
    <x v="3997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6"/>
    <s v="plays"/>
    <x v="3998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6"/>
    <s v="plays"/>
    <x v="3999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6"/>
    <s v="plays"/>
    <x v="4000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6"/>
    <s v="plays"/>
    <x v="4001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6"/>
    <s v="plays"/>
    <x v="4002"/>
    <d v="2015-06-21T17:25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6"/>
    <s v="plays"/>
    <x v="4003"/>
    <d v="2014-11-27T10:21:23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6"/>
    <s v="plays"/>
    <x v="4004"/>
    <d v="2015-03-01T23:59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6"/>
    <s v="plays"/>
    <x v="4005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6"/>
    <s v="plays"/>
    <x v="4006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6"/>
    <s v="plays"/>
    <x v="400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6"/>
    <s v="plays"/>
    <x v="4008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6"/>
    <s v="plays"/>
    <x v="4009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6"/>
    <s v="plays"/>
    <x v="4010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6"/>
    <s v="plays"/>
    <x v="4011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6"/>
    <s v="plays"/>
    <x v="4012"/>
    <d v="2014-10-15T09:26:56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6"/>
    <s v="plays"/>
    <x v="4013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6"/>
    <s v="plays"/>
    <x v="4014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6"/>
    <s v="plays"/>
    <x v="4015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6"/>
    <s v="plays"/>
    <x v="4016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6"/>
    <s v="plays"/>
    <x v="4017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6"/>
    <s v="plays"/>
    <x v="4018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6"/>
    <s v="plays"/>
    <x v="401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6"/>
    <s v="plays"/>
    <x v="4020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6"/>
    <s v="plays"/>
    <x v="4021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6"/>
    <s v="plays"/>
    <x v="4022"/>
    <d v="2014-06-25T11:59:06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6"/>
    <s v="plays"/>
    <x v="4023"/>
    <d v="2015-04-03T08:49:48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6"/>
    <s v="plays"/>
    <x v="4024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6"/>
    <s v="plays"/>
    <x v="4025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6"/>
    <s v="plays"/>
    <x v="402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6"/>
    <s v="plays"/>
    <x v="402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6"/>
    <s v="plays"/>
    <x v="4028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6"/>
    <s v="plays"/>
    <x v="40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6"/>
    <s v="plays"/>
    <x v="4030"/>
    <d v="2015-05-09T15:47:29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6"/>
    <s v="plays"/>
    <x v="4031"/>
    <d v="2015-02-27T12:11:1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6"/>
    <s v="plays"/>
    <x v="4032"/>
    <d v="2015-06-22T12:31:06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6"/>
    <s v="plays"/>
    <x v="4033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6"/>
    <s v="plays"/>
    <x v="403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6"/>
    <s v="plays"/>
    <x v="4035"/>
    <d v="2016-02-11T17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6"/>
    <s v="plays"/>
    <x v="4036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6"/>
    <s v="plays"/>
    <x v="4037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6"/>
    <s v="plays"/>
    <x v="4038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6"/>
    <s v="plays"/>
    <x v="4039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6"/>
    <s v="plays"/>
    <x v="4040"/>
    <d v="2016-10-19T23:55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6"/>
    <s v="musical"/>
    <x v="4041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6"/>
    <s v="musical"/>
    <x v="4042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6"/>
    <s v="musical"/>
    <x v="4043"/>
    <d v="2015-02-10T02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6"/>
    <s v="musical"/>
    <x v="4044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6"/>
    <s v="musical"/>
    <x v="404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6"/>
    <s v="musical"/>
    <x v="4046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6"/>
    <s v="musical"/>
    <x v="4047"/>
    <d v="2014-07-25T23:59:0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6"/>
    <s v="musical"/>
    <x v="4048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6"/>
    <s v="musical"/>
    <x v="4049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6"/>
    <s v="musical"/>
    <x v="4050"/>
    <d v="2014-12-01T15:25:15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6"/>
    <s v="musical"/>
    <x v="4051"/>
    <d v="2014-05-19T00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6"/>
    <s v="musical"/>
    <x v="4052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6"/>
    <s v="musical"/>
    <x v="4053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6"/>
    <s v="musical"/>
    <x v="4054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6"/>
    <s v="musical"/>
    <x v="4055"/>
    <d v="2015-08-02T14:31:29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6"/>
    <s v="musical"/>
    <x v="405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6"/>
    <s v="musical"/>
    <x v="4057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6"/>
    <s v="musical"/>
    <x v="4058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6"/>
    <s v="musical"/>
    <x v="4059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6"/>
    <s v="musical"/>
    <x v="4060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6"/>
    <s v="musical"/>
    <x v="4061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6"/>
    <s v="musical"/>
    <x v="406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6"/>
    <s v="musical"/>
    <x v="4063"/>
    <d v="2015-06-13T17:20:1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6"/>
    <s v="musical"/>
    <x v="4064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6"/>
    <s v="musical"/>
    <x v="4065"/>
    <d v="2016-11-29T01:00:0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6"/>
    <s v="musical"/>
    <x v="4066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6"/>
    <s v="musical"/>
    <x v="4067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6"/>
    <s v="musical"/>
    <x v="4068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6"/>
    <s v="musical"/>
    <x v="4069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6"/>
    <s v="musical"/>
    <x v="4070"/>
    <d v="2014-09-26T23:00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6"/>
    <s v="musical"/>
    <x v="4071"/>
    <d v="2015-02-14T14:39:4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6"/>
    <s v="musical"/>
    <x v="4072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6"/>
    <s v="musical"/>
    <x v="4073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6"/>
    <s v="musical"/>
    <x v="4074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6"/>
    <s v="musical"/>
    <x v="4075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6"/>
    <s v="musical"/>
    <x v="4076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6"/>
    <s v="musical"/>
    <x v="4077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6"/>
    <s v="musical"/>
    <x v="4078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6"/>
    <s v="musical"/>
    <x v="4079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6"/>
    <s v="musical"/>
    <x v="4080"/>
    <d v="2015-07-10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6"/>
    <s v="plays"/>
    <x v="4081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6"/>
    <s v="plays"/>
    <x v="4082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6"/>
    <s v="plays"/>
    <x v="4083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6"/>
    <s v="plays"/>
    <x v="4084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6"/>
    <s v="plays"/>
    <x v="4085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6"/>
    <s v="plays"/>
    <x v="4086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6"/>
    <s v="plays"/>
    <x v="4087"/>
    <d v="2015-03-31T22:59:00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6"/>
    <s v="plays"/>
    <x v="4088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6"/>
    <s v="plays"/>
    <x v="4089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6"/>
    <s v="plays"/>
    <x v="4090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6"/>
    <s v="plays"/>
    <x v="4091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6"/>
    <s v="plays"/>
    <x v="4092"/>
    <d v="2015-07-17T16:02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6"/>
    <s v="plays"/>
    <x v="4093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6"/>
    <s v="plays"/>
    <x v="4094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6"/>
    <s v="plays"/>
    <x v="4095"/>
    <d v="2016-01-19T1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6"/>
    <s v="plays"/>
    <x v="4096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6"/>
    <s v="plays"/>
    <x v="4097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6"/>
    <s v="plays"/>
    <x v="4098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6"/>
    <s v="plays"/>
    <x v="4099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6"/>
    <s v="plays"/>
    <x v="4100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6"/>
    <s v="plays"/>
    <x v="4101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6"/>
    <s v="plays"/>
    <x v="4102"/>
    <d v="2016-08-31T15:46:11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6"/>
    <s v="plays"/>
    <x v="4103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6"/>
    <s v="plays"/>
    <x v="4104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6"/>
    <s v="plays"/>
    <x v="410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6"/>
    <s v="plays"/>
    <x v="4106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6"/>
    <s v="plays"/>
    <x v="41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6"/>
    <s v="plays"/>
    <x v="410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6"/>
    <s v="plays"/>
    <x v="4109"/>
    <d v="2016-08-02T23:09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6"/>
    <s v="plays"/>
    <x v="4110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6"/>
    <s v="plays"/>
    <x v="4111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6"/>
    <s v="plays"/>
    <x v="4112"/>
    <d v="2015-07-29T22:25:24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6"/>
    <s v="plays"/>
    <x v="4113"/>
    <d v="2016-03-28T10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F947B1-62DA-4851-A9EA-7C836AC3726B}" name="PivotTable1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3:K9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Row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3FFA25-40DE-49BF-99B4-05F5DD51674A}" name="PivotTable2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chartFormat="1">
  <location ref="A4:F47" firstHeaderRow="1" firstDataRow="2" firstDataCol="1" rowPageCount="2" colPageCount="1"/>
  <pivotFields count="18">
    <pivotField showAll="0"/>
    <pivotField dataField="1" showAll="0">
      <items count="4109">
        <item x="2945"/>
        <item x="1854"/>
        <item x="2616"/>
        <item x="398"/>
        <item x="1699"/>
        <item x="474"/>
        <item x="2426"/>
        <item x="746"/>
        <item x="2320"/>
        <item x="3505"/>
        <item x="1544"/>
        <item x="1281"/>
        <item x="674"/>
        <item x="3871"/>
        <item x="2003"/>
        <item x="1356"/>
        <item x="3192"/>
        <item x="1083"/>
        <item x="1061"/>
        <item x="1616"/>
        <item x="1418"/>
        <item x="2370"/>
        <item x="2155"/>
        <item x="1426"/>
        <item x="2349"/>
        <item x="1056"/>
        <item x="2857"/>
        <item x="3642"/>
        <item x="1036"/>
        <item x="2737"/>
        <item x="947"/>
        <item x="3103"/>
        <item x="2062"/>
        <item x="124"/>
        <item x="3860"/>
        <item x="2590"/>
        <item x="1626"/>
        <item x="439"/>
        <item x="3699"/>
        <item x="670"/>
        <item x="1625"/>
        <item x="2558"/>
        <item x="446"/>
        <item x="2485"/>
        <item x="2049"/>
        <item x="4002"/>
        <item x="4016"/>
        <item x="3921"/>
        <item x="2545"/>
        <item x="1441"/>
        <item x="1987"/>
        <item x="3747"/>
        <item x="2290"/>
        <item x="734"/>
        <item x="3603"/>
        <item x="3817"/>
        <item x="2022"/>
        <item x="1239"/>
        <item x="730"/>
        <item x="3181"/>
        <item x="1337"/>
        <item x="1494"/>
        <item x="381"/>
        <item x="3737"/>
        <item x="1675"/>
        <item x="2171"/>
        <item x="1428"/>
        <item x="3987"/>
        <item x="2021"/>
        <item x="3025"/>
        <item x="2655"/>
        <item x="1623"/>
        <item x="1982"/>
        <item x="15"/>
        <item x="2411"/>
        <item x="336"/>
        <item x="2010"/>
        <item x="3386"/>
        <item x="3383"/>
        <item x="1755"/>
        <item x="1716"/>
        <item x="195"/>
        <item x="2041"/>
        <item x="3067"/>
        <item x="3502"/>
        <item x="476"/>
        <item x="4065"/>
        <item x="2729"/>
        <item x="3951"/>
        <item x="1771"/>
        <item x="3541"/>
        <item x="2528"/>
        <item x="2492"/>
        <item x="3331"/>
        <item x="3834"/>
        <item x="2231"/>
        <item x="2247"/>
        <item x="3126"/>
        <item x="2972"/>
        <item x="1453"/>
        <item x="1641"/>
        <item x="1511"/>
        <item x="1048"/>
        <item x="3988"/>
        <item x="3784"/>
        <item x="2960"/>
        <item x="136"/>
        <item x="571"/>
        <item x="3596"/>
        <item x="270"/>
        <item x="26"/>
        <item x="3561"/>
        <item x="1962"/>
        <item x="108"/>
        <item x="421"/>
        <item x="3263"/>
        <item x="1423"/>
        <item x="2110"/>
        <item x="3119"/>
        <item x="653"/>
        <item x="2393"/>
        <item x="4049"/>
        <item x="3721"/>
        <item x="1482"/>
        <item x="954"/>
        <item x="3209"/>
        <item x="1501"/>
        <item x="722"/>
        <item x="1394"/>
        <item x="329"/>
        <item x="3652"/>
        <item x="4075"/>
        <item x="206"/>
        <item x="298"/>
        <item x="854"/>
        <item x="289"/>
        <item x="3249"/>
        <item x="3879"/>
        <item x="3874"/>
        <item x="1004"/>
        <item x="3818"/>
        <item x="1939"/>
        <item x="2408"/>
        <item x="1797"/>
        <item x="2723"/>
        <item x="715"/>
        <item x="3048"/>
        <item x="1800"/>
        <item x="3659"/>
        <item x="929"/>
        <item x="2318"/>
        <item x="1942"/>
        <item x="2582"/>
        <item x="384"/>
        <item x="481"/>
        <item x="1195"/>
        <item x="627"/>
        <item x="2864"/>
        <item x="887"/>
        <item x="2164"/>
        <item x="2927"/>
        <item x="1866"/>
        <item x="2790"/>
        <item x="2435"/>
        <item x="2274"/>
        <item x="3564"/>
        <item x="362"/>
        <item x="2578"/>
        <item x="2190"/>
        <item x="347"/>
        <item x="2617"/>
        <item x="3419"/>
        <item x="2632"/>
        <item x="3445"/>
        <item x="1913"/>
        <item x="2527"/>
        <item x="979"/>
        <item x="2298"/>
        <item x="1546"/>
        <item x="3845"/>
        <item x="226"/>
        <item x="2174"/>
        <item x="3558"/>
        <item x="205"/>
        <item x="1856"/>
        <item x="113"/>
        <item x="657"/>
        <item x="285"/>
        <item x="3348"/>
        <item x="1750"/>
        <item x="2526"/>
        <item x="1651"/>
        <item x="4094"/>
        <item x="727"/>
        <item x="1293"/>
        <item x="890"/>
        <item x="1754"/>
        <item x="378"/>
        <item x="1876"/>
        <item x="1460"/>
        <item x="1369"/>
        <item x="3639"/>
        <item x="317"/>
        <item x="3709"/>
        <item x="3891"/>
        <item x="3304"/>
        <item x="1517"/>
        <item x="3475"/>
        <item x="4085"/>
        <item x="4013"/>
        <item x="3989"/>
        <item x="990"/>
        <item x="2147"/>
        <item x="2508"/>
        <item x="1412"/>
        <item x="1470"/>
        <item x="1829"/>
        <item x="3139"/>
        <item x="2072"/>
        <item x="178"/>
        <item x="3286"/>
        <item x="2575"/>
        <item x="3469"/>
        <item x="3338"/>
        <item x="1773"/>
        <item x="570"/>
        <item x="2173"/>
        <item x="3525"/>
        <item x="2385"/>
        <item x="2292"/>
        <item x="686"/>
        <item x="1748"/>
        <item x="1024"/>
        <item x="3462"/>
        <item x="2770"/>
        <item x="316"/>
        <item x="1614"/>
        <item x="1994"/>
        <item x="1370"/>
        <item x="1617"/>
        <item x="3068"/>
        <item x="3123"/>
        <item x="2291"/>
        <item x="524"/>
        <item x="3533"/>
        <item x="1718"/>
        <item x="1354"/>
        <item x="130"/>
        <item x="132"/>
        <item x="160"/>
        <item x="763"/>
        <item x="858"/>
        <item x="1869"/>
        <item x="3765"/>
        <item x="2956"/>
        <item x="2084"/>
        <item x="3113"/>
        <item x="2923"/>
        <item x="872"/>
        <item x="210"/>
        <item x="371"/>
        <item x="2872"/>
        <item x="4053"/>
        <item x="2957"/>
        <item x="3352"/>
        <item x="3335"/>
        <item x="3494"/>
        <item x="3258"/>
        <item x="3681"/>
        <item x="3914"/>
        <item x="3464"/>
        <item x="3555"/>
        <item x="2936"/>
        <item x="701"/>
        <item x="142"/>
        <item x="2719"/>
        <item x="4097"/>
        <item x="2924"/>
        <item x="845"/>
        <item x="3967"/>
        <item x="1022"/>
        <item x="2773"/>
        <item x="733"/>
        <item x="2429"/>
        <item x="4082"/>
        <item x="1684"/>
        <item x="3364"/>
        <item x="135"/>
        <item x="3962"/>
        <item x="4050"/>
        <item x="515"/>
        <item x="1849"/>
        <item x="129"/>
        <item x="3306"/>
        <item x="629"/>
        <item x="1329"/>
        <item x="3521"/>
        <item x="2833"/>
        <item x="623"/>
        <item x="505"/>
        <item x="590"/>
        <item x="3925"/>
        <item x="151"/>
        <item x="2458"/>
        <item x="247"/>
        <item x="1151"/>
        <item x="1708"/>
        <item x="993"/>
        <item x="540"/>
        <item x="1572"/>
        <item x="1440"/>
        <item x="3046"/>
        <item x="345"/>
        <item x="1051"/>
        <item x="3627"/>
        <item x="1089"/>
        <item x="3569"/>
        <item x="46"/>
        <item x="1536"/>
        <item x="3701"/>
        <item x="2444"/>
        <item x="106"/>
        <item x="84"/>
        <item x="532"/>
        <item x="3959"/>
        <item x="1099"/>
        <item x="2177"/>
        <item x="967"/>
        <item x="2643"/>
        <item x="3766"/>
        <item x="3226"/>
        <item x="3933"/>
        <item x="2605"/>
        <item x="1864"/>
        <item x="1415"/>
        <item x="2772"/>
        <item x="2402"/>
        <item x="1118"/>
        <item x="1820"/>
        <item x="3100"/>
        <item x="2071"/>
        <item x="2152"/>
        <item x="1110"/>
        <item x="2942"/>
        <item x="3163"/>
        <item x="742"/>
        <item x="3798"/>
        <item x="3771"/>
        <item x="3998"/>
        <item x="3813"/>
        <item x="2129"/>
        <item x="1461"/>
        <item x="1120"/>
        <item x="1025"/>
        <item x="47"/>
        <item x="1357"/>
        <item x="1432"/>
        <item x="40"/>
        <item x="3903"/>
        <item x="1761"/>
        <item x="3398"/>
        <item x="3353"/>
        <item x="3752"/>
        <item x="1861"/>
        <item x="2704"/>
        <item x="781"/>
        <item x="3013"/>
        <item x="507"/>
        <item x="3295"/>
        <item x="1893"/>
        <item x="353"/>
        <item x="1785"/>
        <item x="1971"/>
        <item x="874"/>
        <item x="693"/>
        <item x="491"/>
        <item x="3114"/>
        <item x="3908"/>
        <item x="405"/>
        <item x="2196"/>
        <item x="322"/>
        <item x="2510"/>
        <item x="640"/>
        <item x="4043"/>
        <item x="3266"/>
        <item x="1670"/>
        <item x="1119"/>
        <item x="2840"/>
        <item x="663"/>
        <item x="3016"/>
        <item x="2783"/>
        <item x="2675"/>
        <item x="410"/>
        <item x="613"/>
        <item x="3252"/>
        <item x="422"/>
        <item x="886"/>
        <item x="2123"/>
        <item x="2847"/>
        <item x="1926"/>
        <item x="1232"/>
        <item x="1238"/>
        <item x="3096"/>
        <item x="3426"/>
        <item x="2160"/>
        <item x="1431"/>
        <item x="1944"/>
        <item x="3180"/>
        <item x="1550"/>
        <item x="1433"/>
        <item x="3849"/>
        <item x="1795"/>
        <item x="3330"/>
        <item x="1173"/>
        <item x="2478"/>
        <item x="3740"/>
        <item x="3273"/>
        <item x="3003"/>
        <item x="2243"/>
        <item x="3655"/>
        <item x="1835"/>
        <item x="2418"/>
        <item x="2873"/>
        <item x="2294"/>
        <item x="2383"/>
        <item x="2832"/>
        <item x="1705"/>
        <item x="1845"/>
        <item x="231"/>
        <item x="2097"/>
        <item x="2256"/>
        <item x="761"/>
        <item x="1634"/>
        <item x="1150"/>
        <item x="1607"/>
        <item x="2679"/>
        <item x="1446"/>
        <item x="1008"/>
        <item x="2665"/>
        <item x="504"/>
        <item x="808"/>
        <item x="33"/>
        <item x="3774"/>
        <item x="1196"/>
        <item x="2848"/>
        <item x="3431"/>
        <item x="487"/>
        <item x="3455"/>
        <item x="3895"/>
        <item x="1732"/>
        <item x="414"/>
        <item x="3042"/>
        <item x="851"/>
        <item x="1951"/>
        <item x="452"/>
        <item x="920"/>
        <item x="1343"/>
        <item x="892"/>
        <item x="306"/>
        <item x="3744"/>
        <item x="318"/>
        <item x="1009"/>
        <item x="3305"/>
        <item x="1586"/>
        <item x="3460"/>
        <item x="281"/>
        <item x="2544"/>
        <item x="2855"/>
        <item x="3035"/>
        <item x="863"/>
        <item x="909"/>
        <item x="2962"/>
        <item x="2245"/>
        <item x="3102"/>
        <item x="2366"/>
        <item x="323"/>
        <item x="3030"/>
        <item x="3803"/>
        <item x="1618"/>
        <item x="2736"/>
        <item x="2468"/>
        <item x="127"/>
        <item x="3846"/>
        <item x="2027"/>
        <item x="203"/>
        <item x="4029"/>
        <item x="2412"/>
        <item x="3219"/>
        <item x="1197"/>
        <item x="2521"/>
        <item x="2407"/>
        <item x="1413"/>
        <item x="233"/>
        <item x="2057"/>
        <item x="3160"/>
        <item x="1900"/>
        <item x="3468"/>
        <item x="4051"/>
        <item x="2504"/>
        <item x="2116"/>
        <item x="860"/>
        <item x="187"/>
        <item x="2322"/>
        <item x="3759"/>
        <item x="1746"/>
        <item x="2104"/>
        <item x="1425"/>
        <item x="172"/>
        <item x="2223"/>
        <item x="1925"/>
        <item x="1621"/>
        <item x="102"/>
        <item x="1104"/>
        <item x="3303"/>
        <item x="3454"/>
        <item x="776"/>
        <item x="3329"/>
        <item x="3515"/>
        <item x="4100"/>
        <item x="1160"/>
        <item x="1228"/>
        <item x="2112"/>
        <item x="2227"/>
        <item x="1100"/>
        <item x="2763"/>
        <item x="2911"/>
        <item x="112"/>
        <item x="59"/>
        <item x="1938"/>
        <item x="2969"/>
        <item x="1972"/>
        <item x="767"/>
        <item x="902"/>
        <item x="3158"/>
        <item x="173"/>
        <item x="647"/>
        <item x="2182"/>
        <item x="3686"/>
        <item x="1906"/>
        <item x="406"/>
        <item x="3066"/>
        <item x="1669"/>
        <item x="977"/>
        <item x="2742"/>
        <item x="1468"/>
        <item x="4"/>
        <item x="374"/>
        <item x="1566"/>
        <item x="1846"/>
        <item x="896"/>
        <item x="2169"/>
        <item x="3075"/>
        <item x="3099"/>
        <item x="445"/>
        <item x="207"/>
        <item x="4104"/>
        <item x="395"/>
        <item x="1076"/>
        <item x="2479"/>
        <item x="619"/>
        <item x="10"/>
        <item x="3095"/>
        <item x="3915"/>
        <item x="3478"/>
        <item x="3589"/>
        <item x="2835"/>
        <item x="2254"/>
        <item x="2613"/>
        <item x="3117"/>
        <item x="1117"/>
        <item x="3888"/>
        <item x="944"/>
        <item x="3847"/>
        <item x="3920"/>
        <item x="2058"/>
        <item x="148"/>
        <item x="1610"/>
        <item x="3153"/>
        <item x="1365"/>
        <item x="3155"/>
        <item x="3157"/>
        <item x="1278"/>
        <item x="339"/>
        <item x="1955"/>
        <item x="2319"/>
        <item x="545"/>
        <item x="2451"/>
        <item x="2981"/>
        <item x="2396"/>
        <item x="3179"/>
        <item x="3424"/>
        <item x="3132"/>
        <item x="2150"/>
        <item x="312"/>
        <item x="2560"/>
        <item x="71"/>
        <item x="2883"/>
        <item x="2421"/>
        <item x="1966"/>
        <item x="2703"/>
        <item x="3682"/>
        <item x="3319"/>
        <item x="1172"/>
        <item x="181"/>
        <item x="3392"/>
        <item x="3514"/>
        <item x="3145"/>
        <item x="3357"/>
        <item x="688"/>
        <item x="2404"/>
        <item x="3581"/>
        <item x="4019"/>
        <item x="1445"/>
        <item x="1952"/>
        <item x="1447"/>
        <item x="2581"/>
        <item x="3507"/>
        <item x="1770"/>
        <item x="3210"/>
        <item x="100"/>
        <item x="508"/>
        <item x="2537"/>
        <item x="1703"/>
        <item x="4093"/>
        <item x="2991"/>
        <item x="2992"/>
        <item x="3150"/>
        <item x="4087"/>
        <item x="1970"/>
        <item x="2983"/>
        <item x="1502"/>
        <item x="2287"/>
        <item x="1947"/>
        <item x="3547"/>
        <item x="2875"/>
        <item x="3723"/>
        <item x="2845"/>
        <item x="841"/>
        <item x="1170"/>
        <item x="146"/>
        <item x="3471"/>
        <item x="579"/>
        <item x="1313"/>
        <item x="1525"/>
        <item x="293"/>
        <item x="3430"/>
        <item x="260"/>
        <item x="2878"/>
        <item x="1319"/>
        <item x="2812"/>
        <item x="2198"/>
        <item x="2825"/>
        <item x="3359"/>
        <item x="440"/>
        <item x="1480"/>
        <item x="1364"/>
        <item x="280"/>
        <item x="3551"/>
        <item x="1672"/>
        <item x="221"/>
        <item x="539"/>
        <item x="1516"/>
        <item x="2663"/>
        <item x="793"/>
        <item x="3616"/>
        <item x="1362"/>
        <item x="1142"/>
        <item x="2907"/>
        <item x="3143"/>
        <item x="3043"/>
        <item x="3268"/>
        <item x="1309"/>
        <item x="344"/>
        <item x="2419"/>
        <item x="675"/>
        <item x="1548"/>
        <item x="3188"/>
        <item x="2971"/>
        <item x="299"/>
        <item x="1710"/>
        <item x="1897"/>
        <item x="3543"/>
        <item x="3693"/>
        <item x="3619"/>
        <item x="2701"/>
        <item x="2450"/>
        <item x="254"/>
        <item x="3899"/>
        <item x="1941"/>
        <item x="1194"/>
        <item x="1567"/>
        <item x="2253"/>
        <item x="2248"/>
        <item x="1154"/>
        <item x="794"/>
        <item x="1275"/>
        <item x="2368"/>
        <item x="1611"/>
        <item x="1850"/>
        <item x="2009"/>
        <item x="1691"/>
        <item x="1920"/>
        <item x="1909"/>
        <item x="2705"/>
        <item x="3990"/>
        <item x="2841"/>
        <item x="1141"/>
        <item x="2646"/>
        <item x="3566"/>
        <item x="21"/>
        <item x="431"/>
        <item x="23"/>
        <item x="204"/>
        <item x="4034"/>
        <item x="2708"/>
        <item x="2947"/>
        <item x="1442"/>
        <item x="3568"/>
        <item x="747"/>
        <item x="2269"/>
        <item x="2305"/>
        <item x="2694"/>
        <item x="2144"/>
        <item x="1724"/>
        <item x="311"/>
        <item x="2375"/>
        <item x="3059"/>
        <item x="125"/>
        <item x="1003"/>
        <item x="2140"/>
        <item x="2394"/>
        <item x="2641"/>
        <item x="3078"/>
        <item x="1163"/>
        <item x="1930"/>
        <item x="1693"/>
        <item x="407"/>
        <item x="2297"/>
        <item x="121"/>
        <item x="550"/>
        <item x="3945"/>
        <item x="895"/>
        <item x="94"/>
        <item x="2280"/>
        <item x="2549"/>
        <item x="3979"/>
        <item x="1563"/>
        <item x="2410"/>
        <item x="1360"/>
        <item x="1338"/>
        <item x="3718"/>
        <item x="1149"/>
        <item x="2984"/>
        <item x="3736"/>
        <item x="3867"/>
        <item x="2938"/>
        <item x="3165"/>
        <item x="598"/>
        <item x="1067"/>
        <item x="2275"/>
        <item x="1560"/>
        <item x="1885"/>
        <item x="531"/>
        <item x="1169"/>
        <item x="1411"/>
        <item x="3600"/>
        <item x="1808"/>
        <item x="1943"/>
        <item x="3926"/>
        <item x="785"/>
        <item x="3296"/>
        <item x="3768"/>
        <item x="1841"/>
        <item x="497"/>
        <item x="1719"/>
        <item x="2332"/>
        <item x="2750"/>
        <item x="3807"/>
        <item x="1030"/>
        <item x="1131"/>
        <item x="2834"/>
        <item x="2709"/>
        <item x="3230"/>
        <item x="3225"/>
        <item x="2596"/>
        <item x="1147"/>
        <item x="2592"/>
        <item x="2189"/>
        <item x="2748"/>
        <item x="2877"/>
        <item x="2896"/>
        <item x="284"/>
        <item x="516"/>
        <item x="1010"/>
        <item x="2730"/>
        <item x="386"/>
        <item x="1422"/>
        <item x="3640"/>
        <item x="1392"/>
        <item x="3492"/>
        <item x="3546"/>
        <item x="4057"/>
        <item x="1113"/>
        <item x="1694"/>
        <item x="197"/>
        <item x="3881"/>
        <item x="1852"/>
        <item x="3107"/>
        <item x="2230"/>
        <item x="2239"/>
        <item x="3203"/>
        <item x="3224"/>
        <item x="349"/>
        <item x="3010"/>
        <item x="2512"/>
        <item x="3175"/>
        <item x="2821"/>
        <item x="4010"/>
        <item x="449"/>
        <item x="27"/>
        <item x="2610"/>
        <item x="888"/>
        <item x="1454"/>
        <item x="1336"/>
        <item x="3116"/>
        <item x="646"/>
        <item x="3190"/>
        <item x="3229"/>
        <item x="149"/>
        <item x="1541"/>
        <item x="4004"/>
        <item x="4025"/>
        <item x="3601"/>
        <item x="2238"/>
        <item x="3663"/>
        <item x="3073"/>
        <item x="3711"/>
        <item x="2589"/>
        <item x="3519"/>
        <item x="735"/>
        <item x="4090"/>
        <item x="1605"/>
        <item x="220"/>
        <item x="568"/>
        <item x="3243"/>
        <item x="980"/>
        <item x="2380"/>
        <item x="1542"/>
        <item x="1529"/>
        <item x="1295"/>
        <item x="3101"/>
        <item x="1471"/>
        <item x="141"/>
        <item x="1532"/>
        <item x="3428"/>
        <item x="1950"/>
        <item x="3757"/>
        <item x="3934"/>
        <item x="3794"/>
        <item x="1497"/>
        <item x="232"/>
        <item x="3097"/>
        <item x="3070"/>
        <item x="1508"/>
        <item x="3420"/>
        <item x="754"/>
        <item x="2464"/>
        <item x="2141"/>
        <item x="3970"/>
        <item x="154"/>
        <item x="594"/>
        <item x="1296"/>
        <item x="2659"/>
        <item x="1274"/>
        <item x="1234"/>
        <item x="910"/>
        <item x="1269"/>
        <item x="3434"/>
        <item x="2768"/>
        <item x="3435"/>
        <item x="2374"/>
        <item x="2026"/>
        <item x="214"/>
        <item x="3529"/>
        <item x="3318"/>
        <item x="831"/>
        <item x="2225"/>
        <item x="167"/>
        <item x="246"/>
        <item x="3788"/>
        <item x="2993"/>
        <item x="287"/>
        <item x="1157"/>
        <item x="992"/>
        <item x="2006"/>
        <item x="2718"/>
        <item x="2920"/>
        <item x="692"/>
        <item x="3801"/>
        <item x="4035"/>
        <item x="2037"/>
        <item x="2358"/>
        <item x="1208"/>
        <item x="2228"/>
        <item x="2741"/>
        <item x="3855"/>
        <item x="469"/>
        <item x="3668"/>
        <item x="1598"/>
        <item x="939"/>
        <item x="2401"/>
        <item x="1870"/>
        <item x="3235"/>
        <item x="4092"/>
        <item x="804"/>
        <item x="1666"/>
        <item x="467"/>
        <item x="2345"/>
        <item x="2540"/>
        <item x="2321"/>
        <item x="1231"/>
        <item x="2030"/>
        <item x="3993"/>
        <item x="2726"/>
        <item x="2757"/>
        <item x="2351"/>
        <item x="1890"/>
        <item x="3009"/>
        <item x="3495"/>
        <item x="611"/>
        <item x="1549"/>
        <item x="1967"/>
        <item x="1847"/>
        <item x="1803"/>
        <item x="2788"/>
        <item x="2055"/>
        <item x="1226"/>
        <item x="13"/>
        <item x="700"/>
        <item x="2046"/>
        <item x="2364"/>
        <item x="383"/>
        <item x="1513"/>
        <item x="2595"/>
        <item x="3518"/>
        <item x="2434"/>
        <item x="2236"/>
        <item x="530"/>
        <item x="2121"/>
        <item x="199"/>
        <item x="435"/>
        <item x="1983"/>
        <item x="1450"/>
        <item x="3050"/>
        <item x="3031"/>
        <item x="29"/>
        <item x="3623"/>
        <item x="3830"/>
        <item x="1059"/>
        <item x="951"/>
        <item x="3800"/>
        <item x="810"/>
        <item x="1999"/>
        <item x="3312"/>
        <item x="585"/>
        <item x="942"/>
        <item x="2502"/>
        <item x="3122"/>
        <item x="2301"/>
        <item x="2745"/>
        <item x="654"/>
        <item x="869"/>
        <item x="455"/>
        <item x="1103"/>
        <item x="453"/>
        <item x="2106"/>
        <item x="227"/>
        <item x="1830"/>
        <item x="1324"/>
        <item x="816"/>
        <item x="2080"/>
        <item x="2089"/>
        <item x="2706"/>
        <item x="1198"/>
        <item x="338"/>
        <item x="3416"/>
        <item x="3992"/>
        <item x="3985"/>
        <item x="4007"/>
        <item x="2340"/>
        <item x="660"/>
        <item x="650"/>
        <item x="2615"/>
        <item x="44"/>
        <item x="1342"/>
        <item x="3144"/>
        <item x="1601"/>
        <item x="3650"/>
        <item x="549"/>
        <item x="976"/>
        <item x="610"/>
        <item x="1711"/>
        <item x="3022"/>
        <item x="334"/>
        <item x="304"/>
        <item x="1033"/>
        <item x="459"/>
        <item x="3406"/>
        <item x="478"/>
        <item x="337"/>
        <item x="635"/>
        <item x="1977"/>
        <item x="868"/>
        <item x="433"/>
        <item x="1294"/>
        <item x="766"/>
        <item x="1088"/>
        <item x="595"/>
        <item x="1282"/>
        <item x="4059"/>
        <item x="1613"/>
        <item x="3341"/>
        <item x="1358"/>
        <item x="2210"/>
        <item x="2460"/>
        <item x="2716"/>
        <item x="3935"/>
        <item x="2926"/>
        <item x="2038"/>
        <item x="3256"/>
        <item x="2921"/>
        <item x="554"/>
        <item x="2285"/>
        <item x="70"/>
        <item x="3536"/>
        <item x="2136"/>
        <item x="2713"/>
        <item x="2127"/>
        <item x="3742"/>
        <item x="3599"/>
        <item x="1398"/>
        <item x="2935"/>
        <item x="2441"/>
        <item x="3183"/>
        <item x="924"/>
        <item x="4105"/>
        <item x="1304"/>
        <item x="3633"/>
        <item x="632"/>
        <item x="367"/>
        <item x="97"/>
        <item x="2300"/>
        <item x="1590"/>
        <item x="1462"/>
        <item x="3124"/>
        <item x="2660"/>
        <item x="795"/>
        <item x="2816"/>
        <item x="1553"/>
        <item x="2764"/>
        <item x="3167"/>
        <item x="912"/>
        <item x="3584"/>
        <item x="2995"/>
        <item x="2069"/>
        <item x="575"/>
        <item x="1311"/>
        <item x="2278"/>
        <item x="1701"/>
        <item x="3532"/>
        <item x="946"/>
        <item x="2495"/>
        <item x="1707"/>
        <item x="1408"/>
        <item x="3260"/>
        <item x="3535"/>
        <item x="490"/>
        <item x="2326"/>
        <item x="1561"/>
        <item x="2114"/>
        <item x="2068"/>
        <item x="955"/>
        <item x="262"/>
        <item x="3088"/>
        <item x="1179"/>
        <item x="2020"/>
        <item x="2233"/>
        <item x="2735"/>
        <item x="3240"/>
        <item x="3347"/>
        <item x="1988"/>
        <item x="3948"/>
        <item x="566"/>
        <item x="1297"/>
        <item x="1569"/>
        <item x="935"/>
        <item x="969"/>
        <item x="662"/>
        <item x="4020"/>
        <item x="196"/>
        <item x="738"/>
        <item x="2865"/>
        <item x="2602"/>
        <item x="3550"/>
        <item x="4080"/>
        <item x="219"/>
        <item x="759"/>
        <item x="42"/>
        <item x="1562"/>
        <item x="1492"/>
        <item x="3857"/>
        <item x="2624"/>
        <item x="213"/>
        <item x="2436"/>
        <item x="417"/>
        <item x="1615"/>
        <item x="1457"/>
        <item x="561"/>
        <item x="2168"/>
        <item x="3205"/>
        <item x="3653"/>
        <item x="358"/>
        <item x="2551"/>
        <item x="1929"/>
        <item x="1749"/>
        <item x="3858"/>
        <item x="2056"/>
        <item x="834"/>
        <item x="4103"/>
        <item x="420"/>
        <item x="161"/>
        <item x="83"/>
        <item x="1136"/>
        <item x="1340"/>
        <item x="3413"/>
        <item x="456"/>
        <item x="812"/>
        <item x="3732"/>
        <item x="3980"/>
        <item x="3512"/>
        <item x="533"/>
        <item x="1255"/>
        <item x="3907"/>
        <item x="375"/>
        <item x="4089"/>
        <item x="2533"/>
        <item x="2118"/>
        <item x="3827"/>
        <item x="1650"/>
        <item x="963"/>
        <item x="3026"/>
        <item x="1702"/>
        <item x="1720"/>
        <item x="3333"/>
        <item x="1884"/>
        <item x="424"/>
        <item x="1122"/>
        <item x="3204"/>
        <item x="428"/>
        <item x="123"/>
        <item x="1681"/>
        <item x="1789"/>
        <item x="599"/>
        <item x="2135"/>
        <item x="1948"/>
        <item x="245"/>
        <item x="2083"/>
        <item x="1015"/>
        <item x="2517"/>
        <item x="253"/>
        <item x="970"/>
        <item x="2224"/>
        <item x="911"/>
        <item x="302"/>
        <item x="3573"/>
        <item x="1671"/>
        <item x="740"/>
        <item x="732"/>
        <item x="1908"/>
        <item x="2862"/>
        <item x="3343"/>
        <item x="166"/>
        <item x="3809"/>
        <item x="2475"/>
        <item x="1747"/>
        <item x="250"/>
        <item x="2861"/>
        <item x="1886"/>
        <item x="873"/>
        <item x="680"/>
        <item x="973"/>
        <item x="1753"/>
        <item x="1018"/>
        <item x="2051"/>
        <item x="1257"/>
        <item x="2534"/>
        <item x="1307"/>
        <item x="899"/>
        <item x="1270"/>
        <item x="1244"/>
        <item x="3790"/>
        <item x="3388"/>
        <item x="1743"/>
        <item x="937"/>
        <item x="3057"/>
        <item x="3397"/>
        <item x="85"/>
        <item x="2241"/>
        <item x="37"/>
        <item x="2128"/>
        <item x="1787"/>
        <item x="1763"/>
        <item x="2507"/>
        <item x="707"/>
        <item x="1695"/>
        <item x="2471"/>
        <item x="2990"/>
        <item x="2438"/>
        <item x="2488"/>
        <item x="914"/>
        <item x="3883"/>
        <item x="1397"/>
        <item x="2827"/>
        <item x="3402"/>
        <item x="1266"/>
        <item x="3670"/>
        <item x="928"/>
        <item x="2126"/>
        <item x="1410"/>
        <item x="1730"/>
        <item x="1132"/>
        <item x="2761"/>
        <item x="1359"/>
        <item x="3664"/>
        <item x="997"/>
        <item x="3694"/>
        <item x="2208"/>
        <item x="2372"/>
        <item x="290"/>
        <item x="3182"/>
        <item x="2472"/>
        <item x="2311"/>
        <item x="1533"/>
        <item x="1608"/>
        <item x="1477"/>
        <item x="1264"/>
        <item x="3960"/>
        <item x="2045"/>
        <item x="856"/>
        <item x="690"/>
        <item x="922"/>
        <item x="867"/>
        <item x="3746"/>
        <item x="2817"/>
        <item x="156"/>
        <item x="1133"/>
        <item x="1443"/>
        <item x="506"/>
        <item x="3902"/>
        <item x="2175"/>
        <item x="266"/>
        <item x="871"/>
        <item x="2916"/>
        <item x="1543"/>
        <item x="784"/>
        <item x="2250"/>
        <item x="1403"/>
        <item x="2797"/>
        <item x="2807"/>
        <item x="2946"/>
        <item x="2950"/>
        <item x="1735"/>
        <item x="2386"/>
        <item x="2619"/>
        <item x="1041"/>
        <item x="933"/>
        <item x="4006"/>
        <item x="3174"/>
        <item x="2094"/>
        <item x="3808"/>
        <item x="4088"/>
        <item x="1629"/>
        <item x="3083"/>
        <item x="57"/>
        <item x="3909"/>
        <item x="2937"/>
        <item x="3621"/>
        <item x="578"/>
        <item x="2636"/>
        <item x="2754"/>
        <item x="3557"/>
        <item x="1889"/>
        <item x="1407"/>
        <item x="3629"/>
        <item x="1448"/>
        <item x="4037"/>
        <item x="2690"/>
        <item x="1734"/>
        <item x="2552"/>
        <item x="3251"/>
        <item x="3870"/>
        <item x="3086"/>
        <item x="3503"/>
        <item x="3288"/>
        <item x="3438"/>
        <item x="697"/>
        <item x="1928"/>
        <item x="1424"/>
        <item x="4064"/>
        <item x="2755"/>
        <item x="1130"/>
        <item x="919"/>
        <item x="2774"/>
        <item x="2731"/>
        <item x="180"/>
        <item x="3531"/>
        <item x="2036"/>
        <item x="1810"/>
        <item x="941"/>
        <item x="479"/>
        <item x="1986"/>
        <item x="1505"/>
        <item x="2288"/>
        <item x="637"/>
        <item x="2219"/>
        <item x="3608"/>
        <item x="581"/>
        <item x="587"/>
        <item x="3076"/>
        <item x="2376"/>
        <item x="3917"/>
        <item x="3715"/>
        <item x="1491"/>
        <item x="2334"/>
        <item x="2657"/>
        <item x="3983"/>
        <item x="773"/>
        <item x="3885"/>
        <item x="1824"/>
        <item x="3302"/>
        <item x="2060"/>
        <item x="3342"/>
        <item x="2125"/>
        <item x="2415"/>
        <item x="2032"/>
        <item x="3610"/>
        <item x="3554"/>
        <item x="1881"/>
        <item x="364"/>
        <item x="3712"/>
        <item x="3816"/>
        <item x="152"/>
        <item x="2023"/>
        <item x="1903"/>
        <item x="1315"/>
        <item x="2691"/>
        <item x="1649"/>
        <item x="2115"/>
        <item x="2811"/>
        <item x="2806"/>
        <item x="3164"/>
        <item x="3409"/>
        <item x="1251"/>
        <item x="3064"/>
        <item x="3897"/>
        <item x="2207"/>
        <item x="2090"/>
        <item x="3611"/>
        <item x="716"/>
        <item x="2567"/>
        <item x="3614"/>
        <item x="3239"/>
        <item x="926"/>
        <item x="3476"/>
        <item x="1404"/>
        <item x="543"/>
        <item x="3769"/>
        <item x="3872"/>
        <item x="1469"/>
        <item x="500"/>
        <item x="3477"/>
        <item x="1596"/>
        <item x="1922"/>
        <item x="3691"/>
        <item x="1390"/>
        <item x="2048"/>
        <item x="572"/>
        <item x="3287"/>
        <item x="2743"/>
        <item x="1276"/>
        <item x="3133"/>
        <item x="1434"/>
        <item x="92"/>
        <item x="2561"/>
        <item x="3106"/>
        <item x="1121"/>
        <item x="1643"/>
        <item x="3748"/>
        <item x="648"/>
        <item x="1223"/>
        <item x="3115"/>
        <item x="1097"/>
        <item x="4073"/>
        <item x="3345"/>
        <item x="529"/>
        <item x="436"/>
        <item x="1680"/>
        <item x="705"/>
        <item x="229"/>
        <item x="2050"/>
        <item x="901"/>
        <item x="1777"/>
        <item x="402"/>
        <item x="488"/>
        <item x="905"/>
        <item x="639"/>
        <item x="719"/>
        <item x="1409"/>
        <item x="2215"/>
        <item x="1215"/>
        <item x="751"/>
        <item x="1760"/>
        <item x="726"/>
        <item x="335"/>
        <item x="1072"/>
        <item x="3559"/>
        <item x="188"/>
        <item x="2970"/>
        <item x="2829"/>
        <item x="2611"/>
        <item x="144"/>
        <item x="3922"/>
        <item x="1547"/>
        <item x="4052"/>
        <item x="295"/>
        <item x="1914"/>
        <item x="3588"/>
        <item x="1376"/>
        <item x="1993"/>
        <item x="950"/>
        <item x="2498"/>
        <item x="1335"/>
        <item x="1246"/>
        <item x="3442"/>
        <item x="3176"/>
        <item x="2506"/>
        <item x="3703"/>
        <item x="1140"/>
        <item x="1312"/>
        <item x="1279"/>
        <item x="139"/>
        <item x="3166"/>
        <item x="235"/>
        <item x="4069"/>
        <item x="2463"/>
        <item x="3109"/>
        <item x="2344"/>
        <item x="673"/>
        <item x="3615"/>
        <item x="672"/>
        <item x="2249"/>
        <item x="699"/>
        <item x="3018"/>
        <item x="3236"/>
        <item x="3449"/>
        <item x="838"/>
        <item x="2018"/>
        <item x="2809"/>
        <item x="2739"/>
        <item x="835"/>
        <item x="4091"/>
        <item x="2697"/>
        <item x="1766"/>
        <item x="1522"/>
        <item x="2293"/>
        <item x="2793"/>
        <item x="903"/>
        <item x="2784"/>
        <item x="3189"/>
        <item x="1557"/>
        <item x="2973"/>
        <item x="2547"/>
        <item x="2481"/>
        <item x="2342"/>
        <item x="3474"/>
        <item x="1690"/>
        <item x="1486"/>
        <item x="1831"/>
        <item x="3484"/>
        <item x="2449"/>
        <item x="1254"/>
        <item x="1882"/>
        <item x="3620"/>
        <item x="2749"/>
        <item x="2738"/>
        <item x="717"/>
        <item x="382"/>
        <item x="2316"/>
        <item x="3337"/>
        <item x="2338"/>
        <item x="1466"/>
        <item x="328"/>
        <item x="1828"/>
        <item x="240"/>
        <item x="1318"/>
        <item x="3278"/>
        <item x="2740"/>
        <item x="1506"/>
        <item x="1001"/>
        <item x="3586"/>
        <item x="3332"/>
        <item x="2922"/>
        <item x="1459"/>
        <item x="2785"/>
        <item x="3247"/>
        <item x="3071"/>
        <item x="517"/>
        <item x="1917"/>
        <item x="2473"/>
        <item x="190"/>
        <item x="2352"/>
        <item x="3360"/>
        <item x="2598"/>
        <item x="1387"/>
        <item x="787"/>
        <item x="2699"/>
        <item x="3433"/>
        <item x="652"/>
        <item x="1535"/>
        <item x="1751"/>
        <item x="3941"/>
        <item x="3245"/>
        <item x="3250"/>
        <item x="2810"/>
        <item x="925"/>
        <item x="2178"/>
        <item x="2593"/>
        <item x="2982"/>
        <item x="1345"/>
        <item x="3755"/>
        <item x="3216"/>
        <item x="2767"/>
        <item x="3906"/>
        <item x="4102"/>
        <item x="3537"/>
        <item x="3579"/>
        <item x="3956"/>
        <item x="1349"/>
        <item x="526"/>
        <item x="3563"/>
        <item x="3489"/>
        <item x="2758"/>
        <item x="3241"/>
        <item x="602"/>
        <item x="1253"/>
        <item x="1594"/>
        <item x="720"/>
        <item x="876"/>
        <item x="630"/>
        <item x="2928"/>
        <item x="2514"/>
        <item x="2531"/>
        <item x="3297"/>
        <item x="1439"/>
        <item x="1351"/>
        <item x="1367"/>
        <item x="604"/>
        <item x="2066"/>
        <item x="3889"/>
        <item x="1821"/>
        <item x="4032"/>
        <item x="223"/>
        <item x="1665"/>
        <item x="2900"/>
        <item x="1095"/>
        <item x="1212"/>
        <item x="7"/>
        <item x="3854"/>
        <item x="1945"/>
        <item x="3027"/>
        <item x="1393"/>
        <item x="1042"/>
        <item x="636"/>
        <item x="2751"/>
        <item x="2866"/>
        <item x="168"/>
        <item x="1905"/>
        <item x="486"/>
        <item x="11"/>
        <item x="363"/>
        <item x="3745"/>
        <item x="3635"/>
        <item x="981"/>
        <item x="2494"/>
        <item x="3530"/>
        <item x="4067"/>
        <item x="1642"/>
        <item x="1249"/>
        <item x="2728"/>
        <item x="3127"/>
        <item x="2024"/>
        <item x="775"/>
        <item x="2437"/>
        <item x="3717"/>
        <item x="771"/>
        <item x="239"/>
        <item x="3028"/>
        <item x="832"/>
        <item x="2572"/>
        <item x="1583"/>
        <item x="3969"/>
        <item x="1325"/>
        <item x="263"/>
        <item x="802"/>
        <item x="1895"/>
        <item x="523"/>
        <item x="2031"/>
        <item x="1427"/>
        <item x="1961"/>
        <item x="3412"/>
        <item x="238"/>
        <item x="370"/>
        <item x="3884"/>
        <item x="2884"/>
        <item x="1697"/>
        <item x="3493"/>
        <item x="737"/>
        <item x="105"/>
        <item x="2095"/>
        <item x="447"/>
        <item x="2013"/>
        <item x="1071"/>
        <item x="419"/>
        <item x="3363"/>
        <item x="2082"/>
        <item x="2302"/>
        <item x="38"/>
        <item x="3842"/>
        <item x="1805"/>
        <item x="2954"/>
        <item x="1725"/>
        <item x="2029"/>
        <item x="2440"/>
        <item x="758"/>
        <item x="3427"/>
        <item x="388"/>
        <item x="3242"/>
        <item x="1946"/>
        <item x="518"/>
        <item x="972"/>
        <item x="101"/>
        <item x="3656"/>
        <item x="2836"/>
        <item x="3053"/>
        <item x="2025"/>
        <item x="2940"/>
        <item x="2609"/>
        <item x="2047"/>
        <item x="1298"/>
        <item x="145"/>
        <item x="2087"/>
        <item x="3186"/>
        <item x="803"/>
        <item x="546"/>
        <item x="551"/>
        <item x="2519"/>
        <item x="2432"/>
        <item x="2098"/>
        <item x="1958"/>
        <item x="1758"/>
        <item x="2796"/>
        <item x="2776"/>
        <item x="2425"/>
        <item x="162"/>
        <item x="404"/>
        <item x="4048"/>
        <item x="2837"/>
        <item x="806"/>
        <item x="3325"/>
        <item x="597"/>
        <item x="1026"/>
        <item x="360"/>
        <item x="762"/>
        <item x="60"/>
        <item x="2077"/>
        <item x="2614"/>
        <item x="864"/>
        <item x="3972"/>
        <item x="2433"/>
        <item x="3276"/>
        <item x="684"/>
        <item x="971"/>
        <item x="2431"/>
        <item x="3407"/>
        <item x="3658"/>
        <item x="915"/>
        <item x="2594"/>
        <item x="4018"/>
        <item x="1005"/>
        <item x="2356"/>
        <item x="1373"/>
        <item x="1262"/>
        <item x="1225"/>
        <item x="3231"/>
        <item x="927"/>
        <item x="3787"/>
        <item x="2543"/>
        <item x="109"/>
        <item x="1612"/>
        <item x="2455"/>
        <item x="1873"/>
        <item x="1192"/>
        <item x="2258"/>
        <item x="275"/>
        <item x="1371"/>
        <item x="462"/>
        <item x="3259"/>
        <item x="1975"/>
        <item x="2218"/>
        <item x="2645"/>
        <item x="2007"/>
        <item x="2683"/>
        <item x="3999"/>
        <item x="2482"/>
        <item x="3487"/>
        <item x="2674"/>
        <item x="789"/>
        <item x="669"/>
        <item x="728"/>
        <item x="714"/>
        <item x="745"/>
        <item x="3685"/>
        <item x="1899"/>
        <item x="3208"/>
        <item x="2753"/>
        <item x="1568"/>
        <item x="3815"/>
        <item x="1039"/>
        <item x="3170"/>
        <item x="3660"/>
        <item x="2606"/>
        <item x="736"/>
        <item x="2852"/>
        <item x="2323"/>
        <item x="512"/>
        <item x="725"/>
        <item x="502"/>
        <item x="3741"/>
        <item x="3365"/>
        <item x="3149"/>
        <item x="2651"/>
        <item x="2842"/>
        <item x="2672"/>
        <item x="1956"/>
        <item x="137"/>
        <item x="3120"/>
        <item x="2976"/>
        <item x="1219"/>
        <item x="857"/>
        <item x="1241"/>
        <item x="2639"/>
        <item x="1504"/>
        <item x="2961"/>
        <item x="1677"/>
        <item x="2798"/>
        <item x="1326"/>
        <item x="2808"/>
        <item x="1476"/>
        <item x="2005"/>
        <item x="2695"/>
        <item x="3108"/>
        <item x="2165"/>
        <item x="3185"/>
        <item x="1692"/>
        <item x="1038"/>
        <item x="1237"/>
        <item x="2039"/>
        <item x="1406"/>
        <item x="1839"/>
        <item x="3065"/>
        <item x="176"/>
        <item x="656"/>
        <item x="1775"/>
        <item x="1328"/>
        <item x="2722"/>
        <item x="9"/>
        <item x="1055"/>
        <item x="687"/>
        <item x="150"/>
        <item x="1389"/>
        <item x="3500"/>
        <item x="769"/>
        <item x="3257"/>
        <item x="3595"/>
        <item x="821"/>
        <item x="2417"/>
        <item x="2775"/>
        <item x="3458"/>
        <item x="2409"/>
        <item x="3390"/>
        <item x="3405"/>
        <item x="2584"/>
        <item x="2132"/>
        <item x="3591"/>
        <item x="3093"/>
        <item x="3110"/>
        <item x="1094"/>
        <item x="251"/>
        <item x="1291"/>
        <item x="1108"/>
        <item x="76"/>
        <item x="2671"/>
        <item x="538"/>
        <item x="3937"/>
        <item x="2859"/>
        <item x="2530"/>
        <item x="3612"/>
        <item x="2707"/>
        <item x="843"/>
        <item x="2520"/>
        <item x="200"/>
        <item x="3156"/>
        <item x="3187"/>
        <item x="2647"/>
        <item x="2746"/>
        <item x="1489"/>
        <item x="3021"/>
        <item x="1153"/>
        <item x="580"/>
        <item x="79"/>
        <item x="1380"/>
        <item x="1537"/>
        <item x="796"/>
        <item x="2353"/>
        <item x="256"/>
        <item x="1996"/>
        <item x="3540"/>
        <item x="3671"/>
        <item x="1213"/>
        <item x="3802"/>
        <item x="3041"/>
        <item x="819"/>
        <item x="394"/>
        <item x="193"/>
        <item x="3767"/>
        <item x="783"/>
        <item x="1668"/>
        <item x="2897"/>
        <item x="1980"/>
        <item x="2088"/>
        <item x="3131"/>
        <item x="3313"/>
        <item x="2688"/>
        <item x="743"/>
        <item x="3977"/>
        <item x="2886"/>
        <item x="1305"/>
        <item x="1863"/>
        <item x="2076"/>
        <item x="409"/>
        <item x="3006"/>
        <item x="999"/>
        <item x="4026"/>
        <item x="373"/>
        <item x="3382"/>
        <item x="537"/>
        <item x="1521"/>
        <item x="3228"/>
        <item x="2130"/>
        <item x="2406"/>
        <item x="1209"/>
        <item x="211"/>
        <item x="2996"/>
        <item x="1591"/>
        <item x="3590"/>
        <item x="3244"/>
        <item x="2966"/>
        <item x="241"/>
        <item x="2955"/>
        <item x="2766"/>
        <item x="442"/>
        <item x="938"/>
        <item x="2975"/>
        <item x="1419"/>
        <item x="3417"/>
        <item x="1366"/>
        <item x="2054"/>
        <item x="1171"/>
        <item x="757"/>
        <item x="81"/>
        <item x="2802"/>
        <item x="1193"/>
        <item x="413"/>
        <item x="822"/>
        <item x="3002"/>
        <item x="234"/>
        <item x="3974"/>
        <item x="2405"/>
        <item x="3488"/>
        <item x="2061"/>
        <item x="1070"/>
        <item x="3207"/>
        <item x="3389"/>
        <item x="2042"/>
        <item x="3015"/>
        <item x="2359"/>
        <item x="1484"/>
        <item x="3463"/>
        <item x="917"/>
        <item x="143"/>
        <item x="313"/>
        <item x="708"/>
        <item x="3887"/>
        <item x="3134"/>
        <item x="3436"/>
        <item x="3196"/>
        <item x="54"/>
        <item x="1019"/>
        <item x="2586"/>
        <item x="1633"/>
        <item x="359"/>
        <item x="3091"/>
        <item x="2328"/>
        <item x="3731"/>
        <item x="3716"/>
        <item x="1125"/>
        <item x="3901"/>
        <item x="1862"/>
        <item x="138"/>
        <item x="1949"/>
        <item x="390"/>
        <item x="1188"/>
        <item x="618"/>
        <item x="689"/>
        <item x="2943"/>
        <item x="535"/>
        <item x="2202"/>
        <item x="2843"/>
        <item x="2914"/>
        <item x="2994"/>
        <item x="192"/>
        <item x="399"/>
        <item x="3490"/>
        <item x="1256"/>
        <item x="1791"/>
        <item x="2781"/>
        <item x="574"/>
        <item x="2881"/>
        <item x="179"/>
        <item x="134"/>
        <item x="2399"/>
        <item x="1436"/>
        <item x="1159"/>
        <item x="437"/>
        <item x="3040"/>
        <item x="468"/>
        <item x="2939"/>
        <item x="1452"/>
        <item x="1161"/>
        <item x="1907"/>
        <item x="4040"/>
        <item x="2779"/>
        <item x="1020"/>
        <item x="1858"/>
        <item x="678"/>
        <item x="1105"/>
        <item x="2139"/>
        <item x="292"/>
        <item x="3986"/>
        <item x="1247"/>
        <item x="3760"/>
        <item x="3880"/>
        <item x="2899"/>
        <item x="2002"/>
        <item x="82"/>
        <item x="1283"/>
        <item x="836"/>
        <item x="1245"/>
        <item x="1174"/>
        <item x="3549"/>
        <item x="1879"/>
        <item x="1859"/>
        <item x="3727"/>
        <item x="157"/>
        <item x="1402"/>
        <item x="2355"/>
        <item x="461"/>
        <item x="2034"/>
        <item x="1417"/>
        <item x="3761"/>
        <item x="2134"/>
        <item x="3778"/>
        <item x="1176"/>
        <item x="2339"/>
        <item x="2717"/>
        <item x="3647"/>
        <item x="1772"/>
        <item x="2667"/>
        <item x="2870"/>
        <item x="2792"/>
        <item x="3326"/>
        <item x="158"/>
        <item x="1013"/>
        <item x="4044"/>
        <item x="2193"/>
        <item x="2698"/>
        <item x="2267"/>
        <item x="638"/>
        <item x="2879"/>
        <item x="2917"/>
        <item x="1286"/>
        <item x="2325"/>
        <item x="591"/>
        <item x="1037"/>
        <item x="3199"/>
        <item x="321"/>
        <item x="528"/>
        <item x="2871"/>
        <item x="2379"/>
        <item x="396"/>
        <item x="3033"/>
        <item x="4060"/>
        <item x="1333"/>
        <item x="3597"/>
        <item x="1405"/>
        <item x="3812"/>
        <item x="1158"/>
        <item x="470"/>
        <item x="2673"/>
        <item x="1632"/>
        <item x="548"/>
        <item x="1659"/>
        <item x="291"/>
        <item x="2324"/>
        <item x="1902"/>
        <item x="415"/>
        <item x="3753"/>
        <item x="1302"/>
        <item x="2803"/>
        <item x="1352"/>
        <item x="1507"/>
        <item x="2800"/>
        <item x="3851"/>
        <item x="3399"/>
        <item x="2315"/>
        <item x="2856"/>
        <item x="588"/>
        <item x="1200"/>
        <item x="4058"/>
        <item x="778"/>
        <item x="3094"/>
        <item x="3366"/>
        <item x="1503"/>
        <item x="2122"/>
        <item x="426"/>
        <item x="3692"/>
        <item x="2483"/>
        <item x="2550"/>
        <item x="1768"/>
        <item x="3651"/>
        <item x="4027"/>
        <item x="974"/>
        <item x="3826"/>
        <item x="1729"/>
        <item x="279"/>
        <item x="931"/>
        <item x="3081"/>
        <item x="741"/>
        <item x="1880"/>
        <item x="3246"/>
        <item x="2548"/>
        <item x="1211"/>
        <item x="201"/>
        <item x="1910"/>
        <item x="1383"/>
        <item x="377"/>
        <item x="1630"/>
        <item x="3218"/>
        <item x="1588"/>
        <item x="544"/>
        <item x="14"/>
        <item x="3262"/>
        <item x="4047"/>
        <item x="331"/>
        <item x="3121"/>
        <item x="1573"/>
        <item x="1314"/>
        <item x="3882"/>
        <item x="777"/>
        <item x="2700"/>
        <item x="283"/>
        <item x="1138"/>
        <item x="2453"/>
        <item x="2953"/>
        <item x="1320"/>
        <item x="3631"/>
        <item x="2630"/>
        <item x="3316"/>
        <item x="3080"/>
        <item x="2525"/>
        <item x="3221"/>
        <item x="3657"/>
        <item x="3135"/>
        <item x="1595"/>
        <item x="3679"/>
        <item x="1261"/>
        <item x="3037"/>
        <item x="1911"/>
        <item x="1214"/>
        <item x="885"/>
        <item x="862"/>
        <item x="2296"/>
        <item x="1865"/>
        <item x="2682"/>
        <item x="3310"/>
        <item x="3644"/>
        <item x="3524"/>
        <item x="4066"/>
        <item x="1139"/>
        <item x="3981"/>
        <item x="655"/>
        <item x="1780"/>
        <item x="3916"/>
        <item x="343"/>
        <item x="1064"/>
        <item x="140"/>
        <item x="1806"/>
        <item x="1054"/>
        <item x="1177"/>
        <item x="1250"/>
        <item x="729"/>
        <item x="2689"/>
        <item x="2756"/>
        <item x="114"/>
        <item x="2565"/>
        <item x="676"/>
        <item x="3373"/>
        <item x="88"/>
        <item x="1"/>
        <item x="16"/>
        <item x="2876"/>
        <item x="350"/>
        <item x="1047"/>
        <item x="3814"/>
        <item x="3654"/>
        <item x="1148"/>
        <item x="2986"/>
        <item x="3177"/>
        <item x="2428"/>
        <item x="1992"/>
        <item x="303"/>
        <item x="4031"/>
        <item x="237"/>
        <item x="624"/>
        <item x="3045"/>
        <item x="1676"/>
        <item x="1778"/>
        <item x="3491"/>
        <item x="558"/>
        <item x="1155"/>
        <item x="3724"/>
        <item x="921"/>
        <item x="3393"/>
        <item x="1555"/>
        <item x="48"/>
        <item x="2499"/>
        <item x="492"/>
        <item x="3282"/>
        <item x="1021"/>
        <item x="612"/>
        <item x="711"/>
        <item x="2040"/>
        <item x="900"/>
        <item x="216"/>
        <item x="3214"/>
        <item x="391"/>
        <item x="710"/>
        <item x="184"/>
        <item x="934"/>
        <item x="3583"/>
        <item x="2424"/>
        <item x="2828"/>
        <item x="3029"/>
        <item x="1128"/>
        <item x="2211"/>
        <item x="2357"/>
        <item x="608"/>
        <item x="3900"/>
        <item x="3004"/>
        <item x="3047"/>
        <item x="3456"/>
        <item x="3695"/>
        <item x="3733"/>
        <item x="3104"/>
        <item x="1740"/>
        <item x="305"/>
        <item x="3878"/>
        <item x="307"/>
        <item x="3866"/>
        <item x="1997"/>
        <item x="2200"/>
        <item x="1288"/>
        <item x="1731"/>
        <item x="696"/>
        <item x="36"/>
        <item x="3997"/>
        <item x="3955"/>
        <item x="2065"/>
        <item x="2264"/>
        <item x="2765"/>
        <item x="3197"/>
        <item x="1826"/>
        <item x="1526"/>
        <item x="3142"/>
        <item x="644"/>
        <item x="592"/>
        <item x="1334"/>
        <item x="3544"/>
        <item x="357"/>
        <item x="3234"/>
        <item x="1700"/>
        <item x="2158"/>
        <item x="2480"/>
        <item x="3964"/>
        <item x="1688"/>
        <item x="1346"/>
        <item x="3367"/>
        <item x="4014"/>
        <item x="2244"/>
        <item x="1087"/>
        <item x="3315"/>
        <item x="3376"/>
        <item x="1332"/>
        <item x="1263"/>
        <item x="3368"/>
        <item x="3395"/>
        <item x="2678"/>
        <item x="2462"/>
        <item x="1344"/>
        <item x="1355"/>
        <item x="1368"/>
        <item x="3628"/>
        <item x="1126"/>
        <item x="2113"/>
        <item x="1631"/>
        <item x="932"/>
        <item x="829"/>
        <item x="1580"/>
        <item x="1658"/>
        <item x="342"/>
        <item x="174"/>
        <item x="514"/>
        <item x="584"/>
        <item x="2529"/>
        <item x="1382"/>
        <item x="2476"/>
        <item x="326"/>
        <item x="2420"/>
        <item x="3377"/>
        <item x="2205"/>
        <item x="1330"/>
        <item x="1218"/>
        <item x="983"/>
        <item x="3971"/>
        <item x="605"/>
        <item x="2486"/>
        <item x="3194"/>
        <item x="1353"/>
        <item x="1092"/>
        <item x="3171"/>
        <item x="1081"/>
        <item x="3161"/>
        <item x="64"/>
        <item x="2101"/>
        <item x="2782"/>
        <item x="2266"/>
        <item x="354"/>
        <item x="2133"/>
        <item x="2918"/>
        <item x="3129"/>
        <item x="1000"/>
        <item x="2640"/>
        <item x="3172"/>
        <item x="273"/>
        <item x="1062"/>
        <item x="2314"/>
        <item x="2685"/>
        <item x="3448"/>
        <item x="1726"/>
        <item x="1974"/>
        <item x="823"/>
        <item x="683"/>
        <item x="3200"/>
        <item x="2801"/>
        <item x="879"/>
        <item x="2143"/>
        <item x="2554"/>
        <item x="2634"/>
        <item x="2467"/>
        <item x="3750"/>
        <item x="1887"/>
        <item x="1793"/>
        <item x="3862"/>
        <item x="850"/>
        <item x="2932"/>
        <item x="1229"/>
        <item x="387"/>
        <item x="2566"/>
        <item x="3152"/>
        <item x="2822"/>
        <item x="2204"/>
        <item x="2493"/>
        <item x="1116"/>
        <item x="1451"/>
        <item x="4068"/>
        <item x="2166"/>
        <item x="2987"/>
        <item x="882"/>
        <item x="1976"/>
        <item x="614"/>
        <item x="3293"/>
        <item x="1014"/>
        <item x="2513"/>
        <item x="1807"/>
        <item x="3613"/>
        <item x="3821"/>
        <item x="1559"/>
        <item x="2484"/>
        <item x="1519"/>
        <item x="918"/>
        <item x="111"/>
        <item x="1756"/>
        <item x="2823"/>
        <item x="3683"/>
        <item x="2851"/>
        <item x="2192"/>
        <item x="3509"/>
        <item x="3019"/>
        <item x="425"/>
        <item x="224"/>
        <item x="1814"/>
        <item x="1098"/>
        <item x="3130"/>
        <item x="3292"/>
        <item x="3538"/>
        <item x="1178"/>
        <item x="2889"/>
        <item x="2999"/>
        <item x="2656"/>
        <item x="2541"/>
        <item x="2721"/>
        <item x="2445"/>
        <item x="1836"/>
        <item x="3213"/>
        <item x="1077"/>
        <item x="3154"/>
        <item x="3625"/>
        <item x="3810"/>
        <item x="397"/>
        <item x="807"/>
        <item x="2235"/>
        <item x="2360"/>
        <item x="755"/>
        <item x="2195"/>
        <item x="186"/>
        <item x="3781"/>
        <item x="1115"/>
        <item x="3344"/>
        <item x="877"/>
        <item x="3410"/>
        <item x="3944"/>
        <item x="2580"/>
        <item x="666"/>
        <item x="3954"/>
        <item x="881"/>
        <item x="3688"/>
        <item x="3320"/>
        <item x="315"/>
        <item x="230"/>
        <item x="3696"/>
        <item x="3453"/>
        <item x="1185"/>
        <item x="659"/>
        <item x="1599"/>
        <item x="3578"/>
        <item x="2895"/>
        <item x="3323"/>
        <item x="1483"/>
        <item x="1317"/>
        <item x="2885"/>
        <item x="3598"/>
        <item x="3334"/>
        <item x="593"/>
        <item x="1079"/>
        <item x="1035"/>
        <item x="2627"/>
        <item x="3136"/>
        <item x="694"/>
        <item x="2824"/>
        <item x="3605"/>
        <item x="1837"/>
        <item x="2416"/>
        <item x="521"/>
        <item x="264"/>
        <item x="2733"/>
        <item x="1919"/>
        <item x="1985"/>
        <item x="1554"/>
        <item x="1384"/>
        <item x="1584"/>
        <item x="2931"/>
        <item x="2597"/>
        <item x="1656"/>
        <item x="1114"/>
        <item x="3523"/>
        <item x="3450"/>
        <item x="2815"/>
        <item x="1960"/>
        <item x="1667"/>
        <item x="3850"/>
        <item x="3000"/>
        <item x="3485"/>
        <item x="2019"/>
        <item x="98"/>
        <item x="2888"/>
        <item x="2096"/>
        <item x="1091"/>
        <item x="1552"/>
        <item x="631"/>
        <item x="2259"/>
        <item x="1530"/>
        <item x="1101"/>
        <item x="756"/>
        <item x="1481"/>
        <item x="1267"/>
        <item x="774"/>
        <item x="2539"/>
        <item x="1252"/>
        <item x="3452"/>
        <item x="1510"/>
        <item x="3587"/>
        <item x="522"/>
        <item x="4045"/>
        <item x="3864"/>
        <item x="3928"/>
        <item x="706"/>
        <item x="1932"/>
        <item x="3032"/>
        <item x="356"/>
        <item x="1277"/>
        <item x="3782"/>
        <item x="3237"/>
        <item x="434"/>
        <item x="1303"/>
        <item x="3206"/>
        <item x="1146"/>
        <item x="2391"/>
        <item x="645"/>
        <item x="126"/>
        <item x="764"/>
        <item x="3743"/>
        <item x="3806"/>
        <item x="3375"/>
        <item x="2887"/>
        <item x="2979"/>
        <item x="2369"/>
        <item x="1467"/>
        <item x="4011"/>
        <item x="1230"/>
        <item x="3217"/>
        <item x="1564"/>
        <item x="1498"/>
        <item x="965"/>
        <item x="897"/>
        <item x="1868"/>
        <item x="3697"/>
        <item x="4062"/>
        <item x="2337"/>
        <item x="3936"/>
        <item x="1815"/>
        <item x="2400"/>
        <item x="466"/>
        <item x="1180"/>
        <item x="718"/>
        <item x="2998"/>
        <item x="276"/>
        <item x="2251"/>
        <item x="249"/>
        <item x="1078"/>
        <item x="1189"/>
        <item x="1190"/>
        <item x="3308"/>
        <item x="2846"/>
        <item x="2929"/>
        <item x="3322"/>
        <item x="1040"/>
        <item x="2880"/>
        <item x="1587"/>
        <item x="3082"/>
        <item x="3496"/>
        <item x="2206"/>
        <item x="3385"/>
        <item x="3138"/>
        <item x="3355"/>
        <item x="1028"/>
        <item x="3314"/>
        <item x="3271"/>
        <item x="3281"/>
        <item x="3017"/>
        <item x="1901"/>
        <item x="3829"/>
        <item x="163"/>
        <item x="1271"/>
        <item x="2185"/>
        <item x="3044"/>
        <item x="878"/>
        <item x="3929"/>
        <item x="2894"/>
        <item x="1082"/>
        <item x="74"/>
        <item x="159"/>
        <item x="55"/>
        <item x="2978"/>
        <item x="3423"/>
        <item x="3837"/>
        <item x="2977"/>
        <item x="444"/>
        <item x="2585"/>
        <item x="865"/>
        <item x="557"/>
        <item x="1191"/>
        <item x="3662"/>
        <item x="75"/>
        <item x="332"/>
        <item x="2882"/>
        <item x="104"/>
        <item x="1577"/>
        <item x="1934"/>
        <item x="473"/>
        <item x="3687"/>
        <item x="1759"/>
        <item x="3087"/>
        <item x="1093"/>
        <item x="222"/>
        <item x="2669"/>
        <item x="4038"/>
        <item x="3775"/>
        <item x="1653"/>
        <item x="2968"/>
        <item x="2863"/>
        <item x="2279"/>
        <item x="1090"/>
        <item x="2727"/>
        <item x="1183"/>
        <item x="1049"/>
        <item x="609"/>
        <item x="1704"/>
        <item x="2064"/>
        <item x="616"/>
        <item x="798"/>
        <item x="2384"/>
        <item x="1043"/>
        <item x="3912"/>
        <item x="622"/>
        <item x="2642"/>
        <item x="17"/>
        <item x="1206"/>
        <item x="1260"/>
        <item x="2553"/>
        <item x="643"/>
        <item x="400"/>
        <item x="2209"/>
        <item x="1057"/>
        <item x="3098"/>
        <item x="3014"/>
        <item x="2085"/>
        <item x="355"/>
        <item x="3689"/>
        <item x="1201"/>
        <item x="2035"/>
        <item x="815"/>
        <item x="2156"/>
        <item x="228"/>
        <item x="3467"/>
        <item x="3350"/>
        <item x="3571"/>
        <item x="2649"/>
        <item x="2854"/>
        <item x="1363"/>
        <item x="103"/>
        <item x="3593"/>
        <item x="67"/>
        <item x="41"/>
        <item x="3049"/>
        <item x="1832"/>
        <item x="1825"/>
        <item x="1045"/>
        <item x="1528"/>
        <item x="1843"/>
        <item x="589"/>
        <item x="2890"/>
        <item x="948"/>
        <item x="274"/>
        <item x="294"/>
        <item x="3272"/>
        <item x="1221"/>
        <item x="1576"/>
        <item x="499"/>
        <item x="429"/>
        <item x="2446"/>
        <item x="2183"/>
        <item x="709"/>
        <item x="840"/>
        <item x="1216"/>
        <item x="3277"/>
        <item x="296"/>
        <item x="2001"/>
        <item x="1135"/>
        <item x="2934"/>
        <item x="501"/>
        <item x="244"/>
        <item x="269"/>
        <item x="3927"/>
        <item x="308"/>
        <item x="2354"/>
        <item x="3848"/>
        <item x="3975"/>
        <item x="2893"/>
        <item x="1044"/>
        <item x="855"/>
        <item x="212"/>
        <item x="4028"/>
        <item x="4072"/>
        <item x="1581"/>
        <item x="2831"/>
        <item x="3797"/>
        <item x="2306"/>
        <item x="985"/>
        <item x="956"/>
        <item x="2839"/>
        <item x="314"/>
        <item x="3411"/>
        <item x="3191"/>
        <item x="4024"/>
        <item x="3062"/>
        <item x="3005"/>
        <item x="1134"/>
        <item x="1495"/>
        <item x="2515"/>
        <item x="3789"/>
        <item x="3403"/>
        <item x="3457"/>
        <item x="3770"/>
        <item x="866"/>
        <item x="906"/>
        <item x="34"/>
        <item x="482"/>
        <item x="2769"/>
        <item x="2146"/>
        <item x="861"/>
        <item x="984"/>
        <item x="2559"/>
        <item x="2184"/>
        <item x="2500"/>
        <item x="1741"/>
        <item x="2874"/>
        <item x="842"/>
        <item x="3201"/>
        <item x="2919"/>
        <item x="2601"/>
        <item x="2574"/>
        <item x="2762"/>
        <item x="2361"/>
        <item x="3429"/>
        <item x="1664"/>
        <item x="818"/>
        <item x="3725"/>
        <item x="8"/>
        <item x="1953"/>
        <item x="649"/>
        <item x="3995"/>
        <item x="43"/>
        <item x="1006"/>
        <item x="3309"/>
        <item x="1374"/>
        <item x="2844"/>
        <item x="2908"/>
        <item x="3311"/>
        <item x="3446"/>
        <item x="3358"/>
        <item x="89"/>
        <item x="3432"/>
        <item x="1512"/>
        <item x="3772"/>
        <item x="1646"/>
        <item x="943"/>
        <item x="120"/>
        <item x="3965"/>
        <item x="259"/>
        <item x="3910"/>
        <item x="2427"/>
        <item x="4009"/>
        <item x="3805"/>
        <item x="1875"/>
        <item x="1075"/>
        <item x="3646"/>
        <item x="3930"/>
        <item x="480"/>
        <item x="3700"/>
        <item x="2153"/>
        <item x="1046"/>
        <item x="2012"/>
        <item x="2652"/>
        <item x="1438"/>
        <item x="1012"/>
        <item x="1968"/>
        <item x="379"/>
        <item x="2568"/>
        <item x="559"/>
        <item x="2628"/>
        <item x="2759"/>
        <item x="2317"/>
        <item x="2107"/>
        <item x="2456"/>
        <item x="1921"/>
        <item x="1109"/>
        <item x="2346"/>
        <item x="3565"/>
        <item x="2985"/>
        <item x="2474"/>
        <item x="2869"/>
        <item x="3233"/>
        <item x="3253"/>
        <item x="3824"/>
        <item x="4041"/>
        <item x="1102"/>
        <item x="122"/>
        <item x="4095"/>
        <item x="2216"/>
        <item x="2289"/>
        <item x="2163"/>
        <item x="2912"/>
        <item x="3125"/>
        <item x="3643"/>
        <item x="1918"/>
        <item x="2310"/>
        <item x="2389"/>
        <item x="641"/>
        <item x="3072"/>
        <item x="3632"/>
        <item x="3396"/>
        <item x="1420"/>
        <item x="2909"/>
        <item x="177"/>
        <item x="2387"/>
        <item x="2687"/>
        <item x="90"/>
        <item x="80"/>
        <item x="3008"/>
        <item x="2654"/>
        <item x="2413"/>
        <item x="1558"/>
        <item x="753"/>
        <item x="1637"/>
        <item x="282"/>
        <item x="2078"/>
        <item x="2563"/>
        <item x="2103"/>
        <item x="271"/>
        <item x="3836"/>
        <item x="1981"/>
        <item x="586"/>
        <item x="19"/>
        <item x="20"/>
        <item x="4076"/>
        <item x="3527"/>
        <item x="1682"/>
        <item x="1395"/>
        <item x="1745"/>
        <item x="3649"/>
        <item x="2949"/>
        <item x="2974"/>
        <item x="3707"/>
        <item x="39"/>
        <item x="3576"/>
        <item x="3749"/>
        <item x="1310"/>
        <item x="3976"/>
        <item x="2151"/>
        <item x="2661"/>
        <item x="704"/>
        <item x="2555"/>
        <item x="2341"/>
        <item x="2303"/>
        <item x="555"/>
        <item x="4096"/>
        <item x="2477"/>
        <item x="665"/>
        <item x="1124"/>
        <item x="847"/>
        <item x="724"/>
        <item x="800"/>
        <item x="2600"/>
        <item x="1652"/>
        <item x="2813"/>
        <item x="2327"/>
        <item x="3202"/>
        <item x="698"/>
        <item x="2591"/>
        <item x="3084"/>
        <item x="786"/>
        <item x="1240"/>
        <item x="1871"/>
        <item x="3269"/>
        <item x="3092"/>
        <item x="703"/>
        <item x="1066"/>
        <item x="2676"/>
        <item x="22"/>
        <item x="2390"/>
        <item x="2363"/>
        <item x="3085"/>
        <item x="2681"/>
        <item x="4008"/>
        <item x="695"/>
        <item x="2532"/>
        <item x="3051"/>
        <item x="4078"/>
        <item x="3481"/>
        <item x="3451"/>
        <item x="3283"/>
        <item x="324"/>
        <item x="1485"/>
        <item x="1515"/>
        <item x="1465"/>
        <item x="3483"/>
        <item x="1534"/>
        <item x="3602"/>
        <item x="4098"/>
        <item x="1685"/>
        <item x="3387"/>
        <item x="1733"/>
        <item x="1029"/>
        <item x="1017"/>
        <item x="2571"/>
        <item x="2199"/>
        <item x="3414"/>
        <item x="3804"/>
        <item x="664"/>
        <item x="1203"/>
        <item x="3592"/>
        <item x="1998"/>
        <item x="1524"/>
        <item x="2868"/>
        <item x="573"/>
        <item x="3678"/>
        <item x="3443"/>
        <item x="3734"/>
        <item x="258"/>
        <item x="3968"/>
        <item x="2944"/>
        <item x="277"/>
        <item x="2496"/>
        <item x="3833"/>
        <item x="2014"/>
        <item x="3379"/>
        <item x="1822"/>
        <item x="536"/>
        <item x="642"/>
        <item x="51"/>
        <item x="3942"/>
        <item x="351"/>
        <item x="252"/>
        <item x="3370"/>
        <item x="542"/>
        <item x="765"/>
        <item x="4071"/>
        <item x="4030"/>
        <item x="3238"/>
        <item x="3825"/>
        <item x="3585"/>
        <item x="3841"/>
        <item x="2470"/>
        <item x="3"/>
        <item x="1350"/>
        <item x="153"/>
        <item x="3648"/>
        <item x="1916"/>
        <item x="3924"/>
        <item x="2373"/>
        <item x="3105"/>
        <item x="2747"/>
        <item x="1479"/>
        <item x="2819"/>
        <item x="3553"/>
        <item x="1592"/>
        <item x="945"/>
        <item x="1779"/>
        <item x="3408"/>
        <item x="3838"/>
        <item x="4099"/>
        <item x="2246"/>
        <item x="1709"/>
        <item x="1723"/>
        <item x="3873"/>
        <item x="3677"/>
        <item x="3949"/>
        <item x="1686"/>
        <item x="1627"/>
        <item x="133"/>
        <item x="620"/>
        <item x="2403"/>
        <item x="2511"/>
        <item x="3799"/>
        <item x="3793"/>
        <item x="272"/>
        <item x="458"/>
        <item x="3486"/>
        <item x="2304"/>
        <item x="1654"/>
        <item x="1052"/>
        <item x="2265"/>
        <item x="333"/>
        <item x="525"/>
        <item x="1551"/>
        <item x="2439"/>
        <item x="1478"/>
        <item x="1582"/>
        <item x="1181"/>
        <item x="454"/>
        <item x="2335"/>
        <item x="411"/>
        <item x="4003"/>
        <item x="2282"/>
        <item x="465"/>
        <item x="485"/>
        <item x="621"/>
        <item x="966"/>
        <item x="365"/>
        <item x="3839"/>
        <item x="3479"/>
        <item x="668"/>
        <item x="2255"/>
        <item x="2612"/>
        <item x="1280"/>
        <item x="1152"/>
        <item x="913"/>
        <item x="2692"/>
        <item x="1391"/>
        <item x="2281"/>
        <item x="3950"/>
        <item x="1888"/>
        <item x="3227"/>
        <item x="2033"/>
        <item x="824"/>
        <item x="2538"/>
        <item x="242"/>
        <item x="2904"/>
        <item x="2542"/>
        <item x="989"/>
        <item x="1936"/>
        <item x="2638"/>
        <item x="2487"/>
        <item x="904"/>
        <item x="95"/>
        <item x="1935"/>
        <item x="825"/>
        <item x="1979"/>
        <item x="2849"/>
        <item x="2959"/>
        <item x="65"/>
        <item x="883"/>
        <item x="2011"/>
        <item x="183"/>
        <item x="752"/>
        <item x="2388"/>
        <item x="891"/>
        <item x="248"/>
        <item x="2145"/>
        <item x="2381"/>
        <item x="1878"/>
        <item x="2329"/>
        <item x="1156"/>
        <item x="2622"/>
        <item x="3466"/>
        <item x="791"/>
        <item x="760"/>
        <item x="87"/>
        <item x="2858"/>
        <item x="2910"/>
        <item x="2618"/>
        <item x="69"/>
        <item x="3162"/>
        <item x="1571"/>
        <item x="1248"/>
        <item x="600"/>
        <item x="560"/>
        <item x="1912"/>
        <item x="2915"/>
        <item x="750"/>
        <item x="2237"/>
        <item x="86"/>
        <item x="2524"/>
        <item x="811"/>
        <item x="2715"/>
        <item x="2637"/>
        <item x="1927"/>
        <item x="805"/>
        <item x="218"/>
        <item x="257"/>
        <item x="2252"/>
        <item x="165"/>
        <item x="2091"/>
        <item x="2117"/>
        <item x="1164"/>
        <item x="2148"/>
        <item x="3984"/>
        <item x="3173"/>
        <item x="1570"/>
        <item x="2343"/>
        <item x="1284"/>
        <item x="1437"/>
        <item x="603"/>
        <item x="1655"/>
        <item x="189"/>
        <item x="634"/>
        <item x="527"/>
        <item x="3090"/>
        <item x="4046"/>
        <item x="3401"/>
        <item x="3128"/>
        <item x="681"/>
        <item x="3444"/>
        <item x="658"/>
        <item x="3140"/>
        <item x="2350"/>
        <item x="723"/>
        <item x="884"/>
        <item x="685"/>
        <item x="1002"/>
        <item x="2892"/>
        <item x="1769"/>
        <item x="1290"/>
        <item x="286"/>
        <item x="2220"/>
        <item x="1834"/>
        <item x="547"/>
        <item x="3261"/>
        <item x="3267"/>
        <item x="28"/>
        <item x="1224"/>
        <item x="297"/>
        <item x="2263"/>
        <item x="2867"/>
        <item x="2120"/>
        <item x="2826"/>
        <item x="1790"/>
        <item x="1488"/>
        <item x="3001"/>
        <item x="3822"/>
        <item x="1990"/>
        <item x="2102"/>
        <item x="6"/>
        <item x="1812"/>
        <item x="3280"/>
        <item x="534"/>
        <item x="3024"/>
        <item x="3886"/>
        <item x="1609"/>
        <item x="541"/>
        <item x="3728"/>
        <item x="1940"/>
        <item x="1474"/>
        <item x="1989"/>
        <item x="1540"/>
        <item x="3795"/>
        <item x="1578"/>
        <item x="1622"/>
        <item x="839"/>
        <item x="1236"/>
        <item x="3441"/>
        <item x="1348"/>
        <item x="1300"/>
        <item x="2778"/>
        <item x="3506"/>
        <item x="1604"/>
        <item x="1851"/>
        <item x="1400"/>
        <item x="3958"/>
        <item x="1738"/>
        <item x="3480"/>
        <item x="3380"/>
        <item x="30"/>
        <item x="5"/>
        <item x="2004"/>
        <item x="3279"/>
        <item x="4036"/>
        <item x="3255"/>
        <item x="3274"/>
        <item x="4033"/>
        <item x="107"/>
        <item x="448"/>
        <item x="3289"/>
        <item x="2188"/>
        <item x="1331"/>
        <item x="2312"/>
        <item x="309"/>
        <item x="582"/>
        <item x="509"/>
        <item x="2752"/>
        <item x="3832"/>
        <item x="2980"/>
        <item x="833"/>
        <item x="1696"/>
        <item x="56"/>
        <item x="3361"/>
        <item x="2903"/>
        <item x="2564"/>
        <item x="3077"/>
        <item x="3384"/>
        <item x="53"/>
        <item x="2771"/>
        <item x="477"/>
        <item x="1058"/>
        <item x="846"/>
        <item x="3684"/>
        <item x="2157"/>
        <item x="511"/>
        <item x="849"/>
        <item x="3036"/>
        <item x="1069"/>
        <item x="2608"/>
        <item x="91"/>
        <item x="1455"/>
        <item x="2397"/>
        <item x="3562"/>
        <item x="2137"/>
        <item x="520"/>
        <item x="3270"/>
        <item x="3567"/>
        <item x="2194"/>
        <item x="1545"/>
        <item x="116"/>
        <item x="2457"/>
        <item x="949"/>
        <item x="4079"/>
        <item x="3932"/>
        <item x="3356"/>
        <item x="3178"/>
        <item x="1388"/>
        <item x="3284"/>
        <item x="3508"/>
        <item x="2696"/>
        <item x="2963"/>
        <item x="667"/>
        <item x="830"/>
        <item x="164"/>
        <item x="998"/>
        <item x="1788"/>
        <item x="463"/>
        <item x="907"/>
        <item x="3195"/>
        <item x="348"/>
        <item x="1381"/>
        <item x="3011"/>
        <item x="3719"/>
        <item x="1679"/>
        <item x="1904"/>
        <item x="117"/>
        <item x="4101"/>
        <item x="2799"/>
        <item x="2299"/>
        <item x="368"/>
        <item x="3501"/>
        <item x="49"/>
        <item x="2491"/>
        <item x="1074"/>
        <item x="3852"/>
        <item x="1080"/>
        <item x="2226"/>
        <item x="2176"/>
        <item x="2008"/>
        <item x="4022"/>
        <item x="3710"/>
        <item x="790"/>
        <item x="1339"/>
        <item x="3378"/>
        <item x="1475"/>
        <item x="991"/>
        <item x="2365"/>
        <item x="1874"/>
        <item x="1802"/>
        <item x="748"/>
        <item x="569"/>
        <item x="1742"/>
        <item x="986"/>
        <item x="1210"/>
        <item x="3853"/>
        <item x="3943"/>
        <item x="2668"/>
        <item x="483"/>
        <item x="1301"/>
        <item x="628"/>
        <item x="3831"/>
        <item x="995"/>
        <item x="243"/>
        <item x="2744"/>
        <item x="45"/>
        <item x="1757"/>
        <item x="3963"/>
        <item x="1798"/>
        <item x="2536"/>
        <item x="859"/>
        <item x="2556"/>
        <item x="4005"/>
        <item x="2509"/>
        <item x="1712"/>
        <item x="99"/>
        <item x="1645"/>
        <item x="677"/>
        <item x="1556"/>
        <item x="3504"/>
        <item x="875"/>
        <item x="1933"/>
        <item x="1767"/>
        <item x="1662"/>
        <item x="2997"/>
        <item x="1207"/>
        <item x="3039"/>
        <item x="310"/>
        <item x="1127"/>
        <item x="827"/>
        <item x="1499"/>
        <item x="1717"/>
        <item x="3966"/>
        <item x="3381"/>
        <item x="3931"/>
        <item x="3339"/>
        <item x="2503"/>
        <item x="110"/>
        <item x="2271"/>
        <item x="170"/>
        <item x="2154"/>
        <item x="1937"/>
        <item x="3300"/>
        <item x="3394"/>
        <item x="2272"/>
        <item x="3336"/>
        <item x="1143"/>
        <item x="496"/>
        <item x="1107"/>
        <item x="2276"/>
        <item x="1959"/>
        <item x="2442"/>
        <item x="62"/>
        <item x="4084"/>
        <item x="2621"/>
        <item x="975"/>
        <item x="1973"/>
        <item x="744"/>
        <item x="31"/>
        <item x="2891"/>
        <item x="191"/>
        <item x="1991"/>
        <item x="1292"/>
        <item x="3499"/>
        <item x="2086"/>
        <item x="962"/>
        <item x="1575"/>
        <item x="2270"/>
        <item x="1713"/>
        <item x="1287"/>
        <item x="320"/>
        <item x="3779"/>
        <item x="2331"/>
        <item x="1273"/>
        <item x="3056"/>
        <item x="930"/>
        <item x="702"/>
        <item x="2814"/>
        <item x="1416"/>
        <item x="3982"/>
        <item x="3497"/>
        <item x="1872"/>
        <item x="361"/>
        <item x="3539"/>
        <item x="1378"/>
        <item x="118"/>
        <item x="3473"/>
        <item x="2181"/>
        <item x="3978"/>
        <item x="2650"/>
        <item x="978"/>
        <item x="3570"/>
        <item x="2443"/>
        <item x="3919"/>
        <item x="2786"/>
        <item x="1811"/>
        <item x="1574"/>
        <item x="2108"/>
        <item x="3422"/>
        <item x="1776"/>
        <item x="489"/>
        <item x="2620"/>
        <item x="1289"/>
        <item x="4081"/>
        <item x="2162"/>
        <item x="2577"/>
        <item x="1639"/>
        <item x="1490"/>
        <item x="1167"/>
        <item x="3835"/>
        <item x="416"/>
        <item x="1308"/>
        <item x="2948"/>
        <item x="3184"/>
        <item x="2804"/>
        <item x="1514"/>
        <item x="3482"/>
        <item x="2644"/>
        <item x="898"/>
        <item x="3698"/>
        <item x="2067"/>
        <item x="2583"/>
        <item x="1487"/>
        <item x="3307"/>
        <item x="3354"/>
        <item x="940"/>
        <item x="3637"/>
        <item x="1774"/>
        <item x="1647"/>
        <item x="194"/>
        <item x="3301"/>
        <item x="826"/>
        <item x="389"/>
        <item x="3714"/>
        <item x="3415"/>
        <item x="1233"/>
        <item x="432"/>
        <item x="1386"/>
        <item x="2684"/>
        <item x="2535"/>
        <item x="2214"/>
        <item x="2635"/>
        <item x="2490"/>
        <item x="493"/>
        <item x="1396"/>
        <item x="936"/>
        <item x="3626"/>
        <item x="1456"/>
        <item x="4012"/>
        <item x="3034"/>
        <item x="2505"/>
        <item x="682"/>
        <item x="3622"/>
        <item x="3762"/>
        <item x="1496"/>
        <item x="401"/>
        <item x="3118"/>
        <item x="1523"/>
        <item x="3168"/>
        <item x="3754"/>
        <item x="1765"/>
        <item x="1444"/>
        <item x="3498"/>
        <item x="3349"/>
        <item x="2074"/>
        <item x="3811"/>
        <item x="3896"/>
        <item x="3617"/>
        <item x="3522"/>
        <item x="3425"/>
        <item x="2791"/>
        <item x="797"/>
        <item x="2648"/>
        <item x="1272"/>
        <item x="770"/>
        <item x="2469"/>
        <item x="1073"/>
        <item x="1472"/>
        <item x="2546"/>
        <item x="3938"/>
        <item x="894"/>
        <item x="3923"/>
        <item x="3222"/>
        <item x="2197"/>
        <item x="2111"/>
        <item x="471"/>
        <item x="2795"/>
        <item x="1838"/>
        <item x="3704"/>
        <item x="2710"/>
        <item x="464"/>
        <item x="438"/>
        <item x="215"/>
        <item x="3060"/>
        <item x="1602"/>
        <item x="460"/>
        <item x="2073"/>
        <item x="958"/>
        <item x="1372"/>
        <item x="3674"/>
        <item x="1187"/>
        <item x="3828"/>
        <item x="3918"/>
        <item x="3437"/>
        <item x="366"/>
        <item x="3340"/>
        <item x="2398"/>
        <item x="3577"/>
        <item x="32"/>
        <item x="1715"/>
        <item x="24"/>
        <item x="1678"/>
        <item x="988"/>
        <item x="2702"/>
        <item x="503"/>
        <item x="1857"/>
        <item x="987"/>
        <item x="498"/>
        <item x="2952"/>
        <item x="1640"/>
        <item x="3713"/>
        <item x="2213"/>
        <item x="1050"/>
        <item x="2720"/>
        <item x="4001"/>
        <item x="3552"/>
        <item x="957"/>
        <item x="3893"/>
        <item x="1809"/>
        <item x="799"/>
        <item x="1813"/>
        <item x="3141"/>
        <item x="3606"/>
        <item x="2905"/>
        <item x="1619"/>
        <item x="376"/>
        <item x="3786"/>
        <item x="3574"/>
        <item x="4021"/>
        <item x="423"/>
        <item x="3947"/>
        <item x="3641"/>
        <item x="1600"/>
        <item x="1957"/>
        <item x="731"/>
        <item x="1401"/>
        <item x="1965"/>
        <item x="3636"/>
        <item x="185"/>
        <item x="852"/>
        <item x="3526"/>
        <item x="3905"/>
        <item x="35"/>
        <item x="2392"/>
        <item x="2070"/>
        <item x="3669"/>
        <item x="2805"/>
        <item x="1804"/>
        <item x="4055"/>
        <item x="1565"/>
        <item x="1792"/>
        <item x="457"/>
        <item x="2212"/>
        <item x="475"/>
        <item x="2988"/>
        <item x="494"/>
        <item x="3169"/>
        <item x="1964"/>
        <item x="2142"/>
        <item x="1500"/>
        <item x="1429"/>
        <item x="2576"/>
        <item x="671"/>
        <item x="1034"/>
        <item x="2579"/>
        <item x="1799"/>
        <item x="3913"/>
        <item x="2217"/>
        <item x="1620"/>
        <item x="1978"/>
        <item x="1449"/>
        <item x="1258"/>
        <item x="3898"/>
        <item x="749"/>
        <item x="1689"/>
        <item x="3630"/>
        <item x="2277"/>
        <item x="3722"/>
        <item x="3820"/>
        <item x="2081"/>
        <item x="403"/>
        <item x="3844"/>
        <item x="1794"/>
        <item x="2522"/>
        <item x="330"/>
        <item x="2629"/>
        <item x="2079"/>
        <item x="916"/>
        <item x="4077"/>
        <item x="1786"/>
        <item x="12"/>
        <item x="3582"/>
        <item x="3321"/>
        <item x="2336"/>
        <item x="1341"/>
        <item x="3232"/>
        <item x="1823"/>
        <item x="3285"/>
        <item x="300"/>
        <item x="1796"/>
        <item x="430"/>
        <item x="3516"/>
        <item x="848"/>
        <item x="617"/>
        <item x="1361"/>
        <item x="3248"/>
        <item x="3777"/>
        <item x="3877"/>
        <item x="2626"/>
        <item x="4063"/>
        <item x="2680"/>
        <item x="198"/>
        <item x="679"/>
        <item x="2371"/>
        <item x="739"/>
        <item x="3372"/>
        <item x="3470"/>
        <item x="2377"/>
        <item x="3461"/>
        <item x="3783"/>
        <item x="301"/>
        <item x="209"/>
        <item x="3193"/>
        <item x="1520"/>
        <item x="2501"/>
        <item x="2666"/>
        <item x="1638"/>
        <item x="3675"/>
        <item x="3472"/>
        <item x="3215"/>
        <item x="1168"/>
        <item x="996"/>
        <item x="451"/>
        <item x="412"/>
        <item x="2203"/>
        <item x="1801"/>
        <item x="1833"/>
        <item x="1923"/>
        <item x="2201"/>
        <item x="3374"/>
        <item x="2686"/>
        <item x="418"/>
        <item x="2093"/>
        <item x="3220"/>
        <item x="768"/>
        <item x="3351"/>
        <item x="3892"/>
        <item x="3294"/>
        <item x="2423"/>
        <item x="2138"/>
        <item x="3324"/>
        <item x="2925"/>
        <item x="1892"/>
        <item x="1186"/>
        <item x="3052"/>
        <item x="1053"/>
        <item x="3708"/>
        <item x="2653"/>
        <item x="1579"/>
        <item x="2677"/>
        <item x="2465"/>
        <item x="4042"/>
        <item x="813"/>
        <item x="1589"/>
        <item x="2964"/>
        <item x="2414"/>
        <item x="2016"/>
        <item x="1145"/>
        <item x="3298"/>
        <item x="3859"/>
        <item x="3638"/>
        <item x="369"/>
        <item x="2724"/>
        <item x="1663"/>
        <item x="1624"/>
        <item x="2170"/>
        <item x="1023"/>
        <item x="1781"/>
        <item x="2570"/>
        <item x="3371"/>
        <item x="3058"/>
        <item x="4015"/>
        <item x="3702"/>
        <item x="1137"/>
        <item x="2161"/>
        <item x="2958"/>
        <item x="1458"/>
        <item x="3665"/>
        <item x="1435"/>
        <item x="691"/>
        <item x="2633"/>
        <item x="1657"/>
        <item x="3534"/>
        <item x="3560"/>
        <item x="3069"/>
        <item x="994"/>
        <item x="3751"/>
        <item x="2124"/>
        <item x="225"/>
        <item x="1736"/>
        <item x="2395"/>
        <item x="3020"/>
        <item x="346"/>
        <item x="1538"/>
        <item x="1016"/>
        <item x="1306"/>
        <item x="1112"/>
        <item x="3868"/>
        <item x="1683"/>
        <item x="1421"/>
        <item x="1764"/>
        <item x="2898"/>
        <item x="278"/>
        <item x="115"/>
        <item x="1853"/>
        <item x="2794"/>
        <item x="3572"/>
        <item x="3739"/>
        <item x="2017"/>
        <item x="2459"/>
        <item x="2780"/>
        <item x="2587"/>
        <item x="2119"/>
        <item x="3973"/>
        <item x="1375"/>
        <item x="66"/>
        <item x="1727"/>
        <item x="2658"/>
        <item x="1739"/>
        <item x="1819"/>
        <item x="1855"/>
        <item x="2"/>
        <item x="1883"/>
        <item x="1031"/>
        <item x="1877"/>
        <item x="3911"/>
        <item x="3994"/>
        <item x="3961"/>
        <item x="3705"/>
        <item x="3780"/>
        <item x="772"/>
        <item x="3876"/>
        <item x="1111"/>
        <item x="2100"/>
        <item x="3254"/>
        <item x="1222"/>
        <item x="2187"/>
        <item x="3865"/>
        <item x="3776"/>
        <item x="1635"/>
        <item x="2452"/>
        <item x="1027"/>
        <item x="3823"/>
        <item x="2965"/>
        <item x="1182"/>
        <item x="3299"/>
        <item x="2367"/>
        <item x="1840"/>
        <item x="2604"/>
        <item x="2059"/>
        <item x="1430"/>
        <item x="3645"/>
        <item x="2422"/>
        <item x="4056"/>
        <item x="3763"/>
        <item x="3520"/>
        <item x="1721"/>
        <item x="1184"/>
        <item x="713"/>
        <item x="3151"/>
        <item x="2662"/>
        <item x="3421"/>
        <item x="1086"/>
        <item x="2951"/>
        <item x="782"/>
        <item x="780"/>
        <item x="2043"/>
        <item x="2902"/>
        <item x="779"/>
        <item x="1896"/>
        <item x="2273"/>
        <item x="1123"/>
        <item x="4017"/>
        <item x="441"/>
        <item x="2260"/>
        <item x="325"/>
        <item x="1493"/>
        <item x="1527"/>
        <item x="1860"/>
        <item x="2242"/>
        <item x="3369"/>
        <item x="1842"/>
        <item x="1518"/>
        <item x="340"/>
        <item x="1414"/>
        <item x="2448"/>
        <item x="923"/>
        <item x="392"/>
        <item x="1217"/>
        <item x="3391"/>
        <item x="3953"/>
        <item x="255"/>
        <item x="2933"/>
        <item x="3785"/>
        <item x="2712"/>
        <item x="1235"/>
        <item x="1162"/>
        <item x="2670"/>
        <item x="1924"/>
        <item x="661"/>
        <item x="2588"/>
        <item x="3730"/>
        <item x="2222"/>
        <item x="341"/>
        <item x="1784"/>
        <item x="18"/>
        <item x="1915"/>
        <item x="4000"/>
        <item x="1698"/>
        <item x="372"/>
        <item x="2461"/>
        <item x="1199"/>
        <item x="3400"/>
        <item x="3618"/>
        <item x="3211"/>
        <item x="3624"/>
        <item x="3890"/>
        <item x="25"/>
        <item x="2221"/>
        <item x="1129"/>
        <item x="1816"/>
        <item x="3074"/>
        <item x="385"/>
        <item x="1891"/>
        <item x="3439"/>
        <item x="1165"/>
        <item x="3764"/>
        <item x="2941"/>
        <item x="3528"/>
        <item x="1817"/>
        <item x="4074"/>
        <item x="3111"/>
        <item x="0"/>
        <item x="3575"/>
        <item x="1782"/>
        <item x="552"/>
        <item x="3055"/>
        <item x="2734"/>
        <item x="2930"/>
        <item x="1322"/>
        <item x="217"/>
        <item x="3661"/>
        <item x="577"/>
        <item x="3542"/>
        <item x="3594"/>
        <item x="202"/>
        <item x="3706"/>
        <item x="1327"/>
        <item x="553"/>
        <item x="3672"/>
        <item x="837"/>
        <item x="4023"/>
        <item x="3875"/>
        <item x="4106"/>
        <item x="2283"/>
        <item x="236"/>
        <item x="2191"/>
        <item x="1321"/>
        <item x="3604"/>
        <item x="2631"/>
        <item x="2309"/>
        <item x="3038"/>
        <item x="820"/>
        <item x="519"/>
        <item x="3773"/>
        <item x="968"/>
        <item x="961"/>
        <item x="959"/>
        <item x="953"/>
        <item x="2262"/>
        <item x="2295"/>
        <item x="1385"/>
        <item x="3720"/>
        <item x="4061"/>
        <item x="3079"/>
        <item x="2820"/>
        <item x="2313"/>
        <item x="2830"/>
        <item x="788"/>
        <item x="721"/>
        <item x="3007"/>
        <item x="2000"/>
        <item x="380"/>
        <item x="960"/>
        <item x="3148"/>
        <item x="1065"/>
        <item x="484"/>
        <item x="408"/>
        <item x="1085"/>
        <item x="3440"/>
        <item x="880"/>
        <item x="443"/>
        <item x="625"/>
        <item x="1818"/>
        <item x="1687"/>
        <item x="2714"/>
        <item x="2607"/>
        <item x="1316"/>
        <item x="4086"/>
        <item x="472"/>
        <item x="3843"/>
        <item x="3869"/>
        <item x="3863"/>
        <item x="4083"/>
        <item x="1265"/>
        <item x="3556"/>
        <item x="1706"/>
        <item x="3137"/>
        <item x="3991"/>
        <item x="2028"/>
        <item x="1603"/>
        <item x="2906"/>
        <item x="712"/>
        <item x="2229"/>
        <item x="175"/>
        <item x="596"/>
        <item x="3404"/>
        <item x="2818"/>
        <item x="73"/>
        <item x="2789"/>
        <item x="1399"/>
        <item x="870"/>
        <item x="3676"/>
        <item x="1648"/>
        <item x="2569"/>
        <item x="2179"/>
        <item x="3792"/>
        <item x="2075"/>
        <item x="1844"/>
        <item x="1673"/>
        <item x="2523"/>
        <item x="2286"/>
        <item x="208"/>
        <item x="352"/>
        <item x="1894"/>
        <item x="1728"/>
        <item x="4054"/>
        <item x="3666"/>
        <item x="556"/>
        <item x="77"/>
        <item x="50"/>
        <item x="563"/>
        <item x="1204"/>
        <item x="3328"/>
        <item x="3275"/>
        <item x="72"/>
        <item x="583"/>
        <item x="2599"/>
        <item x="1931"/>
        <item x="2430"/>
        <item x="814"/>
        <item x="3609"/>
        <item x="1060"/>
        <item x="3291"/>
        <item x="1969"/>
        <item x="2913"/>
        <item x="3265"/>
        <item x="3459"/>
        <item x="319"/>
        <item x="3673"/>
        <item x="3791"/>
        <item x="1007"/>
        <item x="1539"/>
        <item x="327"/>
        <item x="3212"/>
        <item x="853"/>
        <item x="1509"/>
        <item x="2625"/>
        <item x="2167"/>
        <item x="564"/>
        <item x="565"/>
        <item x="1032"/>
        <item x="1737"/>
        <item x="2787"/>
        <item x="3894"/>
        <item x="2362"/>
        <item x="1096"/>
        <item x="1714"/>
        <item x="2330"/>
        <item x="288"/>
        <item x="3147"/>
        <item x="1175"/>
        <item x="2853"/>
        <item x="1628"/>
        <item x="268"/>
        <item x="1106"/>
        <item x="3796"/>
        <item x="2693"/>
        <item x="3517"/>
        <item x="1597"/>
        <item x="93"/>
        <item x="3327"/>
        <item x="1660"/>
        <item x="2234"/>
        <item x="828"/>
        <item x="2149"/>
        <item x="3690"/>
        <item x="2015"/>
        <item x="3952"/>
        <item x="2044"/>
        <item x="131"/>
        <item x="809"/>
        <item x="3198"/>
        <item x="2333"/>
        <item x="3758"/>
        <item x="261"/>
        <item x="3634"/>
        <item x="3680"/>
        <item x="615"/>
        <item x="2257"/>
        <item x="3223"/>
        <item x="119"/>
        <item x="3447"/>
        <item x="3735"/>
        <item x="3904"/>
        <item x="1227"/>
        <item x="1984"/>
        <item x="147"/>
        <item x="626"/>
        <item x="3946"/>
        <item x="3264"/>
        <item x="182"/>
        <item x="78"/>
        <item x="1205"/>
        <item x="4039"/>
        <item x="801"/>
        <item x="1268"/>
        <item x="3726"/>
        <item x="576"/>
        <item x="3548"/>
        <item x="2240"/>
        <item x="1848"/>
        <item x="3054"/>
        <item x="893"/>
        <item x="1243"/>
        <item x="2711"/>
        <item x="964"/>
        <item x="1323"/>
        <item x="1636"/>
        <item x="3510"/>
        <item x="2573"/>
        <item x="2518"/>
        <item x="2623"/>
        <item x="61"/>
        <item x="1783"/>
        <item x="2664"/>
        <item x="2562"/>
        <item x="2489"/>
        <item x="2053"/>
        <item x="889"/>
        <item x="3511"/>
        <item x="3996"/>
        <item x="3607"/>
        <item x="3756"/>
        <item x="3957"/>
        <item x="2261"/>
        <item x="1867"/>
        <item x="52"/>
        <item x="68"/>
        <item x="3290"/>
        <item x="1242"/>
        <item x="567"/>
        <item x="2860"/>
        <item x="3940"/>
        <item x="2603"/>
        <item x="1379"/>
        <item x="2777"/>
        <item x="562"/>
        <item x="792"/>
        <item x="3061"/>
        <item x="2308"/>
        <item x="1011"/>
        <item x="2382"/>
        <item x="1744"/>
        <item x="1347"/>
        <item x="952"/>
        <item x="1644"/>
        <item x="1068"/>
        <item x="2284"/>
        <item x="1606"/>
        <item x="63"/>
        <item x="908"/>
        <item x="1463"/>
        <item x="393"/>
        <item x="2186"/>
        <item x="651"/>
        <item x="1464"/>
        <item x="1827"/>
        <item x="1084"/>
        <item x="2131"/>
        <item x="4070"/>
        <item x="2105"/>
        <item x="3738"/>
        <item x="1963"/>
        <item x="3465"/>
        <item x="1377"/>
        <item x="3362"/>
        <item x="1898"/>
        <item x="2180"/>
        <item x="2172"/>
        <item x="1531"/>
        <item x="2307"/>
        <item x="3112"/>
        <item x="3667"/>
        <item x="2760"/>
        <item x="265"/>
        <item x="3819"/>
        <item x="2516"/>
        <item x="2454"/>
        <item x="2347"/>
        <item x="3023"/>
        <item x="2092"/>
        <item x="1063"/>
        <item x="3840"/>
        <item x="427"/>
        <item x="2268"/>
        <item x="450"/>
        <item x="2557"/>
        <item x="1674"/>
        <item x="1593"/>
        <item x="1202"/>
        <item x="2732"/>
        <item x="2989"/>
        <item x="513"/>
        <item x="1762"/>
        <item x="128"/>
        <item x="817"/>
        <item x="2109"/>
        <item x="495"/>
        <item x="3418"/>
        <item x="3856"/>
        <item x="3545"/>
        <item x="510"/>
        <item x="171"/>
        <item x="155"/>
        <item x="606"/>
        <item x="607"/>
        <item x="2497"/>
        <item x="2466"/>
        <item x="1259"/>
        <item x="1752"/>
        <item x="267"/>
        <item x="2348"/>
        <item x="3939"/>
        <item x="844"/>
        <item x="1473"/>
        <item x="2063"/>
        <item x="2838"/>
        <item x="169"/>
        <item x="58"/>
        <item x="3317"/>
        <item x="1722"/>
        <item x="1285"/>
        <item x="2725"/>
        <item x="96"/>
        <item x="3580"/>
        <item x="2378"/>
        <item x="2159"/>
        <item x="3159"/>
        <item x="1661"/>
        <item x="2447"/>
        <item x="1995"/>
        <item x="982"/>
        <item x="2967"/>
        <item x="1954"/>
        <item x="3729"/>
        <item x="2850"/>
        <item x="3146"/>
        <item x="3861"/>
        <item x="3513"/>
        <item x="601"/>
        <item x="2901"/>
        <item x="1299"/>
        <item x="3346"/>
        <item x="1585"/>
        <item x="2232"/>
        <item x="3012"/>
        <item x="633"/>
        <item x="2099"/>
        <item x="3089"/>
        <item x="1144"/>
        <item x="1220"/>
        <item x="3063"/>
        <item x="1166"/>
        <item x="2052"/>
        <item x="4107"/>
        <item t="default"/>
      </items>
    </pivotField>
    <pivotField showAll="0"/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7"/>
        <item x="5"/>
        <item x="18"/>
        <item x="2"/>
        <item x="13"/>
        <item x="11"/>
        <item x="4"/>
        <item x="14"/>
        <item x="7"/>
        <item x="3"/>
        <item x="0"/>
        <item x="15"/>
        <item x="8"/>
        <item x="19"/>
        <item x="12"/>
        <item x="6"/>
        <item x="16"/>
        <item x="9"/>
        <item x="10"/>
        <item x="20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5"/>
        <item x="7"/>
        <item x="2"/>
        <item x="3"/>
        <item x="8"/>
        <item x="4"/>
        <item x="1"/>
        <item x="6"/>
        <item x="9"/>
        <item t="default"/>
      </items>
    </pivotField>
    <pivotField axis="axisRow" showAll="0">
      <items count="43">
        <item x="12"/>
        <item x="6"/>
        <item x="3"/>
        <item x="26"/>
        <item x="40"/>
        <item x="31"/>
        <item x="11"/>
        <item x="35"/>
        <item x="20"/>
        <item x="13"/>
        <item x="7"/>
        <item x="22"/>
        <item x="38"/>
        <item x="15"/>
        <item x="14"/>
        <item x="25"/>
        <item x="34"/>
        <item x="17"/>
        <item x="10"/>
        <item x="18"/>
        <item x="32"/>
        <item x="23"/>
        <item x="21"/>
        <item x="19"/>
        <item x="27"/>
        <item x="37"/>
        <item x="36"/>
        <item x="24"/>
        <item x="33"/>
        <item x="0"/>
        <item x="30"/>
        <item x="28"/>
        <item x="8"/>
        <item x="9"/>
        <item x="39"/>
        <item x="29"/>
        <item x="5"/>
        <item x="16"/>
        <item x="2"/>
        <item x="1"/>
        <item x="4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EA7FDB-1D7E-4D29-A386-3E9BDA9A9F5F}" name="PivotTable1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multipleItemSelectionAllowed="1" showAll="0">
      <items count="10">
        <item x="0"/>
        <item x="5"/>
        <item x="7"/>
        <item x="2"/>
        <item x="3"/>
        <item x="8"/>
        <item x="4"/>
        <item x="1"/>
        <item x="6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20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E1" zoomScaleNormal="100" workbookViewId="0">
      <selection activeCell="E2" sqref="E2"/>
    </sheetView>
  </sheetViews>
  <sheetFormatPr defaultRowHeight="15" x14ac:dyDescent="0.25"/>
  <cols>
    <col min="1" max="1" width="5" bestFit="1" customWidth="1"/>
    <col min="2" max="2" width="43" style="3" bestFit="1" customWidth="1"/>
    <col min="3" max="3" width="49.28515625" style="3" bestFit="1" customWidth="1"/>
    <col min="4" max="4" width="10" bestFit="1" customWidth="1"/>
    <col min="5" max="5" width="11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4.85546875" style="18" bestFit="1" customWidth="1"/>
    <col min="16" max="16" width="16.5703125" style="7" bestFit="1" customWidth="1"/>
    <col min="17" max="17" width="24" bestFit="1" customWidth="1"/>
    <col min="18" max="18" width="22" bestFit="1" customWidth="1"/>
    <col min="19" max="19" width="12.28515625" style="15" bestFit="1" customWidth="1"/>
    <col min="20" max="20" width="21.14062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9" t="s">
        <v>8306</v>
      </c>
      <c r="P1" s="5" t="str">
        <f>IFERROR("average donation",0)</f>
        <v>average donation</v>
      </c>
      <c r="Q1" s="5" t="s">
        <v>8364</v>
      </c>
      <c r="R1" s="5" t="s">
        <v>8365</v>
      </c>
      <c r="S1" s="17" t="s">
        <v>8307</v>
      </c>
      <c r="T1" s="17" t="s">
        <v>8308</v>
      </c>
    </row>
    <row r="2" spans="1:20" ht="45" x14ac:dyDescent="0.25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18">
        <f>E2/D2 * 100</f>
        <v>1.4285714285714287E-2</v>
      </c>
      <c r="P2" s="6">
        <f t="shared" ref="P2:P65" si="0">IF(ISERROR(E2/L2),0,E2/L2)</f>
        <v>10</v>
      </c>
      <c r="Q2" s="11">
        <f t="shared" ref="Q2:Q65" si="1">(J2/86400)+25569+(-5/24)</f>
        <v>42615.841516203705</v>
      </c>
      <c r="R2" s="11">
        <f t="shared" ref="R2:R65" si="2">(I2/86400)+25569+(-5/24)</f>
        <v>42645.841516203705</v>
      </c>
      <c r="S2" s="15" t="str">
        <f>LEFT(N2,FIND("/",N2)-1)</f>
        <v>film &amp; video</v>
      </c>
      <c r="T2" s="16" t="str">
        <f>RIGHT(N2,LEN(N2)-FIND("/",N2))</f>
        <v>science fiction</v>
      </c>
    </row>
    <row r="3" spans="1:20" ht="45" x14ac:dyDescent="0.25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18">
        <f t="shared" ref="O3:O66" si="3">E3/D3 * 100</f>
        <v>3.3333333333333333E-2</v>
      </c>
      <c r="P3" s="6">
        <f t="shared" si="0"/>
        <v>1</v>
      </c>
      <c r="Q3" s="11">
        <f t="shared" si="1"/>
        <v>42096.496643518512</v>
      </c>
      <c r="R3" s="11">
        <f t="shared" si="2"/>
        <v>42112.219444444439</v>
      </c>
      <c r="S3" s="15" t="str">
        <f t="shared" ref="S3:S66" si="4">LEFT(N3,FIND("/",N3)-1)</f>
        <v>film &amp; video</v>
      </c>
      <c r="T3" s="16" t="str">
        <f t="shared" ref="T3:T66" si="5">RIGHT(N3,LEN(N3)-FIND("/",N3))</f>
        <v>science fiction</v>
      </c>
    </row>
    <row r="4" spans="1:20" ht="30" x14ac:dyDescent="0.25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18">
        <f t="shared" si="3"/>
        <v>0</v>
      </c>
      <c r="P4" s="6">
        <f t="shared" si="0"/>
        <v>0</v>
      </c>
      <c r="Q4" s="11">
        <f t="shared" si="1"/>
        <v>42593.223460648143</v>
      </c>
      <c r="R4" s="11">
        <f t="shared" si="2"/>
        <v>42653.223460648143</v>
      </c>
      <c r="S4" s="15" t="str">
        <f t="shared" si="4"/>
        <v>film &amp; video</v>
      </c>
      <c r="T4" s="16" t="str">
        <f t="shared" si="5"/>
        <v>science fiction</v>
      </c>
    </row>
    <row r="5" spans="1:20" ht="45" x14ac:dyDescent="0.25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18">
        <f t="shared" si="3"/>
        <v>0.27454545454545454</v>
      </c>
      <c r="P5" s="6">
        <f t="shared" si="0"/>
        <v>25.166666666666668</v>
      </c>
      <c r="Q5" s="11">
        <f t="shared" si="1"/>
        <v>41904.573657407404</v>
      </c>
      <c r="R5" s="11">
        <f t="shared" si="2"/>
        <v>41940.708333333328</v>
      </c>
      <c r="S5" s="15" t="str">
        <f t="shared" si="4"/>
        <v>film &amp; video</v>
      </c>
      <c r="T5" s="16" t="str">
        <f t="shared" si="5"/>
        <v>science fiction</v>
      </c>
    </row>
    <row r="6" spans="1:20" ht="45" x14ac:dyDescent="0.25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18">
        <f t="shared" si="3"/>
        <v>0</v>
      </c>
      <c r="P6" s="6">
        <f t="shared" si="0"/>
        <v>0</v>
      </c>
      <c r="Q6" s="11">
        <f t="shared" si="1"/>
        <v>42114.720393518517</v>
      </c>
      <c r="R6" s="11">
        <f t="shared" si="2"/>
        <v>42139.720393518517</v>
      </c>
      <c r="S6" s="15" t="str">
        <f t="shared" si="4"/>
        <v>film &amp; video</v>
      </c>
      <c r="T6" s="16" t="str">
        <f t="shared" si="5"/>
        <v>science fiction</v>
      </c>
    </row>
    <row r="7" spans="1:20" ht="45" x14ac:dyDescent="0.25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18">
        <f t="shared" si="3"/>
        <v>14.000000000000002</v>
      </c>
      <c r="P7" s="6">
        <f t="shared" si="0"/>
        <v>11.666666666666666</v>
      </c>
      <c r="Q7" s="11">
        <f t="shared" si="1"/>
        <v>42709.78564814815</v>
      </c>
      <c r="R7" s="11">
        <f t="shared" si="2"/>
        <v>42769.78564814815</v>
      </c>
      <c r="S7" s="15" t="str">
        <f t="shared" si="4"/>
        <v>film &amp; video</v>
      </c>
      <c r="T7" s="16" t="str">
        <f t="shared" si="5"/>
        <v>science fiction</v>
      </c>
    </row>
    <row r="8" spans="1:20" ht="45" x14ac:dyDescent="0.25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18">
        <f t="shared" si="3"/>
        <v>5.548</v>
      </c>
      <c r="P8" s="6">
        <f t="shared" si="0"/>
        <v>106.69230769230769</v>
      </c>
      <c r="Q8" s="11">
        <f t="shared" si="1"/>
        <v>42135.381215277775</v>
      </c>
      <c r="R8" s="11">
        <f t="shared" si="2"/>
        <v>42165.874999999993</v>
      </c>
      <c r="S8" s="15" t="str">
        <f t="shared" si="4"/>
        <v>film &amp; video</v>
      </c>
      <c r="T8" s="16" t="str">
        <f t="shared" si="5"/>
        <v>science fiction</v>
      </c>
    </row>
    <row r="9" spans="1:20" ht="45" x14ac:dyDescent="0.25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18">
        <f t="shared" si="3"/>
        <v>2.375</v>
      </c>
      <c r="P9" s="6">
        <f t="shared" si="0"/>
        <v>47.5</v>
      </c>
      <c r="Q9" s="11">
        <f t="shared" si="1"/>
        <v>42067.415983796294</v>
      </c>
      <c r="R9" s="11">
        <f t="shared" si="2"/>
        <v>42097.37431712963</v>
      </c>
      <c r="S9" s="15" t="str">
        <f t="shared" si="4"/>
        <v>film &amp; video</v>
      </c>
      <c r="T9" s="16" t="str">
        <f t="shared" si="5"/>
        <v>science fiction</v>
      </c>
    </row>
    <row r="10" spans="1:20" ht="30" x14ac:dyDescent="0.25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18">
        <f t="shared" si="3"/>
        <v>1.867</v>
      </c>
      <c r="P10" s="6">
        <f t="shared" si="0"/>
        <v>311.16666666666669</v>
      </c>
      <c r="Q10" s="11">
        <f t="shared" si="1"/>
        <v>42628.019594907404</v>
      </c>
      <c r="R10" s="11">
        <f t="shared" si="2"/>
        <v>42663.019594907404</v>
      </c>
      <c r="S10" s="15" t="str">
        <f t="shared" si="4"/>
        <v>film &amp; video</v>
      </c>
      <c r="T10" s="16" t="str">
        <f t="shared" si="5"/>
        <v>science fiction</v>
      </c>
    </row>
    <row r="11" spans="1:20" ht="45" x14ac:dyDescent="0.25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18">
        <f t="shared" si="3"/>
        <v>0</v>
      </c>
      <c r="P11" s="6">
        <f t="shared" si="0"/>
        <v>0</v>
      </c>
      <c r="Q11" s="11">
        <f t="shared" si="1"/>
        <v>41882.728969907403</v>
      </c>
      <c r="R11" s="11">
        <f t="shared" si="2"/>
        <v>41942.728969907403</v>
      </c>
      <c r="S11" s="15" t="str">
        <f t="shared" si="4"/>
        <v>film &amp; video</v>
      </c>
      <c r="T11" s="16" t="str">
        <f t="shared" si="5"/>
        <v>science fiction</v>
      </c>
    </row>
    <row r="12" spans="1:20" ht="45" x14ac:dyDescent="0.25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18">
        <f t="shared" si="3"/>
        <v>0</v>
      </c>
      <c r="P12" s="6">
        <f t="shared" si="0"/>
        <v>0</v>
      </c>
      <c r="Q12" s="11">
        <f t="shared" si="1"/>
        <v>41778.707083333335</v>
      </c>
      <c r="R12" s="11">
        <f t="shared" si="2"/>
        <v>41806.636111111111</v>
      </c>
      <c r="S12" s="15" t="str">
        <f t="shared" si="4"/>
        <v>film &amp; video</v>
      </c>
      <c r="T12" s="16" t="str">
        <f t="shared" si="5"/>
        <v>science fiction</v>
      </c>
    </row>
    <row r="13" spans="1:20" x14ac:dyDescent="0.25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18">
        <f t="shared" si="3"/>
        <v>0</v>
      </c>
      <c r="P13" s="6">
        <f t="shared" si="0"/>
        <v>0</v>
      </c>
      <c r="Q13" s="11">
        <f t="shared" si="1"/>
        <v>42541.629178240742</v>
      </c>
      <c r="R13" s="11">
        <f t="shared" si="2"/>
        <v>42556.791666666664</v>
      </c>
      <c r="S13" s="15" t="str">
        <f t="shared" si="4"/>
        <v>film &amp; video</v>
      </c>
      <c r="T13" s="16" t="str">
        <f t="shared" si="5"/>
        <v>science fiction</v>
      </c>
    </row>
    <row r="14" spans="1:20" ht="45" x14ac:dyDescent="0.25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18">
        <f t="shared" si="3"/>
        <v>9.5687499999999996</v>
      </c>
      <c r="P14" s="6">
        <f t="shared" si="0"/>
        <v>94.506172839506178</v>
      </c>
      <c r="Q14" s="11">
        <f t="shared" si="1"/>
        <v>41905.60424768518</v>
      </c>
      <c r="R14" s="11">
        <f t="shared" si="2"/>
        <v>41950.645914351851</v>
      </c>
      <c r="S14" s="15" t="str">
        <f t="shared" si="4"/>
        <v>film &amp; video</v>
      </c>
      <c r="T14" s="16" t="str">
        <f t="shared" si="5"/>
        <v>science fiction</v>
      </c>
    </row>
    <row r="15" spans="1:20" ht="30" x14ac:dyDescent="0.25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18">
        <f t="shared" si="3"/>
        <v>0</v>
      </c>
      <c r="P15" s="6">
        <f t="shared" si="0"/>
        <v>0</v>
      </c>
      <c r="Q15" s="11">
        <f t="shared" si="1"/>
        <v>42491.599351851844</v>
      </c>
      <c r="R15" s="11">
        <f t="shared" si="2"/>
        <v>42521.521527777775</v>
      </c>
      <c r="S15" s="15" t="str">
        <f t="shared" si="4"/>
        <v>film &amp; video</v>
      </c>
      <c r="T15" s="16" t="str">
        <f t="shared" si="5"/>
        <v>science fiction</v>
      </c>
    </row>
    <row r="16" spans="1:20" ht="30" x14ac:dyDescent="0.25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18">
        <f t="shared" si="3"/>
        <v>0</v>
      </c>
      <c r="P16" s="6">
        <f t="shared" si="0"/>
        <v>0</v>
      </c>
      <c r="Q16" s="11">
        <f t="shared" si="1"/>
        <v>42221.701597222222</v>
      </c>
      <c r="R16" s="11">
        <f t="shared" si="2"/>
        <v>42251.499999999993</v>
      </c>
      <c r="S16" s="15" t="str">
        <f t="shared" si="4"/>
        <v>film &amp; video</v>
      </c>
      <c r="T16" s="16" t="str">
        <f t="shared" si="5"/>
        <v>science fiction</v>
      </c>
    </row>
    <row r="17" spans="1:20" ht="45" x14ac:dyDescent="0.25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18">
        <f t="shared" si="3"/>
        <v>13.433333333333334</v>
      </c>
      <c r="P17" s="6">
        <f t="shared" si="0"/>
        <v>80.599999999999994</v>
      </c>
      <c r="Q17" s="11">
        <f t="shared" si="1"/>
        <v>41788.173576388886</v>
      </c>
      <c r="R17" s="11">
        <f t="shared" si="2"/>
        <v>41821.583333333328</v>
      </c>
      <c r="S17" s="15" t="str">
        <f t="shared" si="4"/>
        <v>film &amp; video</v>
      </c>
      <c r="T17" s="16" t="str">
        <f t="shared" si="5"/>
        <v>science fiction</v>
      </c>
    </row>
    <row r="18" spans="1:20" ht="45" x14ac:dyDescent="0.25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18">
        <f t="shared" si="3"/>
        <v>0</v>
      </c>
      <c r="P18" s="6">
        <f t="shared" si="0"/>
        <v>0</v>
      </c>
      <c r="Q18" s="11">
        <f t="shared" si="1"/>
        <v>42096.201782407406</v>
      </c>
      <c r="R18" s="11">
        <f t="shared" si="2"/>
        <v>42140.219444444439</v>
      </c>
      <c r="S18" s="15" t="str">
        <f t="shared" si="4"/>
        <v>film &amp; video</v>
      </c>
      <c r="T18" s="16" t="str">
        <f t="shared" si="5"/>
        <v>science fiction</v>
      </c>
    </row>
    <row r="19" spans="1:20" ht="45" x14ac:dyDescent="0.25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18">
        <f t="shared" si="3"/>
        <v>0</v>
      </c>
      <c r="P19" s="6">
        <f t="shared" si="0"/>
        <v>0</v>
      </c>
      <c r="Q19" s="11">
        <f t="shared" si="1"/>
        <v>42239.365659722222</v>
      </c>
      <c r="R19" s="11">
        <f t="shared" si="2"/>
        <v>42289.365659722222</v>
      </c>
      <c r="S19" s="15" t="str">
        <f t="shared" si="4"/>
        <v>film &amp; video</v>
      </c>
      <c r="T19" s="16" t="str">
        <f t="shared" si="5"/>
        <v>science fiction</v>
      </c>
    </row>
    <row r="20" spans="1:20" ht="45" x14ac:dyDescent="0.25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18">
        <f t="shared" si="3"/>
        <v>3.1413333333333333</v>
      </c>
      <c r="P20" s="6">
        <f t="shared" si="0"/>
        <v>81.241379310344826</v>
      </c>
      <c r="Q20" s="11">
        <f t="shared" si="1"/>
        <v>42186.049085648141</v>
      </c>
      <c r="R20" s="11">
        <f t="shared" si="2"/>
        <v>42216.999305555553</v>
      </c>
      <c r="S20" s="15" t="str">
        <f t="shared" si="4"/>
        <v>film &amp; video</v>
      </c>
      <c r="T20" s="16" t="str">
        <f t="shared" si="5"/>
        <v>science fiction</v>
      </c>
    </row>
    <row r="21" spans="1:20" ht="30" x14ac:dyDescent="0.25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18">
        <f t="shared" si="3"/>
        <v>100</v>
      </c>
      <c r="P21" s="6">
        <f t="shared" si="0"/>
        <v>500</v>
      </c>
      <c r="Q21" s="11">
        <f t="shared" si="1"/>
        <v>42187.712638888886</v>
      </c>
      <c r="R21" s="11">
        <f t="shared" si="2"/>
        <v>42197.712638888886</v>
      </c>
      <c r="S21" s="15" t="str">
        <f t="shared" si="4"/>
        <v>film &amp; video</v>
      </c>
      <c r="T21" s="16" t="str">
        <f t="shared" si="5"/>
        <v>science fiction</v>
      </c>
    </row>
    <row r="22" spans="1:20" ht="45" x14ac:dyDescent="0.25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18">
        <f t="shared" si="3"/>
        <v>0</v>
      </c>
      <c r="P22" s="6">
        <f t="shared" si="0"/>
        <v>0</v>
      </c>
      <c r="Q22" s="11">
        <f t="shared" si="1"/>
        <v>42052.989953703705</v>
      </c>
      <c r="R22" s="11">
        <f t="shared" si="2"/>
        <v>42082.948287037034</v>
      </c>
      <c r="S22" s="15" t="str">
        <f t="shared" si="4"/>
        <v>film &amp; video</v>
      </c>
      <c r="T22" s="16" t="str">
        <f t="shared" si="5"/>
        <v>science fiction</v>
      </c>
    </row>
    <row r="23" spans="1:20" ht="45" x14ac:dyDescent="0.25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18">
        <f t="shared" si="3"/>
        <v>10.775</v>
      </c>
      <c r="P23" s="6">
        <f t="shared" si="0"/>
        <v>46.178571428571431</v>
      </c>
      <c r="Q23" s="11">
        <f t="shared" si="1"/>
        <v>42109.944710648146</v>
      </c>
      <c r="R23" s="11">
        <f t="shared" si="2"/>
        <v>42154.944710648146</v>
      </c>
      <c r="S23" s="15" t="str">
        <f t="shared" si="4"/>
        <v>film &amp; video</v>
      </c>
      <c r="T23" s="16" t="str">
        <f t="shared" si="5"/>
        <v>science fiction</v>
      </c>
    </row>
    <row r="24" spans="1:20" ht="45" x14ac:dyDescent="0.25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18">
        <f t="shared" si="3"/>
        <v>0.33333333333333337</v>
      </c>
      <c r="P24" s="6">
        <f t="shared" si="0"/>
        <v>10</v>
      </c>
      <c r="Q24" s="11">
        <f t="shared" si="1"/>
        <v>41938.684930555552</v>
      </c>
      <c r="R24" s="11">
        <f t="shared" si="2"/>
        <v>41959.726597222216</v>
      </c>
      <c r="S24" s="15" t="str">
        <f t="shared" si="4"/>
        <v>film &amp; video</v>
      </c>
      <c r="T24" s="16" t="str">
        <f t="shared" si="5"/>
        <v>science fiction</v>
      </c>
    </row>
    <row r="25" spans="1:20" ht="45" x14ac:dyDescent="0.25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18">
        <f t="shared" si="3"/>
        <v>0</v>
      </c>
      <c r="P25" s="6">
        <f t="shared" si="0"/>
        <v>0</v>
      </c>
      <c r="Q25" s="11">
        <f t="shared" si="1"/>
        <v>42558.855810185181</v>
      </c>
      <c r="R25" s="11">
        <f t="shared" si="2"/>
        <v>42616.038194444445</v>
      </c>
      <c r="S25" s="15" t="str">
        <f t="shared" si="4"/>
        <v>film &amp; video</v>
      </c>
      <c r="T25" s="16" t="str">
        <f t="shared" si="5"/>
        <v>science fiction</v>
      </c>
    </row>
    <row r="26" spans="1:20" ht="45" x14ac:dyDescent="0.25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18">
        <f t="shared" si="3"/>
        <v>27.6</v>
      </c>
      <c r="P26" s="6">
        <f t="shared" si="0"/>
        <v>55.945945945945944</v>
      </c>
      <c r="Q26" s="11">
        <f t="shared" si="1"/>
        <v>42047.554074074076</v>
      </c>
      <c r="R26" s="11">
        <f t="shared" si="2"/>
        <v>42107.512407407405</v>
      </c>
      <c r="S26" s="15" t="str">
        <f t="shared" si="4"/>
        <v>film &amp; video</v>
      </c>
      <c r="T26" s="16" t="str">
        <f t="shared" si="5"/>
        <v>science fiction</v>
      </c>
    </row>
    <row r="27" spans="1:20" ht="45" x14ac:dyDescent="0.25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18">
        <f t="shared" si="3"/>
        <v>7.5111111111111111</v>
      </c>
      <c r="P27" s="6">
        <f t="shared" si="0"/>
        <v>37.555555555555557</v>
      </c>
      <c r="Q27" s="11">
        <f t="shared" si="1"/>
        <v>42200.333935185183</v>
      </c>
      <c r="R27" s="11">
        <f t="shared" si="2"/>
        <v>42227.333935185183</v>
      </c>
      <c r="S27" s="15" t="str">
        <f t="shared" si="4"/>
        <v>film &amp; video</v>
      </c>
      <c r="T27" s="16" t="str">
        <f t="shared" si="5"/>
        <v>science fiction</v>
      </c>
    </row>
    <row r="28" spans="1:20" ht="45" x14ac:dyDescent="0.25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18">
        <f t="shared" si="3"/>
        <v>0.57499999999999996</v>
      </c>
      <c r="P28" s="6">
        <f t="shared" si="0"/>
        <v>38.333333333333336</v>
      </c>
      <c r="Q28" s="11">
        <f t="shared" si="1"/>
        <v>42692.807847222219</v>
      </c>
      <c r="R28" s="11">
        <f t="shared" si="2"/>
        <v>42752.807847222219</v>
      </c>
      <c r="S28" s="15" t="str">
        <f t="shared" si="4"/>
        <v>film &amp; video</v>
      </c>
      <c r="T28" s="16" t="str">
        <f t="shared" si="5"/>
        <v>science fiction</v>
      </c>
    </row>
    <row r="29" spans="1:20" ht="30" x14ac:dyDescent="0.25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18">
        <f t="shared" si="3"/>
        <v>0</v>
      </c>
      <c r="P29" s="6">
        <f t="shared" si="0"/>
        <v>0</v>
      </c>
      <c r="Q29" s="11">
        <f t="shared" si="1"/>
        <v>41969.559490740743</v>
      </c>
      <c r="R29" s="11">
        <f t="shared" si="2"/>
        <v>42012.554166666661</v>
      </c>
      <c r="S29" s="15" t="str">
        <f t="shared" si="4"/>
        <v>film &amp; video</v>
      </c>
      <c r="T29" s="16" t="str">
        <f t="shared" si="5"/>
        <v>science fiction</v>
      </c>
    </row>
    <row r="30" spans="1:20" ht="45" x14ac:dyDescent="0.25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18">
        <f t="shared" si="3"/>
        <v>0.08</v>
      </c>
      <c r="P30" s="6">
        <f t="shared" si="0"/>
        <v>20</v>
      </c>
      <c r="Q30" s="11">
        <f t="shared" si="1"/>
        <v>42397.073333333326</v>
      </c>
      <c r="R30" s="11">
        <f t="shared" si="2"/>
        <v>42427.073333333326</v>
      </c>
      <c r="S30" s="15" t="str">
        <f t="shared" si="4"/>
        <v>film &amp; video</v>
      </c>
      <c r="T30" s="16" t="str">
        <f t="shared" si="5"/>
        <v>science fiction</v>
      </c>
    </row>
    <row r="31" spans="1:20" ht="45" x14ac:dyDescent="0.25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18">
        <f t="shared" si="3"/>
        <v>0.91999999999999993</v>
      </c>
      <c r="P31" s="6">
        <f t="shared" si="0"/>
        <v>15.333333333333334</v>
      </c>
      <c r="Q31" s="11">
        <f t="shared" si="1"/>
        <v>41967.963773148142</v>
      </c>
      <c r="R31" s="11">
        <f t="shared" si="2"/>
        <v>41998.124999999993</v>
      </c>
      <c r="S31" s="15" t="str">
        <f t="shared" si="4"/>
        <v>film &amp; video</v>
      </c>
      <c r="T31" s="16" t="str">
        <f t="shared" si="5"/>
        <v>science fiction</v>
      </c>
    </row>
    <row r="32" spans="1:20" ht="30" x14ac:dyDescent="0.25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18">
        <f t="shared" si="3"/>
        <v>23.163076923076922</v>
      </c>
      <c r="P32" s="6">
        <f t="shared" si="0"/>
        <v>449.43283582089555</v>
      </c>
      <c r="Q32" s="11">
        <f t="shared" si="1"/>
        <v>42089.95349537037</v>
      </c>
      <c r="R32" s="11">
        <f t="shared" si="2"/>
        <v>42149.95349537037</v>
      </c>
      <c r="S32" s="15" t="str">
        <f t="shared" si="4"/>
        <v>film &amp; video</v>
      </c>
      <c r="T32" s="16" t="str">
        <f t="shared" si="5"/>
        <v>science fiction</v>
      </c>
    </row>
    <row r="33" spans="1:20" ht="45" x14ac:dyDescent="0.25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18">
        <f t="shared" si="3"/>
        <v>5.5999999999999994E-2</v>
      </c>
      <c r="P33" s="6">
        <f t="shared" si="0"/>
        <v>28</v>
      </c>
      <c r="Q33" s="11">
        <f t="shared" si="1"/>
        <v>42113.342488425922</v>
      </c>
      <c r="R33" s="11">
        <f t="shared" si="2"/>
        <v>42173.342488425922</v>
      </c>
      <c r="S33" s="15" t="str">
        <f t="shared" si="4"/>
        <v>film &amp; video</v>
      </c>
      <c r="T33" s="16" t="str">
        <f t="shared" si="5"/>
        <v>science fiction</v>
      </c>
    </row>
    <row r="34" spans="1:20" ht="30" x14ac:dyDescent="0.25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18">
        <f t="shared" si="3"/>
        <v>7.8947368421052634E-3</v>
      </c>
      <c r="P34" s="6">
        <f t="shared" si="0"/>
        <v>15</v>
      </c>
      <c r="Q34" s="11">
        <f t="shared" si="1"/>
        <v>41874.869212962956</v>
      </c>
      <c r="R34" s="11">
        <f t="shared" si="2"/>
        <v>41904.869212962956</v>
      </c>
      <c r="S34" s="15" t="str">
        <f t="shared" si="4"/>
        <v>film &amp; video</v>
      </c>
      <c r="T34" s="16" t="str">
        <f t="shared" si="5"/>
        <v>science fiction</v>
      </c>
    </row>
    <row r="35" spans="1:20" ht="45" x14ac:dyDescent="0.25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18">
        <f t="shared" si="3"/>
        <v>0.71799999999999997</v>
      </c>
      <c r="P35" s="6">
        <f t="shared" si="0"/>
        <v>35.9</v>
      </c>
      <c r="Q35" s="11">
        <f t="shared" si="1"/>
        <v>41933.377824074072</v>
      </c>
      <c r="R35" s="11">
        <f t="shared" si="2"/>
        <v>41975.419490740744</v>
      </c>
      <c r="S35" s="15" t="str">
        <f t="shared" si="4"/>
        <v>film &amp; video</v>
      </c>
      <c r="T35" s="16" t="str">
        <f t="shared" si="5"/>
        <v>science fiction</v>
      </c>
    </row>
    <row r="36" spans="1:20" ht="30" x14ac:dyDescent="0.25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18">
        <f t="shared" si="3"/>
        <v>2.666666666666667</v>
      </c>
      <c r="P36" s="6">
        <f t="shared" si="0"/>
        <v>13.333333333333334</v>
      </c>
      <c r="Q36" s="11">
        <f t="shared" si="1"/>
        <v>42115.339062499996</v>
      </c>
      <c r="R36" s="11">
        <f t="shared" si="2"/>
        <v>42158.339062499996</v>
      </c>
      <c r="S36" s="15" t="str">
        <f t="shared" si="4"/>
        <v>film &amp; video</v>
      </c>
      <c r="T36" s="16" t="str">
        <f t="shared" si="5"/>
        <v>science fiction</v>
      </c>
    </row>
    <row r="37" spans="1:20" ht="60" x14ac:dyDescent="0.25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18">
        <f t="shared" si="3"/>
        <v>6.0000000000000001E-3</v>
      </c>
      <c r="P37" s="6">
        <f t="shared" si="0"/>
        <v>20.25</v>
      </c>
      <c r="Q37" s="11">
        <f t="shared" si="1"/>
        <v>42168.351099537038</v>
      </c>
      <c r="R37" s="11">
        <f t="shared" si="2"/>
        <v>42208.351099537038</v>
      </c>
      <c r="S37" s="15" t="str">
        <f t="shared" si="4"/>
        <v>film &amp; video</v>
      </c>
      <c r="T37" s="16" t="str">
        <f t="shared" si="5"/>
        <v>science fiction</v>
      </c>
    </row>
    <row r="38" spans="1:20" ht="45" x14ac:dyDescent="0.25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18">
        <f t="shared" si="3"/>
        <v>5.0999999999999996</v>
      </c>
      <c r="P38" s="6">
        <f t="shared" si="0"/>
        <v>119</v>
      </c>
      <c r="Q38" s="11">
        <f t="shared" si="1"/>
        <v>41793.916620370372</v>
      </c>
      <c r="R38" s="11">
        <f t="shared" si="2"/>
        <v>41853.916620370372</v>
      </c>
      <c r="S38" s="15" t="str">
        <f t="shared" si="4"/>
        <v>film &amp; video</v>
      </c>
      <c r="T38" s="16" t="str">
        <f t="shared" si="5"/>
        <v>science fiction</v>
      </c>
    </row>
    <row r="39" spans="1:20" ht="45" x14ac:dyDescent="0.25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18">
        <f t="shared" si="3"/>
        <v>0.26711185308848079</v>
      </c>
      <c r="P39" s="6">
        <f t="shared" si="0"/>
        <v>4</v>
      </c>
      <c r="Q39" s="11">
        <f t="shared" si="1"/>
        <v>42396.703379629624</v>
      </c>
      <c r="R39" s="11">
        <f t="shared" si="2"/>
        <v>42426.703379629624</v>
      </c>
      <c r="S39" s="15" t="str">
        <f t="shared" si="4"/>
        <v>film &amp; video</v>
      </c>
      <c r="T39" s="16" t="str">
        <f t="shared" si="5"/>
        <v>science fiction</v>
      </c>
    </row>
    <row r="40" spans="1:20" ht="45" x14ac:dyDescent="0.25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18">
        <f t="shared" si="3"/>
        <v>0</v>
      </c>
      <c r="P40" s="6">
        <f t="shared" si="0"/>
        <v>0</v>
      </c>
      <c r="Q40" s="11">
        <f t="shared" si="1"/>
        <v>41903.868379629625</v>
      </c>
      <c r="R40" s="11">
        <f t="shared" si="2"/>
        <v>41933.868379629625</v>
      </c>
      <c r="S40" s="15" t="str">
        <f t="shared" si="4"/>
        <v>film &amp; video</v>
      </c>
      <c r="T40" s="16" t="str">
        <f t="shared" si="5"/>
        <v>science fiction</v>
      </c>
    </row>
    <row r="41" spans="1:20" ht="45" x14ac:dyDescent="0.25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18">
        <f t="shared" si="3"/>
        <v>2E-3</v>
      </c>
      <c r="P41" s="6">
        <f t="shared" si="0"/>
        <v>10</v>
      </c>
      <c r="Q41" s="11">
        <f t="shared" si="1"/>
        <v>42514.226215277777</v>
      </c>
      <c r="R41" s="11">
        <f t="shared" si="2"/>
        <v>42554.226215277777</v>
      </c>
      <c r="S41" s="15" t="str">
        <f t="shared" si="4"/>
        <v>film &amp; video</v>
      </c>
      <c r="T41" s="16" t="str">
        <f t="shared" si="5"/>
        <v>science fiction</v>
      </c>
    </row>
    <row r="42" spans="1:20" ht="30" x14ac:dyDescent="0.25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18">
        <f t="shared" si="3"/>
        <v>2</v>
      </c>
      <c r="P42" s="6">
        <f t="shared" si="0"/>
        <v>100</v>
      </c>
      <c r="Q42" s="11">
        <f t="shared" si="1"/>
        <v>42073.589837962958</v>
      </c>
      <c r="R42" s="11">
        <f t="shared" si="2"/>
        <v>42133.589837962958</v>
      </c>
      <c r="S42" s="15" t="str">
        <f t="shared" si="4"/>
        <v>technology</v>
      </c>
      <c r="T42" s="16" t="str">
        <f t="shared" si="5"/>
        <v>web</v>
      </c>
    </row>
    <row r="43" spans="1:20" ht="45" x14ac:dyDescent="0.25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18">
        <f t="shared" si="3"/>
        <v>1.4000000000000001</v>
      </c>
      <c r="P43" s="6">
        <f t="shared" si="0"/>
        <v>23.333333333333332</v>
      </c>
      <c r="Q43" s="11">
        <f t="shared" si="1"/>
        <v>41969.64975694444</v>
      </c>
      <c r="R43" s="11">
        <f t="shared" si="2"/>
        <v>41999.64975694444</v>
      </c>
      <c r="S43" s="15" t="str">
        <f t="shared" si="4"/>
        <v>technology</v>
      </c>
      <c r="T43" s="16" t="str">
        <f t="shared" si="5"/>
        <v>web</v>
      </c>
    </row>
    <row r="44" spans="1:20" ht="45" x14ac:dyDescent="0.25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18">
        <f t="shared" si="3"/>
        <v>0</v>
      </c>
      <c r="P44" s="6">
        <f t="shared" si="0"/>
        <v>0</v>
      </c>
      <c r="Q44" s="11">
        <f t="shared" si="1"/>
        <v>42143.585821759254</v>
      </c>
      <c r="R44" s="11">
        <f t="shared" si="2"/>
        <v>42173.585821759254</v>
      </c>
      <c r="S44" s="15" t="str">
        <f t="shared" si="4"/>
        <v>technology</v>
      </c>
      <c r="T44" s="16" t="str">
        <f t="shared" si="5"/>
        <v>web</v>
      </c>
    </row>
    <row r="45" spans="1:20" ht="45" x14ac:dyDescent="0.25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18">
        <f t="shared" si="3"/>
        <v>3.9334666666666664</v>
      </c>
      <c r="P45" s="6">
        <f t="shared" si="0"/>
        <v>45.386153846153846</v>
      </c>
      <c r="Q45" s="11">
        <f t="shared" si="1"/>
        <v>41835.430821759255</v>
      </c>
      <c r="R45" s="11">
        <f t="shared" si="2"/>
        <v>41865.430821759255</v>
      </c>
      <c r="S45" s="15" t="str">
        <f t="shared" si="4"/>
        <v>technology</v>
      </c>
      <c r="T45" s="16" t="str">
        <f t="shared" si="5"/>
        <v>web</v>
      </c>
    </row>
    <row r="46" spans="1:20" ht="45" x14ac:dyDescent="0.25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18">
        <f t="shared" si="3"/>
        <v>0</v>
      </c>
      <c r="P46" s="6">
        <f t="shared" si="0"/>
        <v>0</v>
      </c>
      <c r="Q46" s="11">
        <f t="shared" si="1"/>
        <v>41848.827037037037</v>
      </c>
      <c r="R46" s="11">
        <f t="shared" si="2"/>
        <v>41878.827037037037</v>
      </c>
      <c r="S46" s="15" t="str">
        <f t="shared" si="4"/>
        <v>technology</v>
      </c>
      <c r="T46" s="16" t="str">
        <f t="shared" si="5"/>
        <v>web</v>
      </c>
    </row>
    <row r="47" spans="1:20" ht="30" x14ac:dyDescent="0.25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18">
        <f t="shared" si="3"/>
        <v>2.62</v>
      </c>
      <c r="P47" s="6">
        <f t="shared" si="0"/>
        <v>16.375</v>
      </c>
      <c r="Q47" s="11">
        <f t="shared" si="1"/>
        <v>42194.149398148147</v>
      </c>
      <c r="R47" s="11">
        <f t="shared" si="2"/>
        <v>42239.149398148147</v>
      </c>
      <c r="S47" s="15" t="str">
        <f t="shared" si="4"/>
        <v>technology</v>
      </c>
      <c r="T47" s="16" t="str">
        <f t="shared" si="5"/>
        <v>web</v>
      </c>
    </row>
    <row r="48" spans="1:20" ht="45" x14ac:dyDescent="0.25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18">
        <f t="shared" si="3"/>
        <v>0.2</v>
      </c>
      <c r="P48" s="6">
        <f t="shared" si="0"/>
        <v>10</v>
      </c>
      <c r="Q48" s="11">
        <f t="shared" si="1"/>
        <v>42102.442233796297</v>
      </c>
      <c r="R48" s="11">
        <f t="shared" si="2"/>
        <v>42148.416666666664</v>
      </c>
      <c r="S48" s="15" t="str">
        <f t="shared" si="4"/>
        <v>technology</v>
      </c>
      <c r="T48" s="16" t="str">
        <f t="shared" si="5"/>
        <v>web</v>
      </c>
    </row>
    <row r="49" spans="1:20" ht="45" x14ac:dyDescent="0.25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18">
        <f t="shared" si="3"/>
        <v>0</v>
      </c>
      <c r="P49" s="6">
        <f t="shared" si="0"/>
        <v>0</v>
      </c>
      <c r="Q49" s="11">
        <f t="shared" si="1"/>
        <v>42300.617314814815</v>
      </c>
      <c r="R49" s="11">
        <f t="shared" si="2"/>
        <v>42330.65898148148</v>
      </c>
      <c r="S49" s="15" t="str">
        <f t="shared" si="4"/>
        <v>technology</v>
      </c>
      <c r="T49" s="16" t="str">
        <f t="shared" si="5"/>
        <v>web</v>
      </c>
    </row>
    <row r="50" spans="1:20" ht="45" x14ac:dyDescent="0.25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18">
        <f t="shared" si="3"/>
        <v>0.97400000000000009</v>
      </c>
      <c r="P50" s="6">
        <f t="shared" si="0"/>
        <v>292.2</v>
      </c>
      <c r="Q50" s="11">
        <f t="shared" si="1"/>
        <v>42140.712731481479</v>
      </c>
      <c r="R50" s="11">
        <f t="shared" si="2"/>
        <v>42170.712731481479</v>
      </c>
      <c r="S50" s="15" t="str">
        <f t="shared" si="4"/>
        <v>technology</v>
      </c>
      <c r="T50" s="16" t="str">
        <f t="shared" si="5"/>
        <v>web</v>
      </c>
    </row>
    <row r="51" spans="1:20" ht="45" x14ac:dyDescent="0.25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18">
        <f t="shared" si="3"/>
        <v>0.64102564102564097</v>
      </c>
      <c r="P51" s="6">
        <f t="shared" si="0"/>
        <v>5</v>
      </c>
      <c r="Q51" s="11">
        <f t="shared" si="1"/>
        <v>42306.825740740744</v>
      </c>
      <c r="R51" s="11">
        <f t="shared" si="2"/>
        <v>42336.867407407401</v>
      </c>
      <c r="S51" s="15" t="str">
        <f t="shared" si="4"/>
        <v>technology</v>
      </c>
      <c r="T51" s="16" t="str">
        <f t="shared" si="5"/>
        <v>web</v>
      </c>
    </row>
    <row r="52" spans="1:20" ht="45" x14ac:dyDescent="0.25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18">
        <f t="shared" si="3"/>
        <v>0</v>
      </c>
      <c r="P52" s="6">
        <f t="shared" si="0"/>
        <v>0</v>
      </c>
      <c r="Q52" s="11">
        <f t="shared" si="1"/>
        <v>42086.622523148144</v>
      </c>
      <c r="R52" s="11">
        <f t="shared" si="2"/>
        <v>42116.622523148144</v>
      </c>
      <c r="S52" s="15" t="str">
        <f t="shared" si="4"/>
        <v>technology</v>
      </c>
      <c r="T52" s="16" t="str">
        <f t="shared" si="5"/>
        <v>web</v>
      </c>
    </row>
    <row r="53" spans="1:20" ht="45" x14ac:dyDescent="0.25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18">
        <f t="shared" si="3"/>
        <v>0</v>
      </c>
      <c r="P53" s="6">
        <f t="shared" si="0"/>
        <v>0</v>
      </c>
      <c r="Q53" s="11">
        <f t="shared" si="1"/>
        <v>42328.352280092593</v>
      </c>
      <c r="R53" s="11">
        <f t="shared" si="2"/>
        <v>42388.352280092593</v>
      </c>
      <c r="S53" s="15" t="str">
        <f t="shared" si="4"/>
        <v>technology</v>
      </c>
      <c r="T53" s="16" t="str">
        <f t="shared" si="5"/>
        <v>web</v>
      </c>
    </row>
    <row r="54" spans="1:20" ht="30" x14ac:dyDescent="0.25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18">
        <f t="shared" si="3"/>
        <v>0</v>
      </c>
      <c r="P54" s="6">
        <f t="shared" si="0"/>
        <v>0</v>
      </c>
      <c r="Q54" s="11">
        <f t="shared" si="1"/>
        <v>42584.823449074072</v>
      </c>
      <c r="R54" s="11">
        <f t="shared" si="2"/>
        <v>42614.823449074072</v>
      </c>
      <c r="S54" s="15" t="str">
        <f t="shared" si="4"/>
        <v>technology</v>
      </c>
      <c r="T54" s="16" t="str">
        <f t="shared" si="5"/>
        <v>web</v>
      </c>
    </row>
    <row r="55" spans="1:20" ht="45" x14ac:dyDescent="0.25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18">
        <f t="shared" si="3"/>
        <v>21.363333333333333</v>
      </c>
      <c r="P55" s="6">
        <f t="shared" si="0"/>
        <v>105.93388429752066</v>
      </c>
      <c r="Q55" s="11">
        <f t="shared" si="1"/>
        <v>42247.288425925923</v>
      </c>
      <c r="R55" s="11">
        <f t="shared" si="2"/>
        <v>42277.999305555553</v>
      </c>
      <c r="S55" s="15" t="str">
        <f t="shared" si="4"/>
        <v>technology</v>
      </c>
      <c r="T55" s="16" t="str">
        <f t="shared" si="5"/>
        <v>web</v>
      </c>
    </row>
    <row r="56" spans="1:20" ht="45" x14ac:dyDescent="0.25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18">
        <f t="shared" si="3"/>
        <v>0</v>
      </c>
      <c r="P56" s="6">
        <f t="shared" si="0"/>
        <v>0</v>
      </c>
      <c r="Q56" s="11">
        <f t="shared" si="1"/>
        <v>42514.853472222218</v>
      </c>
      <c r="R56" s="11">
        <f t="shared" si="2"/>
        <v>42544.853472222218</v>
      </c>
      <c r="S56" s="15" t="str">
        <f t="shared" si="4"/>
        <v>technology</v>
      </c>
      <c r="T56" s="16" t="str">
        <f t="shared" si="5"/>
        <v>web</v>
      </c>
    </row>
    <row r="57" spans="1:20" ht="45" x14ac:dyDescent="0.25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18">
        <f t="shared" si="3"/>
        <v>0</v>
      </c>
      <c r="P57" s="6">
        <f t="shared" si="0"/>
        <v>0</v>
      </c>
      <c r="Q57" s="11">
        <f t="shared" si="1"/>
        <v>42241.913877314808</v>
      </c>
      <c r="R57" s="11">
        <f t="shared" si="2"/>
        <v>42271.913877314808</v>
      </c>
      <c r="S57" s="15" t="str">
        <f t="shared" si="4"/>
        <v>technology</v>
      </c>
      <c r="T57" s="16" t="str">
        <f t="shared" si="5"/>
        <v>web</v>
      </c>
    </row>
    <row r="58" spans="1:20" ht="45" x14ac:dyDescent="0.25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18">
        <f t="shared" si="3"/>
        <v>0</v>
      </c>
      <c r="P58" s="6">
        <f t="shared" si="0"/>
        <v>0</v>
      </c>
      <c r="Q58" s="11">
        <f t="shared" si="1"/>
        <v>42761.167905092589</v>
      </c>
      <c r="R58" s="11">
        <f t="shared" si="2"/>
        <v>42791.167905092589</v>
      </c>
      <c r="S58" s="15" t="str">
        <f t="shared" si="4"/>
        <v>technology</v>
      </c>
      <c r="T58" s="16" t="str">
        <f t="shared" si="5"/>
        <v>web</v>
      </c>
    </row>
    <row r="59" spans="1:20" ht="45" x14ac:dyDescent="0.25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18">
        <f t="shared" si="3"/>
        <v>3</v>
      </c>
      <c r="P59" s="6">
        <f t="shared" si="0"/>
        <v>20</v>
      </c>
      <c r="Q59" s="11">
        <f t="shared" si="1"/>
        <v>42087.134756944441</v>
      </c>
      <c r="R59" s="11">
        <f t="shared" si="2"/>
        <v>42132.134756944441</v>
      </c>
      <c r="S59" s="15" t="str">
        <f t="shared" si="4"/>
        <v>technology</v>
      </c>
      <c r="T59" s="16" t="str">
        <f t="shared" si="5"/>
        <v>web</v>
      </c>
    </row>
    <row r="60" spans="1:20" ht="45" x14ac:dyDescent="0.25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18">
        <f t="shared" si="3"/>
        <v>0</v>
      </c>
      <c r="P60" s="6">
        <f t="shared" si="0"/>
        <v>0</v>
      </c>
      <c r="Q60" s="11">
        <f t="shared" si="1"/>
        <v>42317.60188657407</v>
      </c>
      <c r="R60" s="11">
        <f t="shared" si="2"/>
        <v>42347.60188657407</v>
      </c>
      <c r="S60" s="15" t="str">
        <f t="shared" si="4"/>
        <v>technology</v>
      </c>
      <c r="T60" s="16" t="str">
        <f t="shared" si="5"/>
        <v>web</v>
      </c>
    </row>
    <row r="61" spans="1:20" ht="30" x14ac:dyDescent="0.25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18">
        <f t="shared" si="3"/>
        <v>3.9999999999999996E-5</v>
      </c>
      <c r="P61" s="6">
        <f t="shared" si="0"/>
        <v>1</v>
      </c>
      <c r="Q61" s="11">
        <f t="shared" si="1"/>
        <v>41908.442013888889</v>
      </c>
      <c r="R61" s="11">
        <f t="shared" si="2"/>
        <v>41968.483680555553</v>
      </c>
      <c r="S61" s="15" t="str">
        <f t="shared" si="4"/>
        <v>technology</v>
      </c>
      <c r="T61" s="16" t="str">
        <f t="shared" si="5"/>
        <v>web</v>
      </c>
    </row>
    <row r="62" spans="1:20" ht="45" x14ac:dyDescent="0.25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18">
        <f t="shared" si="3"/>
        <v>1</v>
      </c>
      <c r="P62" s="6">
        <f t="shared" si="0"/>
        <v>300</v>
      </c>
      <c r="Q62" s="11">
        <f t="shared" si="1"/>
        <v>41831.508541666662</v>
      </c>
      <c r="R62" s="11">
        <f t="shared" si="2"/>
        <v>41876.508541666662</v>
      </c>
      <c r="S62" s="15" t="str">
        <f t="shared" si="4"/>
        <v>technology</v>
      </c>
      <c r="T62" s="16" t="str">
        <f t="shared" si="5"/>
        <v>web</v>
      </c>
    </row>
    <row r="63" spans="1:20" ht="45" x14ac:dyDescent="0.25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18">
        <f t="shared" si="3"/>
        <v>1.044</v>
      </c>
      <c r="P63" s="6">
        <f t="shared" si="0"/>
        <v>87</v>
      </c>
      <c r="Q63" s="11">
        <f t="shared" si="1"/>
        <v>42528.779363425921</v>
      </c>
      <c r="R63" s="11">
        <f t="shared" si="2"/>
        <v>42558.779363425921</v>
      </c>
      <c r="S63" s="15" t="str">
        <f t="shared" si="4"/>
        <v>technology</v>
      </c>
      <c r="T63" s="16" t="str">
        <f t="shared" si="5"/>
        <v>web</v>
      </c>
    </row>
    <row r="64" spans="1:20" ht="45" x14ac:dyDescent="0.25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18">
        <f t="shared" si="3"/>
        <v>5.6833333333333336</v>
      </c>
      <c r="P64" s="6">
        <f t="shared" si="0"/>
        <v>37.888888888888886</v>
      </c>
      <c r="Q64" s="11">
        <f t="shared" si="1"/>
        <v>42532.566412037035</v>
      </c>
      <c r="R64" s="11">
        <f t="shared" si="2"/>
        <v>42552.566412037035</v>
      </c>
      <c r="S64" s="15" t="str">
        <f t="shared" si="4"/>
        <v>technology</v>
      </c>
      <c r="T64" s="16" t="str">
        <f t="shared" si="5"/>
        <v>web</v>
      </c>
    </row>
    <row r="65" spans="1:20" ht="45" x14ac:dyDescent="0.25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18">
        <f t="shared" si="3"/>
        <v>0</v>
      </c>
      <c r="P65" s="6">
        <f t="shared" si="0"/>
        <v>0</v>
      </c>
      <c r="Q65" s="11">
        <f t="shared" si="1"/>
        <v>42121.800891203697</v>
      </c>
      <c r="R65" s="11">
        <f t="shared" si="2"/>
        <v>42151.800891203697</v>
      </c>
      <c r="S65" s="15" t="str">
        <f t="shared" si="4"/>
        <v>technology</v>
      </c>
      <c r="T65" s="16" t="str">
        <f t="shared" si="5"/>
        <v>web</v>
      </c>
    </row>
    <row r="66" spans="1:20" ht="45" x14ac:dyDescent="0.25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18">
        <f t="shared" si="3"/>
        <v>0</v>
      </c>
      <c r="P66" s="6">
        <f t="shared" ref="P66:P129" si="6">IF(ISERROR(E66/L66),0,E66/L66)</f>
        <v>0</v>
      </c>
      <c r="Q66" s="11">
        <f t="shared" ref="Q66:Q129" si="7">(J66/86400)+25569+(-5/24)</f>
        <v>42108.78056712963</v>
      </c>
      <c r="R66" s="11">
        <f t="shared" ref="R66:R129" si="8">(I66/86400)+25569+(-5/24)</f>
        <v>42138.78056712963</v>
      </c>
      <c r="S66" s="15" t="str">
        <f t="shared" si="4"/>
        <v>technology</v>
      </c>
      <c r="T66" s="16" t="str">
        <f t="shared" si="5"/>
        <v>web</v>
      </c>
    </row>
    <row r="67" spans="1:20" ht="45" x14ac:dyDescent="0.25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18">
        <f t="shared" ref="O67:O130" si="9">E67/D67 * 100</f>
        <v>0</v>
      </c>
      <c r="P67" s="6">
        <f t="shared" si="6"/>
        <v>0</v>
      </c>
      <c r="Q67" s="11">
        <f t="shared" si="7"/>
        <v>42790.687233796292</v>
      </c>
      <c r="R67" s="11">
        <f t="shared" si="8"/>
        <v>42820.645567129628</v>
      </c>
      <c r="S67" s="15" t="str">
        <f t="shared" ref="S67:S130" si="10">LEFT(N67,FIND("/",N67)-1)</f>
        <v>technology</v>
      </c>
      <c r="T67" s="16" t="str">
        <f t="shared" ref="T67:T130" si="11">RIGHT(N67,LEN(N67)-FIND("/",N67))</f>
        <v>web</v>
      </c>
    </row>
    <row r="68" spans="1:20" ht="45" x14ac:dyDescent="0.25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18">
        <f t="shared" si="9"/>
        <v>17.380000000000003</v>
      </c>
      <c r="P68" s="6">
        <f t="shared" si="6"/>
        <v>111.41025641025641</v>
      </c>
      <c r="Q68" s="11">
        <f t="shared" si="7"/>
        <v>42198.351145833331</v>
      </c>
      <c r="R68" s="11">
        <f t="shared" si="8"/>
        <v>42231.348611111105</v>
      </c>
      <c r="S68" s="15" t="str">
        <f t="shared" si="10"/>
        <v>technology</v>
      </c>
      <c r="T68" s="16" t="str">
        <f t="shared" si="11"/>
        <v>web</v>
      </c>
    </row>
    <row r="69" spans="1:20" ht="45" x14ac:dyDescent="0.25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18">
        <f t="shared" si="9"/>
        <v>0.02</v>
      </c>
      <c r="P69" s="6">
        <f t="shared" si="6"/>
        <v>90</v>
      </c>
      <c r="Q69" s="11">
        <f t="shared" si="7"/>
        <v>42384.098506944443</v>
      </c>
      <c r="R69" s="11">
        <f t="shared" si="8"/>
        <v>42443.749999999993</v>
      </c>
      <c r="S69" s="15" t="str">
        <f t="shared" si="10"/>
        <v>technology</v>
      </c>
      <c r="T69" s="16" t="str">
        <f t="shared" si="11"/>
        <v>web</v>
      </c>
    </row>
    <row r="70" spans="1:20" ht="45" x14ac:dyDescent="0.25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18">
        <f t="shared" si="9"/>
        <v>0</v>
      </c>
      <c r="P70" s="6">
        <f t="shared" si="6"/>
        <v>0</v>
      </c>
      <c r="Q70" s="11">
        <f t="shared" si="7"/>
        <v>41803.484456018516</v>
      </c>
      <c r="R70" s="11">
        <f t="shared" si="8"/>
        <v>41833.484456018516</v>
      </c>
      <c r="S70" s="15" t="str">
        <f t="shared" si="10"/>
        <v>technology</v>
      </c>
      <c r="T70" s="16" t="str">
        <f t="shared" si="11"/>
        <v>web</v>
      </c>
    </row>
    <row r="71" spans="1:20" ht="45" x14ac:dyDescent="0.25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18">
        <f t="shared" si="9"/>
        <v>0.17500000000000002</v>
      </c>
      <c r="P71" s="6">
        <f t="shared" si="6"/>
        <v>116.66666666666667</v>
      </c>
      <c r="Q71" s="11">
        <f t="shared" si="7"/>
        <v>42474.429490740738</v>
      </c>
      <c r="R71" s="11">
        <f t="shared" si="8"/>
        <v>42504.429490740738</v>
      </c>
      <c r="S71" s="15" t="str">
        <f t="shared" si="10"/>
        <v>technology</v>
      </c>
      <c r="T71" s="16" t="str">
        <f t="shared" si="11"/>
        <v>web</v>
      </c>
    </row>
    <row r="72" spans="1:20" ht="45" x14ac:dyDescent="0.25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18">
        <f t="shared" si="9"/>
        <v>8.3340278356529712E-2</v>
      </c>
      <c r="P72" s="6">
        <f t="shared" si="6"/>
        <v>10</v>
      </c>
      <c r="Q72" s="11">
        <f t="shared" si="7"/>
        <v>42223.411122685182</v>
      </c>
      <c r="R72" s="11">
        <f t="shared" si="8"/>
        <v>42253.006944444445</v>
      </c>
      <c r="S72" s="15" t="str">
        <f t="shared" si="10"/>
        <v>technology</v>
      </c>
      <c r="T72" s="16" t="str">
        <f t="shared" si="11"/>
        <v>web</v>
      </c>
    </row>
    <row r="73" spans="1:20" ht="30" x14ac:dyDescent="0.25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18">
        <f t="shared" si="9"/>
        <v>1.38</v>
      </c>
      <c r="P73" s="6">
        <f t="shared" si="6"/>
        <v>76.666666666666671</v>
      </c>
      <c r="Q73" s="11">
        <f t="shared" si="7"/>
        <v>42489.563993055555</v>
      </c>
      <c r="R73" s="11">
        <f t="shared" si="8"/>
        <v>42518.563993055555</v>
      </c>
      <c r="S73" s="15" t="str">
        <f t="shared" si="10"/>
        <v>technology</v>
      </c>
      <c r="T73" s="16" t="str">
        <f t="shared" si="11"/>
        <v>web</v>
      </c>
    </row>
    <row r="74" spans="1:20" ht="30" x14ac:dyDescent="0.25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18">
        <f t="shared" si="9"/>
        <v>0</v>
      </c>
      <c r="P74" s="6">
        <f t="shared" si="6"/>
        <v>0</v>
      </c>
      <c r="Q74" s="11">
        <f t="shared" si="7"/>
        <v>42303.450983796291</v>
      </c>
      <c r="R74" s="11">
        <f t="shared" si="8"/>
        <v>42333.492650462962</v>
      </c>
      <c r="S74" s="15" t="str">
        <f t="shared" si="10"/>
        <v>technology</v>
      </c>
      <c r="T74" s="16" t="str">
        <f t="shared" si="11"/>
        <v>web</v>
      </c>
    </row>
    <row r="75" spans="1:20" ht="45" x14ac:dyDescent="0.25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18">
        <f t="shared" si="9"/>
        <v>12.45</v>
      </c>
      <c r="P75" s="6">
        <f t="shared" si="6"/>
        <v>49.8</v>
      </c>
      <c r="Q75" s="11">
        <f t="shared" si="7"/>
        <v>42507.090995370367</v>
      </c>
      <c r="R75" s="11">
        <f t="shared" si="8"/>
        <v>42538.749999999993</v>
      </c>
      <c r="S75" s="15" t="str">
        <f t="shared" si="10"/>
        <v>technology</v>
      </c>
      <c r="T75" s="16" t="str">
        <f t="shared" si="11"/>
        <v>web</v>
      </c>
    </row>
    <row r="76" spans="1:20" ht="30" x14ac:dyDescent="0.25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18">
        <f t="shared" si="9"/>
        <v>0.02</v>
      </c>
      <c r="P76" s="6">
        <f t="shared" si="6"/>
        <v>1</v>
      </c>
      <c r="Q76" s="11">
        <f t="shared" si="7"/>
        <v>42031.720243055555</v>
      </c>
      <c r="R76" s="11">
        <f t="shared" si="8"/>
        <v>42061.720243055555</v>
      </c>
      <c r="S76" s="15" t="str">
        <f t="shared" si="10"/>
        <v>technology</v>
      </c>
      <c r="T76" s="16" t="str">
        <f t="shared" si="11"/>
        <v>web</v>
      </c>
    </row>
    <row r="77" spans="1:20" ht="30" x14ac:dyDescent="0.25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18">
        <f t="shared" si="9"/>
        <v>8.0000000000000002E-3</v>
      </c>
      <c r="P77" s="6">
        <f t="shared" si="6"/>
        <v>2</v>
      </c>
      <c r="Q77" s="11">
        <f t="shared" si="7"/>
        <v>42075.883819444447</v>
      </c>
      <c r="R77" s="11">
        <f t="shared" si="8"/>
        <v>42105.883819444447</v>
      </c>
      <c r="S77" s="15" t="str">
        <f t="shared" si="10"/>
        <v>technology</v>
      </c>
      <c r="T77" s="16" t="str">
        <f t="shared" si="11"/>
        <v>web</v>
      </c>
    </row>
    <row r="78" spans="1:20" ht="30" x14ac:dyDescent="0.25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18">
        <f t="shared" si="9"/>
        <v>0.2</v>
      </c>
      <c r="P78" s="6">
        <f t="shared" si="6"/>
        <v>4</v>
      </c>
      <c r="Q78" s="11">
        <f t="shared" si="7"/>
        <v>42131.247106481482</v>
      </c>
      <c r="R78" s="11">
        <f t="shared" si="8"/>
        <v>42161.240972222215</v>
      </c>
      <c r="S78" s="15" t="str">
        <f t="shared" si="10"/>
        <v>technology</v>
      </c>
      <c r="T78" s="16" t="str">
        <f t="shared" si="11"/>
        <v>web</v>
      </c>
    </row>
    <row r="79" spans="1:20" ht="45" x14ac:dyDescent="0.25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18">
        <f t="shared" si="9"/>
        <v>0</v>
      </c>
      <c r="P79" s="6">
        <f t="shared" si="6"/>
        <v>0</v>
      </c>
      <c r="Q79" s="11">
        <f t="shared" si="7"/>
        <v>42762.75368055555</v>
      </c>
      <c r="R79" s="11">
        <f t="shared" si="8"/>
        <v>42791.75277777778</v>
      </c>
      <c r="S79" s="15" t="str">
        <f t="shared" si="10"/>
        <v>technology</v>
      </c>
      <c r="T79" s="16" t="str">
        <f t="shared" si="11"/>
        <v>web</v>
      </c>
    </row>
    <row r="80" spans="1:20" x14ac:dyDescent="0.25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18">
        <f t="shared" si="9"/>
        <v>9.0000000000000011E-3</v>
      </c>
      <c r="P80" s="6">
        <f t="shared" si="6"/>
        <v>3</v>
      </c>
      <c r="Q80" s="11">
        <f t="shared" si="7"/>
        <v>42759.384976851848</v>
      </c>
      <c r="R80" s="11">
        <f t="shared" si="8"/>
        <v>42819.343310185184</v>
      </c>
      <c r="S80" s="15" t="str">
        <f t="shared" si="10"/>
        <v>technology</v>
      </c>
      <c r="T80" s="16" t="str">
        <f t="shared" si="11"/>
        <v>web</v>
      </c>
    </row>
    <row r="81" spans="1:20" ht="30" x14ac:dyDescent="0.25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18">
        <f t="shared" si="9"/>
        <v>9.9999999999999991E-5</v>
      </c>
      <c r="P81" s="6">
        <f t="shared" si="6"/>
        <v>1</v>
      </c>
      <c r="Q81" s="11">
        <f t="shared" si="7"/>
        <v>41865.374942129631</v>
      </c>
      <c r="R81" s="11">
        <f t="shared" si="8"/>
        <v>41925.374942129631</v>
      </c>
      <c r="S81" s="15" t="str">
        <f t="shared" si="10"/>
        <v>technology</v>
      </c>
      <c r="T81" s="16" t="str">
        <f t="shared" si="11"/>
        <v>web</v>
      </c>
    </row>
    <row r="82" spans="1:20" ht="45" x14ac:dyDescent="0.25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18">
        <f t="shared" si="9"/>
        <v>2.2157147647256061</v>
      </c>
      <c r="P82" s="6">
        <f t="shared" si="6"/>
        <v>3304</v>
      </c>
      <c r="Q82" s="11">
        <f t="shared" si="7"/>
        <v>42748.851388888885</v>
      </c>
      <c r="R82" s="11">
        <f t="shared" si="8"/>
        <v>42808.80972222222</v>
      </c>
      <c r="S82" s="15" t="str">
        <f t="shared" si="10"/>
        <v>technology</v>
      </c>
      <c r="T82" s="16" t="str">
        <f t="shared" si="11"/>
        <v>wearables</v>
      </c>
    </row>
    <row r="83" spans="1:20" ht="45" x14ac:dyDescent="0.25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18">
        <f t="shared" si="9"/>
        <v>104</v>
      </c>
      <c r="P83" s="6">
        <f t="shared" si="6"/>
        <v>1300</v>
      </c>
      <c r="Q83" s="11">
        <f t="shared" si="7"/>
        <v>42720.511724537035</v>
      </c>
      <c r="R83" s="11">
        <f t="shared" si="8"/>
        <v>42765.511724537035</v>
      </c>
      <c r="S83" s="15" t="str">
        <f t="shared" si="10"/>
        <v>technology</v>
      </c>
      <c r="T83" s="16" t="str">
        <f t="shared" si="11"/>
        <v>wearables</v>
      </c>
    </row>
    <row r="84" spans="1:20" ht="45" x14ac:dyDescent="0.25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18">
        <f t="shared" si="9"/>
        <v>29.6029602960296</v>
      </c>
      <c r="P84" s="6">
        <f t="shared" si="6"/>
        <v>134.54545454545453</v>
      </c>
      <c r="Q84" s="11">
        <f t="shared" si="7"/>
        <v>42325.475856481477</v>
      </c>
      <c r="R84" s="11">
        <f t="shared" si="8"/>
        <v>42355.040972222218</v>
      </c>
      <c r="S84" s="15" t="str">
        <f t="shared" si="10"/>
        <v>technology</v>
      </c>
      <c r="T84" s="16" t="str">
        <f t="shared" si="11"/>
        <v>wearables</v>
      </c>
    </row>
    <row r="85" spans="1:20" ht="45" x14ac:dyDescent="0.25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18">
        <f t="shared" si="9"/>
        <v>16.055</v>
      </c>
      <c r="P85" s="6">
        <f t="shared" si="6"/>
        <v>214.06666666666666</v>
      </c>
      <c r="Q85" s="11">
        <f t="shared" si="7"/>
        <v>42780.500706018516</v>
      </c>
      <c r="R85" s="11">
        <f t="shared" si="8"/>
        <v>42810.459039351852</v>
      </c>
      <c r="S85" s="15" t="str">
        <f t="shared" si="10"/>
        <v>technology</v>
      </c>
      <c r="T85" s="16" t="str">
        <f t="shared" si="11"/>
        <v>wearables</v>
      </c>
    </row>
    <row r="86" spans="1:20" ht="30" x14ac:dyDescent="0.25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18">
        <f t="shared" si="9"/>
        <v>82.207999999999998</v>
      </c>
      <c r="P86" s="6">
        <f t="shared" si="6"/>
        <v>216.33684210526314</v>
      </c>
      <c r="Q86" s="11">
        <f t="shared" si="7"/>
        <v>42388.5003125</v>
      </c>
      <c r="R86" s="11">
        <f t="shared" si="8"/>
        <v>42418.5003125</v>
      </c>
      <c r="S86" s="15" t="str">
        <f t="shared" si="10"/>
        <v>technology</v>
      </c>
      <c r="T86" s="16" t="str">
        <f t="shared" si="11"/>
        <v>wearables</v>
      </c>
    </row>
    <row r="87" spans="1:20" ht="30" x14ac:dyDescent="0.25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18">
        <f t="shared" si="9"/>
        <v>75.051000000000002</v>
      </c>
      <c r="P87" s="6">
        <f t="shared" si="6"/>
        <v>932.31055900621118</v>
      </c>
      <c r="Q87" s="11">
        <f t="shared" si="7"/>
        <v>42276.41646990741</v>
      </c>
      <c r="R87" s="11">
        <f t="shared" si="8"/>
        <v>42307.41646990741</v>
      </c>
      <c r="S87" s="15" t="str">
        <f t="shared" si="10"/>
        <v>technology</v>
      </c>
      <c r="T87" s="16" t="str">
        <f t="shared" si="11"/>
        <v>wearables</v>
      </c>
    </row>
    <row r="88" spans="1:20" ht="45" x14ac:dyDescent="0.25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18">
        <f t="shared" si="9"/>
        <v>5.8500000000000005</v>
      </c>
      <c r="P88" s="6">
        <f t="shared" si="6"/>
        <v>29.25</v>
      </c>
      <c r="Q88" s="11">
        <f t="shared" si="7"/>
        <v>41976.83185185185</v>
      </c>
      <c r="R88" s="11">
        <f t="shared" si="8"/>
        <v>41985.09097222222</v>
      </c>
      <c r="S88" s="15" t="str">
        <f t="shared" si="10"/>
        <v>technology</v>
      </c>
      <c r="T88" s="16" t="str">
        <f t="shared" si="11"/>
        <v>wearables</v>
      </c>
    </row>
    <row r="89" spans="1:20" ht="45" x14ac:dyDescent="0.25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18">
        <f t="shared" si="9"/>
        <v>44.32</v>
      </c>
      <c r="P89" s="6">
        <f t="shared" si="6"/>
        <v>174.94736842105263</v>
      </c>
      <c r="Q89" s="11">
        <f t="shared" si="7"/>
        <v>42676.3752662037</v>
      </c>
      <c r="R89" s="11">
        <f t="shared" si="8"/>
        <v>42718.416932870365</v>
      </c>
      <c r="S89" s="15" t="str">
        <f t="shared" si="10"/>
        <v>technology</v>
      </c>
      <c r="T89" s="16" t="str">
        <f t="shared" si="11"/>
        <v>wearables</v>
      </c>
    </row>
    <row r="90" spans="1:20" ht="45" x14ac:dyDescent="0.25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18">
        <f t="shared" si="9"/>
        <v>0.26737967914438499</v>
      </c>
      <c r="P90" s="6">
        <f t="shared" si="6"/>
        <v>250</v>
      </c>
      <c r="Q90" s="11">
        <f t="shared" si="7"/>
        <v>42702.600868055553</v>
      </c>
      <c r="R90" s="11">
        <f t="shared" si="8"/>
        <v>42732.600868055553</v>
      </c>
      <c r="S90" s="15" t="str">
        <f t="shared" si="10"/>
        <v>technology</v>
      </c>
      <c r="T90" s="16" t="str">
        <f t="shared" si="11"/>
        <v>wearables</v>
      </c>
    </row>
    <row r="91" spans="1:20" ht="45" x14ac:dyDescent="0.25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18">
        <f t="shared" si="9"/>
        <v>13.13</v>
      </c>
      <c r="P91" s="6">
        <f t="shared" si="6"/>
        <v>65</v>
      </c>
      <c r="Q91" s="11">
        <f t="shared" si="7"/>
        <v>42510.396365740737</v>
      </c>
      <c r="R91" s="11">
        <f t="shared" si="8"/>
        <v>42540.396365740737</v>
      </c>
      <c r="S91" s="15" t="str">
        <f t="shared" si="10"/>
        <v>technology</v>
      </c>
      <c r="T91" s="16" t="str">
        <f t="shared" si="11"/>
        <v>wearables</v>
      </c>
    </row>
    <row r="92" spans="1:20" ht="45" x14ac:dyDescent="0.25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18">
        <f t="shared" si="9"/>
        <v>0.19088937093275488</v>
      </c>
      <c r="P92" s="6">
        <f t="shared" si="6"/>
        <v>55</v>
      </c>
      <c r="Q92" s="11">
        <f t="shared" si="7"/>
        <v>42561.621087962958</v>
      </c>
      <c r="R92" s="11">
        <f t="shared" si="8"/>
        <v>42617.915972222218</v>
      </c>
      <c r="S92" s="15" t="str">
        <f t="shared" si="10"/>
        <v>technology</v>
      </c>
      <c r="T92" s="16" t="str">
        <f t="shared" si="11"/>
        <v>wearables</v>
      </c>
    </row>
    <row r="93" spans="1:20" ht="45" x14ac:dyDescent="0.25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18">
        <f t="shared" si="9"/>
        <v>0.375</v>
      </c>
      <c r="P93" s="6">
        <f t="shared" si="6"/>
        <v>75</v>
      </c>
      <c r="Q93" s="11">
        <f t="shared" si="7"/>
        <v>41946.689756944441</v>
      </c>
      <c r="R93" s="11">
        <f t="shared" si="8"/>
        <v>41991.689756944441</v>
      </c>
      <c r="S93" s="15" t="str">
        <f t="shared" si="10"/>
        <v>technology</v>
      </c>
      <c r="T93" s="16" t="str">
        <f t="shared" si="11"/>
        <v>wearables</v>
      </c>
    </row>
    <row r="94" spans="1:20" ht="45" x14ac:dyDescent="0.25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18">
        <f t="shared" si="9"/>
        <v>21535.021000000001</v>
      </c>
      <c r="P94" s="6">
        <f t="shared" si="6"/>
        <v>1389.3561935483872</v>
      </c>
      <c r="Q94" s="11">
        <f t="shared" si="7"/>
        <v>42714.232083333329</v>
      </c>
      <c r="R94" s="11">
        <f t="shared" si="8"/>
        <v>42759.232083333329</v>
      </c>
      <c r="S94" s="15" t="str">
        <f t="shared" si="10"/>
        <v>technology</v>
      </c>
      <c r="T94" s="16" t="str">
        <f t="shared" si="11"/>
        <v>wearables</v>
      </c>
    </row>
    <row r="95" spans="1:20" ht="45" x14ac:dyDescent="0.25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18">
        <f t="shared" si="9"/>
        <v>34.527999999999999</v>
      </c>
      <c r="P95" s="6">
        <f t="shared" si="6"/>
        <v>95.911111111111111</v>
      </c>
      <c r="Q95" s="11">
        <f t="shared" si="7"/>
        <v>42339.625648148147</v>
      </c>
      <c r="R95" s="11">
        <f t="shared" si="8"/>
        <v>42367.624999999993</v>
      </c>
      <c r="S95" s="15" t="str">
        <f t="shared" si="10"/>
        <v>technology</v>
      </c>
      <c r="T95" s="16" t="str">
        <f t="shared" si="11"/>
        <v>wearables</v>
      </c>
    </row>
    <row r="96" spans="1:20" ht="30" x14ac:dyDescent="0.25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18">
        <f t="shared" si="9"/>
        <v>30.599999999999998</v>
      </c>
      <c r="P96" s="6">
        <f t="shared" si="6"/>
        <v>191.25</v>
      </c>
      <c r="Q96" s="11">
        <f t="shared" si="7"/>
        <v>41954.79415509259</v>
      </c>
      <c r="R96" s="11">
        <f t="shared" si="8"/>
        <v>42004.79415509259</v>
      </c>
      <c r="S96" s="15" t="str">
        <f t="shared" si="10"/>
        <v>technology</v>
      </c>
      <c r="T96" s="16" t="str">
        <f t="shared" si="11"/>
        <v>wearables</v>
      </c>
    </row>
    <row r="97" spans="1:20" ht="30" x14ac:dyDescent="0.25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18">
        <f t="shared" si="9"/>
        <v>2.666666666666667</v>
      </c>
      <c r="P97" s="6">
        <f t="shared" si="6"/>
        <v>40</v>
      </c>
      <c r="Q97" s="11">
        <f t="shared" si="7"/>
        <v>42303.670081018521</v>
      </c>
      <c r="R97" s="11">
        <f t="shared" si="8"/>
        <v>42333.711747685178</v>
      </c>
      <c r="S97" s="15" t="str">
        <f t="shared" si="10"/>
        <v>technology</v>
      </c>
      <c r="T97" s="16" t="str">
        <f t="shared" si="11"/>
        <v>wearables</v>
      </c>
    </row>
    <row r="98" spans="1:20" ht="45" x14ac:dyDescent="0.25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18">
        <f t="shared" si="9"/>
        <v>2.8420000000000001</v>
      </c>
      <c r="P98" s="6">
        <f t="shared" si="6"/>
        <v>74.78947368421052</v>
      </c>
      <c r="Q98" s="11">
        <f t="shared" si="7"/>
        <v>42421.898796296293</v>
      </c>
      <c r="R98" s="11">
        <f t="shared" si="8"/>
        <v>42466.857129629629</v>
      </c>
      <c r="S98" s="15" t="str">
        <f t="shared" si="10"/>
        <v>technology</v>
      </c>
      <c r="T98" s="16" t="str">
        <f t="shared" si="11"/>
        <v>wearables</v>
      </c>
    </row>
    <row r="99" spans="1:20" ht="45" x14ac:dyDescent="0.25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18">
        <f t="shared" si="9"/>
        <v>22.878799999999998</v>
      </c>
      <c r="P99" s="6">
        <f t="shared" si="6"/>
        <v>161.11830985915492</v>
      </c>
      <c r="Q99" s="11">
        <f t="shared" si="7"/>
        <v>42289.466840277775</v>
      </c>
      <c r="R99" s="11">
        <f t="shared" si="8"/>
        <v>42329.508506944439</v>
      </c>
      <c r="S99" s="15" t="str">
        <f t="shared" si="10"/>
        <v>technology</v>
      </c>
      <c r="T99" s="16" t="str">
        <f t="shared" si="11"/>
        <v>wearables</v>
      </c>
    </row>
    <row r="100" spans="1:20" ht="30" x14ac:dyDescent="0.25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18">
        <f t="shared" si="9"/>
        <v>3.105</v>
      </c>
      <c r="P100" s="6">
        <f t="shared" si="6"/>
        <v>88.714285714285708</v>
      </c>
      <c r="Q100" s="11">
        <f t="shared" si="7"/>
        <v>42535.283946759257</v>
      </c>
      <c r="R100" s="11">
        <f t="shared" si="8"/>
        <v>42565.283946759257</v>
      </c>
      <c r="S100" s="15" t="str">
        <f t="shared" si="10"/>
        <v>technology</v>
      </c>
      <c r="T100" s="16" t="str">
        <f t="shared" si="11"/>
        <v>wearables</v>
      </c>
    </row>
    <row r="101" spans="1:20" ht="30" x14ac:dyDescent="0.25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18">
        <f t="shared" si="9"/>
        <v>47.333333333333336</v>
      </c>
      <c r="P101" s="6">
        <f t="shared" si="6"/>
        <v>53.25</v>
      </c>
      <c r="Q101" s="11">
        <f t="shared" si="7"/>
        <v>42009.765613425923</v>
      </c>
      <c r="R101" s="11">
        <f t="shared" si="8"/>
        <v>42039.765613425923</v>
      </c>
      <c r="S101" s="15" t="str">
        <f t="shared" si="10"/>
        <v>technology</v>
      </c>
      <c r="T101" s="16" t="str">
        <f t="shared" si="11"/>
        <v>wearables</v>
      </c>
    </row>
    <row r="102" spans="1:20" ht="45" x14ac:dyDescent="0.25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18">
        <f t="shared" si="9"/>
        <v>0.29411764705882354</v>
      </c>
      <c r="P102" s="6">
        <f t="shared" si="6"/>
        <v>250</v>
      </c>
      <c r="Q102" s="11">
        <f t="shared" si="7"/>
        <v>42579.500104166662</v>
      </c>
      <c r="R102" s="11">
        <f t="shared" si="8"/>
        <v>42609.500104166662</v>
      </c>
      <c r="S102" s="15" t="str">
        <f t="shared" si="10"/>
        <v>journalism</v>
      </c>
      <c r="T102" s="16" t="str">
        <f t="shared" si="11"/>
        <v>audio</v>
      </c>
    </row>
    <row r="103" spans="1:20" ht="30" x14ac:dyDescent="0.25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18">
        <f t="shared" si="9"/>
        <v>0</v>
      </c>
      <c r="P103" s="6">
        <f t="shared" si="6"/>
        <v>0</v>
      </c>
      <c r="Q103" s="11">
        <f t="shared" si="7"/>
        <v>41830.851759259254</v>
      </c>
      <c r="R103" s="11">
        <f t="shared" si="8"/>
        <v>41850.851759259254</v>
      </c>
      <c r="S103" s="15" t="str">
        <f t="shared" si="10"/>
        <v>journalism</v>
      </c>
      <c r="T103" s="16" t="str">
        <f t="shared" si="11"/>
        <v>audio</v>
      </c>
    </row>
    <row r="104" spans="1:20" ht="45" x14ac:dyDescent="0.25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18">
        <f t="shared" si="9"/>
        <v>1.5384615384615385</v>
      </c>
      <c r="P104" s="6">
        <f t="shared" si="6"/>
        <v>10</v>
      </c>
      <c r="Q104" s="11">
        <f t="shared" si="7"/>
        <v>41851.487824074073</v>
      </c>
      <c r="R104" s="11">
        <f t="shared" si="8"/>
        <v>41894.208333333328</v>
      </c>
      <c r="S104" s="15" t="str">
        <f t="shared" si="10"/>
        <v>journalism</v>
      </c>
      <c r="T104" s="16" t="str">
        <f t="shared" si="11"/>
        <v>audio</v>
      </c>
    </row>
    <row r="105" spans="1:20" ht="30" x14ac:dyDescent="0.25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18">
        <f t="shared" si="9"/>
        <v>8.5370000000000008</v>
      </c>
      <c r="P105" s="6">
        <f t="shared" si="6"/>
        <v>29.236301369863014</v>
      </c>
      <c r="Q105" s="11">
        <f t="shared" si="7"/>
        <v>42114.044618055552</v>
      </c>
      <c r="R105" s="11">
        <f t="shared" si="8"/>
        <v>42144.044618055552</v>
      </c>
      <c r="S105" s="15" t="str">
        <f t="shared" si="10"/>
        <v>journalism</v>
      </c>
      <c r="T105" s="16" t="str">
        <f t="shared" si="11"/>
        <v>audio</v>
      </c>
    </row>
    <row r="106" spans="1:20" ht="45" x14ac:dyDescent="0.25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18">
        <f t="shared" si="9"/>
        <v>8.5714285714285715E-2</v>
      </c>
      <c r="P106" s="6">
        <f t="shared" si="6"/>
        <v>3</v>
      </c>
      <c r="Q106" s="11">
        <f t="shared" si="7"/>
        <v>42011.717604166661</v>
      </c>
      <c r="R106" s="11">
        <f t="shared" si="8"/>
        <v>42068.643749999996</v>
      </c>
      <c r="S106" s="15" t="str">
        <f t="shared" si="10"/>
        <v>journalism</v>
      </c>
      <c r="T106" s="16" t="str">
        <f t="shared" si="11"/>
        <v>audio</v>
      </c>
    </row>
    <row r="107" spans="1:20" ht="45" x14ac:dyDescent="0.25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18">
        <f t="shared" si="9"/>
        <v>2.6599999999999997</v>
      </c>
      <c r="P107" s="6">
        <f t="shared" si="6"/>
        <v>33.25</v>
      </c>
      <c r="Q107" s="11">
        <f t="shared" si="7"/>
        <v>41844.666087962956</v>
      </c>
      <c r="R107" s="11">
        <f t="shared" si="8"/>
        <v>41874.666087962956</v>
      </c>
      <c r="S107" s="15" t="str">
        <f t="shared" si="10"/>
        <v>journalism</v>
      </c>
      <c r="T107" s="16" t="str">
        <f t="shared" si="11"/>
        <v>audio</v>
      </c>
    </row>
    <row r="108" spans="1:20" ht="45" x14ac:dyDescent="0.25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18">
        <f t="shared" si="9"/>
        <v>0</v>
      </c>
      <c r="P108" s="6">
        <f t="shared" si="6"/>
        <v>0</v>
      </c>
      <c r="Q108" s="11">
        <f t="shared" si="7"/>
        <v>42319.643055555549</v>
      </c>
      <c r="R108" s="11">
        <f t="shared" si="8"/>
        <v>42364.643055555549</v>
      </c>
      <c r="S108" s="15" t="str">
        <f t="shared" si="10"/>
        <v>journalism</v>
      </c>
      <c r="T108" s="16" t="str">
        <f t="shared" si="11"/>
        <v>audio</v>
      </c>
    </row>
    <row r="109" spans="1:20" ht="45" x14ac:dyDescent="0.25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18">
        <f t="shared" si="9"/>
        <v>0.05</v>
      </c>
      <c r="P109" s="6">
        <f t="shared" si="6"/>
        <v>1</v>
      </c>
      <c r="Q109" s="11">
        <f t="shared" si="7"/>
        <v>41918.610127314816</v>
      </c>
      <c r="R109" s="11">
        <f t="shared" si="8"/>
        <v>41948.65179398148</v>
      </c>
      <c r="S109" s="15" t="str">
        <f t="shared" si="10"/>
        <v>journalism</v>
      </c>
      <c r="T109" s="16" t="str">
        <f t="shared" si="11"/>
        <v>audio</v>
      </c>
    </row>
    <row r="110" spans="1:20" ht="45" x14ac:dyDescent="0.25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18">
        <f t="shared" si="9"/>
        <v>1.4133333333333333</v>
      </c>
      <c r="P110" s="6">
        <f t="shared" si="6"/>
        <v>53</v>
      </c>
      <c r="Q110" s="11">
        <f t="shared" si="7"/>
        <v>42597.844780092586</v>
      </c>
      <c r="R110" s="11">
        <f t="shared" si="8"/>
        <v>42637.844780092586</v>
      </c>
      <c r="S110" s="15" t="str">
        <f t="shared" si="10"/>
        <v>journalism</v>
      </c>
      <c r="T110" s="16" t="str">
        <f t="shared" si="11"/>
        <v>audio</v>
      </c>
    </row>
    <row r="111" spans="1:20" x14ac:dyDescent="0.25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18">
        <f t="shared" si="9"/>
        <v>0</v>
      </c>
      <c r="P111" s="6">
        <f t="shared" si="6"/>
        <v>0</v>
      </c>
      <c r="Q111" s="11">
        <f t="shared" si="7"/>
        <v>42382.222743055558</v>
      </c>
      <c r="R111" s="11">
        <f t="shared" si="8"/>
        <v>42412.222743055558</v>
      </c>
      <c r="S111" s="15" t="str">
        <f t="shared" si="10"/>
        <v>journalism</v>
      </c>
      <c r="T111" s="16" t="str">
        <f t="shared" si="11"/>
        <v>audio</v>
      </c>
    </row>
    <row r="112" spans="1:20" x14ac:dyDescent="0.25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18">
        <f t="shared" si="9"/>
        <v>0</v>
      </c>
      <c r="P112" s="6">
        <f t="shared" si="6"/>
        <v>0</v>
      </c>
      <c r="Q112" s="11">
        <f t="shared" si="7"/>
        <v>42231.588854166665</v>
      </c>
      <c r="R112" s="11">
        <f t="shared" si="8"/>
        <v>42261.588854166665</v>
      </c>
      <c r="S112" s="15" t="str">
        <f t="shared" si="10"/>
        <v>journalism</v>
      </c>
      <c r="T112" s="16" t="str">
        <f t="shared" si="11"/>
        <v>audio</v>
      </c>
    </row>
    <row r="113" spans="1:20" ht="45" x14ac:dyDescent="0.25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18">
        <f t="shared" si="9"/>
        <v>0</v>
      </c>
      <c r="P113" s="6">
        <f t="shared" si="6"/>
        <v>0</v>
      </c>
      <c r="Q113" s="11">
        <f t="shared" si="7"/>
        <v>41849.805844907409</v>
      </c>
      <c r="R113" s="11">
        <f t="shared" si="8"/>
        <v>41877.805844907409</v>
      </c>
      <c r="S113" s="15" t="str">
        <f t="shared" si="10"/>
        <v>journalism</v>
      </c>
      <c r="T113" s="16" t="str">
        <f t="shared" si="11"/>
        <v>audio</v>
      </c>
    </row>
    <row r="114" spans="1:20" ht="60" x14ac:dyDescent="0.25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18">
        <f t="shared" si="9"/>
        <v>0</v>
      </c>
      <c r="P114" s="6">
        <f t="shared" si="6"/>
        <v>0</v>
      </c>
      <c r="Q114" s="11">
        <f t="shared" si="7"/>
        <v>42483.589062499996</v>
      </c>
      <c r="R114" s="11">
        <f t="shared" si="8"/>
        <v>42527.631249999999</v>
      </c>
      <c r="S114" s="15" t="str">
        <f t="shared" si="10"/>
        <v>journalism</v>
      </c>
      <c r="T114" s="16" t="str">
        <f t="shared" si="11"/>
        <v>audio</v>
      </c>
    </row>
    <row r="115" spans="1:20" ht="45" x14ac:dyDescent="0.25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18">
        <f t="shared" si="9"/>
        <v>1</v>
      </c>
      <c r="P115" s="6">
        <f t="shared" si="6"/>
        <v>15</v>
      </c>
      <c r="Q115" s="11">
        <f t="shared" si="7"/>
        <v>42774.964490740742</v>
      </c>
      <c r="R115" s="11">
        <f t="shared" si="8"/>
        <v>42799.964490740742</v>
      </c>
      <c r="S115" s="15" t="str">
        <f t="shared" si="10"/>
        <v>journalism</v>
      </c>
      <c r="T115" s="16" t="str">
        <f t="shared" si="11"/>
        <v>audio</v>
      </c>
    </row>
    <row r="116" spans="1:20" ht="45" x14ac:dyDescent="0.25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18">
        <f t="shared" si="9"/>
        <v>0</v>
      </c>
      <c r="P116" s="6">
        <f t="shared" si="6"/>
        <v>0</v>
      </c>
      <c r="Q116" s="11">
        <f t="shared" si="7"/>
        <v>41831.643506944441</v>
      </c>
      <c r="R116" s="11">
        <f t="shared" si="8"/>
        <v>41861.708333333328</v>
      </c>
      <c r="S116" s="15" t="str">
        <f t="shared" si="10"/>
        <v>journalism</v>
      </c>
      <c r="T116" s="16" t="str">
        <f t="shared" si="11"/>
        <v>audio</v>
      </c>
    </row>
    <row r="117" spans="1:20" ht="45" x14ac:dyDescent="0.25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18">
        <f t="shared" si="9"/>
        <v>0</v>
      </c>
      <c r="P117" s="6">
        <f t="shared" si="6"/>
        <v>0</v>
      </c>
      <c r="Q117" s="11">
        <f t="shared" si="7"/>
        <v>42406.784085648142</v>
      </c>
      <c r="R117" s="11">
        <f t="shared" si="8"/>
        <v>42436.784085648142</v>
      </c>
      <c r="S117" s="15" t="str">
        <f t="shared" si="10"/>
        <v>journalism</v>
      </c>
      <c r="T117" s="16" t="str">
        <f t="shared" si="11"/>
        <v>audio</v>
      </c>
    </row>
    <row r="118" spans="1:20" ht="45" x14ac:dyDescent="0.25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18">
        <f t="shared" si="9"/>
        <v>0</v>
      </c>
      <c r="P118" s="6">
        <f t="shared" si="6"/>
        <v>0</v>
      </c>
      <c r="Q118" s="11">
        <f t="shared" si="7"/>
        <v>42058.511307870365</v>
      </c>
      <c r="R118" s="11">
        <f t="shared" si="8"/>
        <v>42118.469641203701</v>
      </c>
      <c r="S118" s="15" t="str">
        <f t="shared" si="10"/>
        <v>journalism</v>
      </c>
      <c r="T118" s="16" t="str">
        <f t="shared" si="11"/>
        <v>audio</v>
      </c>
    </row>
    <row r="119" spans="1:20" ht="30" x14ac:dyDescent="0.25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18">
        <f t="shared" si="9"/>
        <v>0</v>
      </c>
      <c r="P119" s="6">
        <f t="shared" si="6"/>
        <v>0</v>
      </c>
      <c r="Q119" s="11">
        <f t="shared" si="7"/>
        <v>42678.662997685184</v>
      </c>
      <c r="R119" s="11">
        <f t="shared" si="8"/>
        <v>42708.704664351848</v>
      </c>
      <c r="S119" s="15" t="str">
        <f t="shared" si="10"/>
        <v>journalism</v>
      </c>
      <c r="T119" s="16" t="str">
        <f t="shared" si="11"/>
        <v>audio</v>
      </c>
    </row>
    <row r="120" spans="1:20" ht="45" x14ac:dyDescent="0.25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18">
        <f t="shared" si="9"/>
        <v>0</v>
      </c>
      <c r="P120" s="6">
        <f t="shared" si="6"/>
        <v>0</v>
      </c>
      <c r="Q120" s="11">
        <f t="shared" si="7"/>
        <v>42047.692627314813</v>
      </c>
      <c r="R120" s="11">
        <f t="shared" si="8"/>
        <v>42088.791666666664</v>
      </c>
      <c r="S120" s="15" t="str">
        <f t="shared" si="10"/>
        <v>journalism</v>
      </c>
      <c r="T120" s="16" t="str">
        <f t="shared" si="11"/>
        <v>audio</v>
      </c>
    </row>
    <row r="121" spans="1:20" x14ac:dyDescent="0.25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18">
        <f t="shared" si="9"/>
        <v>0</v>
      </c>
      <c r="P121" s="6">
        <f t="shared" si="6"/>
        <v>0</v>
      </c>
      <c r="Q121" s="11">
        <f t="shared" si="7"/>
        <v>42046.581666666665</v>
      </c>
      <c r="R121" s="11">
        <f t="shared" si="8"/>
        <v>42076.54</v>
      </c>
      <c r="S121" s="15" t="str">
        <f t="shared" si="10"/>
        <v>journalism</v>
      </c>
      <c r="T121" s="16" t="str">
        <f t="shared" si="11"/>
        <v>audio</v>
      </c>
    </row>
    <row r="122" spans="1:20" ht="45" x14ac:dyDescent="0.25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18">
        <f t="shared" si="9"/>
        <v>1</v>
      </c>
      <c r="P122" s="6">
        <f t="shared" si="6"/>
        <v>50</v>
      </c>
      <c r="Q122" s="11">
        <f t="shared" si="7"/>
        <v>42079.704780092587</v>
      </c>
      <c r="R122" s="11">
        <f t="shared" si="8"/>
        <v>42109.704780092587</v>
      </c>
      <c r="S122" s="15" t="str">
        <f t="shared" si="10"/>
        <v>journalism</v>
      </c>
      <c r="T122" s="16" t="str">
        <f t="shared" si="11"/>
        <v>audio</v>
      </c>
    </row>
    <row r="123" spans="1:20" ht="30" x14ac:dyDescent="0.25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18">
        <f t="shared" si="9"/>
        <v>0</v>
      </c>
      <c r="P123" s="6">
        <f t="shared" si="6"/>
        <v>0</v>
      </c>
      <c r="Q123" s="11">
        <f t="shared" si="7"/>
        <v>42432.068379629629</v>
      </c>
      <c r="R123" s="11">
        <f t="shared" si="8"/>
        <v>42491.833333333336</v>
      </c>
      <c r="S123" s="15" t="str">
        <f t="shared" si="10"/>
        <v>journalism</v>
      </c>
      <c r="T123" s="16" t="str">
        <f t="shared" si="11"/>
        <v>audio</v>
      </c>
    </row>
    <row r="124" spans="1:20" x14ac:dyDescent="0.25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18">
        <f t="shared" si="9"/>
        <v>95.477386934673376</v>
      </c>
      <c r="P124" s="6">
        <f t="shared" si="6"/>
        <v>47.5</v>
      </c>
      <c r="Q124" s="11">
        <f t="shared" si="7"/>
        <v>42556.598854166667</v>
      </c>
      <c r="R124" s="11">
        <f t="shared" si="8"/>
        <v>42563.598854166667</v>
      </c>
      <c r="S124" s="15" t="str">
        <f t="shared" si="10"/>
        <v>journalism</v>
      </c>
      <c r="T124" s="16" t="str">
        <f t="shared" si="11"/>
        <v>audio</v>
      </c>
    </row>
    <row r="125" spans="1:20" ht="45" x14ac:dyDescent="0.25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18">
        <f t="shared" si="9"/>
        <v>0</v>
      </c>
      <c r="P125" s="6">
        <f t="shared" si="6"/>
        <v>0</v>
      </c>
      <c r="Q125" s="11">
        <f t="shared" si="7"/>
        <v>42582.822476851848</v>
      </c>
      <c r="R125" s="11">
        <f t="shared" si="8"/>
        <v>42612.822476851848</v>
      </c>
      <c r="S125" s="15" t="str">
        <f t="shared" si="10"/>
        <v>journalism</v>
      </c>
      <c r="T125" s="16" t="str">
        <f t="shared" si="11"/>
        <v>audio</v>
      </c>
    </row>
    <row r="126" spans="1:20" ht="30" x14ac:dyDescent="0.25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18">
        <f t="shared" si="9"/>
        <v>7.0666666666666673</v>
      </c>
      <c r="P126" s="6">
        <f t="shared" si="6"/>
        <v>58.888888888888886</v>
      </c>
      <c r="Q126" s="11">
        <f t="shared" si="7"/>
        <v>41736.341458333329</v>
      </c>
      <c r="R126" s="11">
        <f t="shared" si="8"/>
        <v>41796.341458333329</v>
      </c>
      <c r="S126" s="15" t="str">
        <f t="shared" si="10"/>
        <v>music</v>
      </c>
      <c r="T126" s="16" t="str">
        <f t="shared" si="11"/>
        <v>world music</v>
      </c>
    </row>
    <row r="127" spans="1:20" ht="45" x14ac:dyDescent="0.25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18">
        <f t="shared" si="9"/>
        <v>4.3999999999999995</v>
      </c>
      <c r="P127" s="6">
        <f t="shared" si="6"/>
        <v>44</v>
      </c>
      <c r="Q127" s="11">
        <f t="shared" si="7"/>
        <v>41509.697662037033</v>
      </c>
      <c r="R127" s="11">
        <f t="shared" si="8"/>
        <v>41569.697662037033</v>
      </c>
      <c r="S127" s="15" t="str">
        <f t="shared" si="10"/>
        <v>music</v>
      </c>
      <c r="T127" s="16" t="str">
        <f t="shared" si="11"/>
        <v>world music</v>
      </c>
    </row>
    <row r="128" spans="1:20" ht="45" x14ac:dyDescent="0.25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18">
        <f t="shared" si="9"/>
        <v>3.8739999999999997</v>
      </c>
      <c r="P128" s="6">
        <f t="shared" si="6"/>
        <v>48.424999999999997</v>
      </c>
      <c r="Q128" s="11">
        <f t="shared" si="7"/>
        <v>41715.666446759256</v>
      </c>
      <c r="R128" s="11">
        <f t="shared" si="8"/>
        <v>41749.833333333328</v>
      </c>
      <c r="S128" s="15" t="str">
        <f t="shared" si="10"/>
        <v>music</v>
      </c>
      <c r="T128" s="16" t="str">
        <f t="shared" si="11"/>
        <v>world music</v>
      </c>
    </row>
    <row r="129" spans="1:20" ht="45" x14ac:dyDescent="0.25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18">
        <f t="shared" si="9"/>
        <v>0</v>
      </c>
      <c r="P129" s="6">
        <f t="shared" si="6"/>
        <v>0</v>
      </c>
      <c r="Q129" s="11">
        <f t="shared" si="7"/>
        <v>41827.710833333331</v>
      </c>
      <c r="R129" s="11">
        <f t="shared" si="8"/>
        <v>41858.083333333328</v>
      </c>
      <c r="S129" s="15" t="str">
        <f t="shared" si="10"/>
        <v>music</v>
      </c>
      <c r="T129" s="16" t="str">
        <f t="shared" si="11"/>
        <v>world music</v>
      </c>
    </row>
    <row r="130" spans="1:20" ht="30" x14ac:dyDescent="0.25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18">
        <f t="shared" si="9"/>
        <v>29.299999999999997</v>
      </c>
      <c r="P130" s="6">
        <f t="shared" ref="P130:P193" si="12">IF(ISERROR(E130/L130),0,E130/L130)</f>
        <v>61.041666666666664</v>
      </c>
      <c r="Q130" s="11">
        <f t="shared" ref="Q130:Q193" si="13">(J130/86400)+25569+(-5/24)</f>
        <v>40754.520925925921</v>
      </c>
      <c r="R130" s="11">
        <f t="shared" ref="R130:R193" si="14">(I130/86400)+25569+(-5/24)</f>
        <v>40814.520925925921</v>
      </c>
      <c r="S130" s="15" t="str">
        <f t="shared" si="10"/>
        <v>music</v>
      </c>
      <c r="T130" s="16" t="str">
        <f t="shared" si="11"/>
        <v>world music</v>
      </c>
    </row>
    <row r="131" spans="1:20" ht="45" x14ac:dyDescent="0.25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18">
        <f t="shared" ref="O131:O194" si="15">E131/D131 * 100</f>
        <v>0.90909090909090906</v>
      </c>
      <c r="P131" s="6">
        <f t="shared" si="12"/>
        <v>25</v>
      </c>
      <c r="Q131" s="11">
        <f t="shared" si="13"/>
        <v>40985.251469907402</v>
      </c>
      <c r="R131" s="11">
        <f t="shared" si="14"/>
        <v>41015.458333333328</v>
      </c>
      <c r="S131" s="15" t="str">
        <f t="shared" ref="S131:S194" si="16">LEFT(N131,FIND("/",N131)-1)</f>
        <v>music</v>
      </c>
      <c r="T131" s="16" t="str">
        <f t="shared" ref="T131:T194" si="17">RIGHT(N131,LEN(N131)-FIND("/",N131))</f>
        <v>world music</v>
      </c>
    </row>
    <row r="132" spans="1:20" ht="45" x14ac:dyDescent="0.25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18">
        <f t="shared" si="15"/>
        <v>0</v>
      </c>
      <c r="P132" s="6">
        <f t="shared" si="12"/>
        <v>0</v>
      </c>
      <c r="Q132" s="11">
        <f t="shared" si="13"/>
        <v>40568.764236111107</v>
      </c>
      <c r="R132" s="11">
        <f t="shared" si="14"/>
        <v>40598.764236111107</v>
      </c>
      <c r="S132" s="15" t="str">
        <f t="shared" si="16"/>
        <v>music</v>
      </c>
      <c r="T132" s="16" t="str">
        <f t="shared" si="17"/>
        <v>world music</v>
      </c>
    </row>
    <row r="133" spans="1:20" ht="45" x14ac:dyDescent="0.25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18">
        <f t="shared" si="15"/>
        <v>0</v>
      </c>
      <c r="P133" s="6">
        <f t="shared" si="12"/>
        <v>0</v>
      </c>
      <c r="Q133" s="11">
        <f t="shared" si="13"/>
        <v>42193.733425925922</v>
      </c>
      <c r="R133" s="11">
        <f t="shared" si="14"/>
        <v>42243.833333333336</v>
      </c>
      <c r="S133" s="15" t="str">
        <f t="shared" si="16"/>
        <v>music</v>
      </c>
      <c r="T133" s="16" t="str">
        <f t="shared" si="17"/>
        <v>world music</v>
      </c>
    </row>
    <row r="134" spans="1:20" ht="45" x14ac:dyDescent="0.25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18">
        <f t="shared" si="15"/>
        <v>0.8</v>
      </c>
      <c r="P134" s="6">
        <f t="shared" si="12"/>
        <v>40</v>
      </c>
      <c r="Q134" s="11">
        <f t="shared" si="13"/>
        <v>41506.639699074069</v>
      </c>
      <c r="R134" s="11">
        <f t="shared" si="14"/>
        <v>41553.639699074069</v>
      </c>
      <c r="S134" s="15" t="str">
        <f t="shared" si="16"/>
        <v>music</v>
      </c>
      <c r="T134" s="16" t="str">
        <f t="shared" si="17"/>
        <v>world music</v>
      </c>
    </row>
    <row r="135" spans="1:20" ht="45" x14ac:dyDescent="0.25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18">
        <f t="shared" si="15"/>
        <v>11.600000000000001</v>
      </c>
      <c r="P135" s="6">
        <f t="shared" si="12"/>
        <v>19.333333333333332</v>
      </c>
      <c r="Q135" s="11">
        <f t="shared" si="13"/>
        <v>40939.740439814814</v>
      </c>
      <c r="R135" s="11">
        <f t="shared" si="14"/>
        <v>40960.740439814814</v>
      </c>
      <c r="S135" s="15" t="str">
        <f t="shared" si="16"/>
        <v>music</v>
      </c>
      <c r="T135" s="16" t="str">
        <f t="shared" si="17"/>
        <v>world music</v>
      </c>
    </row>
    <row r="136" spans="1:20" ht="45" x14ac:dyDescent="0.25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18">
        <f t="shared" si="15"/>
        <v>0</v>
      </c>
      <c r="P136" s="6">
        <f t="shared" si="12"/>
        <v>0</v>
      </c>
      <c r="Q136" s="11">
        <f t="shared" si="13"/>
        <v>42007.580347222225</v>
      </c>
      <c r="R136" s="11">
        <f t="shared" si="14"/>
        <v>42037.580347222225</v>
      </c>
      <c r="S136" s="15" t="str">
        <f t="shared" si="16"/>
        <v>music</v>
      </c>
      <c r="T136" s="16" t="str">
        <f t="shared" si="17"/>
        <v>world music</v>
      </c>
    </row>
    <row r="137" spans="1:20" ht="45" x14ac:dyDescent="0.25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18">
        <f t="shared" si="15"/>
        <v>2.7873639500929119</v>
      </c>
      <c r="P137" s="6">
        <f t="shared" si="12"/>
        <v>35</v>
      </c>
      <c r="Q137" s="11">
        <f t="shared" si="13"/>
        <v>41582.927071759259</v>
      </c>
      <c r="R137" s="11">
        <f t="shared" si="14"/>
        <v>41622.927071759259</v>
      </c>
      <c r="S137" s="15" t="str">
        <f t="shared" si="16"/>
        <v>music</v>
      </c>
      <c r="T137" s="16" t="str">
        <f t="shared" si="17"/>
        <v>world music</v>
      </c>
    </row>
    <row r="138" spans="1:20" x14ac:dyDescent="0.25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18">
        <f t="shared" si="15"/>
        <v>0</v>
      </c>
      <c r="P138" s="6">
        <f t="shared" si="12"/>
        <v>0</v>
      </c>
      <c r="Q138" s="11">
        <f t="shared" si="13"/>
        <v>41110.47180555555</v>
      </c>
      <c r="R138" s="11">
        <f t="shared" si="14"/>
        <v>41118.458333333328</v>
      </c>
      <c r="S138" s="15" t="str">
        <f t="shared" si="16"/>
        <v>music</v>
      </c>
      <c r="T138" s="16" t="str">
        <f t="shared" si="17"/>
        <v>world music</v>
      </c>
    </row>
    <row r="139" spans="1:20" ht="45" x14ac:dyDescent="0.25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18">
        <f t="shared" si="15"/>
        <v>0</v>
      </c>
      <c r="P139" s="6">
        <f t="shared" si="12"/>
        <v>0</v>
      </c>
      <c r="Q139" s="11">
        <f t="shared" si="13"/>
        <v>41125.074826388889</v>
      </c>
      <c r="R139" s="11">
        <f t="shared" si="14"/>
        <v>41145.074826388889</v>
      </c>
      <c r="S139" s="15" t="str">
        <f t="shared" si="16"/>
        <v>music</v>
      </c>
      <c r="T139" s="16" t="str">
        <f t="shared" si="17"/>
        <v>world music</v>
      </c>
    </row>
    <row r="140" spans="1:20" ht="45" x14ac:dyDescent="0.25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18">
        <f t="shared" si="15"/>
        <v>17.8</v>
      </c>
      <c r="P140" s="6">
        <f t="shared" si="12"/>
        <v>59.333333333333336</v>
      </c>
      <c r="Q140" s="11">
        <f t="shared" si="13"/>
        <v>40731.402037037034</v>
      </c>
      <c r="R140" s="11">
        <f t="shared" si="14"/>
        <v>40761.402037037034</v>
      </c>
      <c r="S140" s="15" t="str">
        <f t="shared" si="16"/>
        <v>music</v>
      </c>
      <c r="T140" s="16" t="str">
        <f t="shared" si="17"/>
        <v>world music</v>
      </c>
    </row>
    <row r="141" spans="1:20" ht="30" x14ac:dyDescent="0.25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18">
        <f t="shared" si="15"/>
        <v>0</v>
      </c>
      <c r="P141" s="6">
        <f t="shared" si="12"/>
        <v>0</v>
      </c>
      <c r="Q141" s="11">
        <f t="shared" si="13"/>
        <v>40883.754247685181</v>
      </c>
      <c r="R141" s="11">
        <f t="shared" si="14"/>
        <v>40913.754247685181</v>
      </c>
      <c r="S141" s="15" t="str">
        <f t="shared" si="16"/>
        <v>music</v>
      </c>
      <c r="T141" s="16" t="str">
        <f t="shared" si="17"/>
        <v>world music</v>
      </c>
    </row>
    <row r="142" spans="1:20" ht="30" x14ac:dyDescent="0.25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18">
        <f t="shared" si="15"/>
        <v>3.0124999999999997</v>
      </c>
      <c r="P142" s="6">
        <f t="shared" si="12"/>
        <v>30.125</v>
      </c>
      <c r="Q142" s="11">
        <f t="shared" si="13"/>
        <v>41408.831678240742</v>
      </c>
      <c r="R142" s="11">
        <f t="shared" si="14"/>
        <v>41467.70208333333</v>
      </c>
      <c r="S142" s="15" t="str">
        <f t="shared" si="16"/>
        <v>music</v>
      </c>
      <c r="T142" s="16" t="str">
        <f t="shared" si="17"/>
        <v>world music</v>
      </c>
    </row>
    <row r="143" spans="1:20" ht="45" x14ac:dyDescent="0.25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18">
        <f t="shared" si="15"/>
        <v>50.739999999999995</v>
      </c>
      <c r="P143" s="6">
        <f t="shared" si="12"/>
        <v>74.617647058823536</v>
      </c>
      <c r="Q143" s="11">
        <f t="shared" si="13"/>
        <v>41923.629398148143</v>
      </c>
      <c r="R143" s="11">
        <f t="shared" si="14"/>
        <v>41946.040972222218</v>
      </c>
      <c r="S143" s="15" t="str">
        <f t="shared" si="16"/>
        <v>music</v>
      </c>
      <c r="T143" s="16" t="str">
        <f t="shared" si="17"/>
        <v>world music</v>
      </c>
    </row>
    <row r="144" spans="1:20" ht="45" x14ac:dyDescent="0.25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18">
        <f t="shared" si="15"/>
        <v>0.54884742041712409</v>
      </c>
      <c r="P144" s="6">
        <f t="shared" si="12"/>
        <v>5</v>
      </c>
      <c r="Q144" s="11">
        <f t="shared" si="13"/>
        <v>40781.957199074073</v>
      </c>
      <c r="R144" s="11">
        <f t="shared" si="14"/>
        <v>40797.345833333333</v>
      </c>
      <c r="S144" s="15" t="str">
        <f t="shared" si="16"/>
        <v>music</v>
      </c>
      <c r="T144" s="16" t="str">
        <f t="shared" si="17"/>
        <v>world music</v>
      </c>
    </row>
    <row r="145" spans="1:20" ht="45" x14ac:dyDescent="0.25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18">
        <f t="shared" si="15"/>
        <v>14.091666666666667</v>
      </c>
      <c r="P145" s="6">
        <f t="shared" si="12"/>
        <v>44.5</v>
      </c>
      <c r="Q145" s="11">
        <f t="shared" si="13"/>
        <v>40671.670960648145</v>
      </c>
      <c r="R145" s="11">
        <f t="shared" si="14"/>
        <v>40732.666666666664</v>
      </c>
      <c r="S145" s="15" t="str">
        <f t="shared" si="16"/>
        <v>music</v>
      </c>
      <c r="T145" s="16" t="str">
        <f t="shared" si="17"/>
        <v>world music</v>
      </c>
    </row>
    <row r="146" spans="1:20" ht="45" x14ac:dyDescent="0.25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18">
        <f t="shared" si="15"/>
        <v>39.627499999999998</v>
      </c>
      <c r="P146" s="6">
        <f t="shared" si="12"/>
        <v>152.41346153846155</v>
      </c>
      <c r="Q146" s="11">
        <f t="shared" si="13"/>
        <v>42746.986168981479</v>
      </c>
      <c r="R146" s="11">
        <f t="shared" si="14"/>
        <v>42806.944502314807</v>
      </c>
      <c r="S146" s="15" t="str">
        <f t="shared" si="16"/>
        <v>technology</v>
      </c>
      <c r="T146" s="16" t="str">
        <f t="shared" si="17"/>
        <v>wearables</v>
      </c>
    </row>
    <row r="147" spans="1:20" ht="45" x14ac:dyDescent="0.25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18">
        <f t="shared" si="15"/>
        <v>25.976666666666663</v>
      </c>
      <c r="P147" s="6">
        <f t="shared" si="12"/>
        <v>90.616279069767444</v>
      </c>
      <c r="Q147" s="11">
        <f t="shared" si="13"/>
        <v>42543.457268518519</v>
      </c>
      <c r="R147" s="11">
        <f t="shared" si="14"/>
        <v>42572.520833333336</v>
      </c>
      <c r="S147" s="15" t="str">
        <f t="shared" si="16"/>
        <v>technology</v>
      </c>
      <c r="T147" s="16" t="str">
        <f t="shared" si="17"/>
        <v>wearables</v>
      </c>
    </row>
    <row r="148" spans="1:20" ht="45" x14ac:dyDescent="0.25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18">
        <f t="shared" si="15"/>
        <v>65.24636363636364</v>
      </c>
      <c r="P148" s="6">
        <f t="shared" si="12"/>
        <v>201.60393258426967</v>
      </c>
      <c r="Q148" s="11">
        <f t="shared" si="13"/>
        <v>41947.249236111107</v>
      </c>
      <c r="R148" s="11">
        <f t="shared" si="14"/>
        <v>41977.249236111107</v>
      </c>
      <c r="S148" s="15" t="str">
        <f t="shared" si="16"/>
        <v>technology</v>
      </c>
      <c r="T148" s="16" t="str">
        <f t="shared" si="17"/>
        <v>wearables</v>
      </c>
    </row>
    <row r="149" spans="1:20" ht="30" x14ac:dyDescent="0.25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18">
        <f t="shared" si="15"/>
        <v>11.514000000000001</v>
      </c>
      <c r="P149" s="6">
        <f t="shared" si="12"/>
        <v>127.93333333333334</v>
      </c>
      <c r="Q149" s="11">
        <f t="shared" si="13"/>
        <v>42387.294895833336</v>
      </c>
      <c r="R149" s="11">
        <f t="shared" si="14"/>
        <v>42417.294895833336</v>
      </c>
      <c r="S149" s="15" t="str">
        <f t="shared" si="16"/>
        <v>technology</v>
      </c>
      <c r="T149" s="16" t="str">
        <f t="shared" si="17"/>
        <v>wearables</v>
      </c>
    </row>
    <row r="150" spans="1:20" ht="30" x14ac:dyDescent="0.25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18">
        <f t="shared" si="15"/>
        <v>11.360000000000001</v>
      </c>
      <c r="P150" s="6">
        <f t="shared" si="12"/>
        <v>29.894736842105264</v>
      </c>
      <c r="Q150" s="11">
        <f t="shared" si="13"/>
        <v>42611.405231481483</v>
      </c>
      <c r="R150" s="11">
        <f t="shared" si="14"/>
        <v>42651.405231481483</v>
      </c>
      <c r="S150" s="15" t="str">
        <f t="shared" si="16"/>
        <v>technology</v>
      </c>
      <c r="T150" s="16" t="str">
        <f t="shared" si="17"/>
        <v>wearables</v>
      </c>
    </row>
    <row r="151" spans="1:20" ht="30" x14ac:dyDescent="0.25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18">
        <f t="shared" si="15"/>
        <v>111.99130434782609</v>
      </c>
      <c r="P151" s="6">
        <f t="shared" si="12"/>
        <v>367.97142857142859</v>
      </c>
      <c r="Q151" s="11">
        <f t="shared" si="13"/>
        <v>42257.674398148149</v>
      </c>
      <c r="R151" s="11">
        <f t="shared" si="14"/>
        <v>42292.674398148149</v>
      </c>
      <c r="S151" s="15" t="str">
        <f t="shared" si="16"/>
        <v>technology</v>
      </c>
      <c r="T151" s="16" t="str">
        <f t="shared" si="17"/>
        <v>wearables</v>
      </c>
    </row>
    <row r="152" spans="1:20" ht="30" x14ac:dyDescent="0.25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18">
        <f t="shared" si="15"/>
        <v>15.5</v>
      </c>
      <c r="P152" s="6">
        <f t="shared" si="12"/>
        <v>129.16666666666666</v>
      </c>
      <c r="Q152" s="11">
        <f t="shared" si="13"/>
        <v>42556.458912037029</v>
      </c>
      <c r="R152" s="11">
        <f t="shared" si="14"/>
        <v>42601.458912037029</v>
      </c>
      <c r="S152" s="15" t="str">
        <f t="shared" si="16"/>
        <v>technology</v>
      </c>
      <c r="T152" s="16" t="str">
        <f t="shared" si="17"/>
        <v>wearables</v>
      </c>
    </row>
    <row r="153" spans="1:20" ht="45" x14ac:dyDescent="0.25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18">
        <f t="shared" si="15"/>
        <v>32.027999999999999</v>
      </c>
      <c r="P153" s="6">
        <f t="shared" si="12"/>
        <v>800.7</v>
      </c>
      <c r="Q153" s="11">
        <f t="shared" si="13"/>
        <v>42669.593969907401</v>
      </c>
      <c r="R153" s="11">
        <f t="shared" si="14"/>
        <v>42704.635636574072</v>
      </c>
      <c r="S153" s="15" t="str">
        <f t="shared" si="16"/>
        <v>technology</v>
      </c>
      <c r="T153" s="16" t="str">
        <f t="shared" si="17"/>
        <v>wearables</v>
      </c>
    </row>
    <row r="154" spans="1:20" ht="45" x14ac:dyDescent="0.25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18">
        <f t="shared" si="15"/>
        <v>0.60869565217391308</v>
      </c>
      <c r="P154" s="6">
        <f t="shared" si="12"/>
        <v>28</v>
      </c>
      <c r="Q154" s="11">
        <f t="shared" si="13"/>
        <v>42082.494467592587</v>
      </c>
      <c r="R154" s="11">
        <f t="shared" si="14"/>
        <v>42112.494467592587</v>
      </c>
      <c r="S154" s="15" t="str">
        <f t="shared" si="16"/>
        <v>technology</v>
      </c>
      <c r="T154" s="16" t="str">
        <f t="shared" si="17"/>
        <v>wearables</v>
      </c>
    </row>
    <row r="155" spans="1:20" ht="45" x14ac:dyDescent="0.25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18">
        <f t="shared" si="15"/>
        <v>31.114999999999998</v>
      </c>
      <c r="P155" s="6">
        <f t="shared" si="12"/>
        <v>102.01639344262296</v>
      </c>
      <c r="Q155" s="11">
        <f t="shared" si="13"/>
        <v>42402.50131944444</v>
      </c>
      <c r="R155" s="11">
        <f t="shared" si="14"/>
        <v>42432.50131944444</v>
      </c>
      <c r="S155" s="15" t="str">
        <f t="shared" si="16"/>
        <v>technology</v>
      </c>
      <c r="T155" s="16" t="str">
        <f t="shared" si="17"/>
        <v>wearables</v>
      </c>
    </row>
    <row r="156" spans="1:20" ht="45" x14ac:dyDescent="0.25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18">
        <f t="shared" si="15"/>
        <v>1.1266666666666667</v>
      </c>
      <c r="P156" s="6">
        <f t="shared" si="12"/>
        <v>184.36363636363637</v>
      </c>
      <c r="Q156" s="11">
        <f t="shared" si="13"/>
        <v>42604.461342592585</v>
      </c>
      <c r="R156" s="11">
        <f t="shared" si="14"/>
        <v>42664.461342592585</v>
      </c>
      <c r="S156" s="15" t="str">
        <f t="shared" si="16"/>
        <v>technology</v>
      </c>
      <c r="T156" s="16" t="str">
        <f t="shared" si="17"/>
        <v>wearables</v>
      </c>
    </row>
    <row r="157" spans="1:20" ht="30" x14ac:dyDescent="0.25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18">
        <f t="shared" si="15"/>
        <v>40.404000000000003</v>
      </c>
      <c r="P157" s="6">
        <f t="shared" si="12"/>
        <v>162.91935483870967</v>
      </c>
      <c r="Q157" s="11">
        <f t="shared" si="13"/>
        <v>42278.289907407401</v>
      </c>
      <c r="R157" s="11">
        <f t="shared" si="14"/>
        <v>42313.833333333336</v>
      </c>
      <c r="S157" s="15" t="str">
        <f t="shared" si="16"/>
        <v>technology</v>
      </c>
      <c r="T157" s="16" t="str">
        <f t="shared" si="17"/>
        <v>wearables</v>
      </c>
    </row>
    <row r="158" spans="1:20" ht="45" x14ac:dyDescent="0.25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18">
        <f t="shared" si="15"/>
        <v>1.3333333333333333E-3</v>
      </c>
      <c r="P158" s="6">
        <f t="shared" si="12"/>
        <v>1</v>
      </c>
      <c r="Q158" s="11">
        <f t="shared" si="13"/>
        <v>42393.753576388888</v>
      </c>
      <c r="R158" s="11">
        <f t="shared" si="14"/>
        <v>42428.753576388888</v>
      </c>
      <c r="S158" s="15" t="str">
        <f t="shared" si="16"/>
        <v>technology</v>
      </c>
      <c r="T158" s="16" t="str">
        <f t="shared" si="17"/>
        <v>wearables</v>
      </c>
    </row>
    <row r="159" spans="1:20" ht="45" x14ac:dyDescent="0.25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18">
        <f t="shared" si="15"/>
        <v>5.7334999999999994</v>
      </c>
      <c r="P159" s="6">
        <f t="shared" si="12"/>
        <v>603.52631578947364</v>
      </c>
      <c r="Q159" s="11">
        <f t="shared" si="13"/>
        <v>42520.027152777773</v>
      </c>
      <c r="R159" s="11">
        <f t="shared" si="14"/>
        <v>42572.374999999993</v>
      </c>
      <c r="S159" s="15" t="str">
        <f t="shared" si="16"/>
        <v>technology</v>
      </c>
      <c r="T159" s="16" t="str">
        <f t="shared" si="17"/>
        <v>wearables</v>
      </c>
    </row>
    <row r="160" spans="1:20" ht="45" x14ac:dyDescent="0.25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18">
        <f t="shared" si="15"/>
        <v>15.324999999999999</v>
      </c>
      <c r="P160" s="6">
        <f t="shared" si="12"/>
        <v>45.407407407407405</v>
      </c>
      <c r="Q160" s="11">
        <f t="shared" si="13"/>
        <v>41984.835324074076</v>
      </c>
      <c r="R160" s="11">
        <f t="shared" si="14"/>
        <v>42014.835324074076</v>
      </c>
      <c r="S160" s="15" t="str">
        <f t="shared" si="16"/>
        <v>technology</v>
      </c>
      <c r="T160" s="16" t="str">
        <f t="shared" si="17"/>
        <v>wearables</v>
      </c>
    </row>
    <row r="161" spans="1:20" ht="45" x14ac:dyDescent="0.25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18">
        <f t="shared" si="15"/>
        <v>15.103448275862069</v>
      </c>
      <c r="P161" s="6">
        <f t="shared" si="12"/>
        <v>97.333333333333329</v>
      </c>
      <c r="Q161" s="11">
        <f t="shared" si="13"/>
        <v>41816.603761574072</v>
      </c>
      <c r="R161" s="11">
        <f t="shared" si="14"/>
        <v>41831.458333333328</v>
      </c>
      <c r="S161" s="15" t="str">
        <f t="shared" si="16"/>
        <v>technology</v>
      </c>
      <c r="T161" s="16" t="str">
        <f t="shared" si="17"/>
        <v>wearables</v>
      </c>
    </row>
    <row r="162" spans="1:20" ht="45" x14ac:dyDescent="0.25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18">
        <f t="shared" si="15"/>
        <v>0.503</v>
      </c>
      <c r="P162" s="6">
        <f t="shared" si="12"/>
        <v>167.66666666666666</v>
      </c>
      <c r="Q162" s="11">
        <f t="shared" si="13"/>
        <v>42705.482013888883</v>
      </c>
      <c r="R162" s="11">
        <f t="shared" si="14"/>
        <v>42734.749999999993</v>
      </c>
      <c r="S162" s="15" t="str">
        <f t="shared" si="16"/>
        <v>technology</v>
      </c>
      <c r="T162" s="16" t="str">
        <f t="shared" si="17"/>
        <v>wearables</v>
      </c>
    </row>
    <row r="163" spans="1:20" ht="45" x14ac:dyDescent="0.25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18">
        <f t="shared" si="15"/>
        <v>1.3028138528138529</v>
      </c>
      <c r="P163" s="6">
        <f t="shared" si="12"/>
        <v>859.85714285714289</v>
      </c>
      <c r="Q163" s="11">
        <f t="shared" si="13"/>
        <v>42697.540937499994</v>
      </c>
      <c r="R163" s="11">
        <f t="shared" si="14"/>
        <v>42727.540937499994</v>
      </c>
      <c r="S163" s="15" t="str">
        <f t="shared" si="16"/>
        <v>technology</v>
      </c>
      <c r="T163" s="16" t="str">
        <f t="shared" si="17"/>
        <v>wearables</v>
      </c>
    </row>
    <row r="164" spans="1:20" ht="45" x14ac:dyDescent="0.25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18">
        <f t="shared" si="15"/>
        <v>0.30285714285714288</v>
      </c>
      <c r="P164" s="6">
        <f t="shared" si="12"/>
        <v>26.5</v>
      </c>
      <c r="Q164" s="11">
        <f t="shared" si="13"/>
        <v>42115.448206018518</v>
      </c>
      <c r="R164" s="11">
        <f t="shared" si="14"/>
        <v>42145.448206018518</v>
      </c>
      <c r="S164" s="15" t="str">
        <f t="shared" si="16"/>
        <v>technology</v>
      </c>
      <c r="T164" s="16" t="str">
        <f t="shared" si="17"/>
        <v>wearables</v>
      </c>
    </row>
    <row r="165" spans="1:20" ht="45" x14ac:dyDescent="0.25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18">
        <f t="shared" si="15"/>
        <v>8.8800000000000008</v>
      </c>
      <c r="P165" s="6">
        <f t="shared" si="12"/>
        <v>30.272727272727273</v>
      </c>
      <c r="Q165" s="11">
        <f t="shared" si="13"/>
        <v>42451.490115740737</v>
      </c>
      <c r="R165" s="11">
        <f t="shared" si="14"/>
        <v>42486.079861111109</v>
      </c>
      <c r="S165" s="15" t="str">
        <f t="shared" si="16"/>
        <v>technology</v>
      </c>
      <c r="T165" s="16" t="str">
        <f t="shared" si="17"/>
        <v>wearables</v>
      </c>
    </row>
    <row r="166" spans="1:20" ht="45" x14ac:dyDescent="0.25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18">
        <f t="shared" si="15"/>
        <v>9.84</v>
      </c>
      <c r="P166" s="6">
        <f t="shared" si="12"/>
        <v>54.666666666666664</v>
      </c>
      <c r="Q166" s="11">
        <f t="shared" si="13"/>
        <v>42626.425370370365</v>
      </c>
      <c r="R166" s="11">
        <f t="shared" si="14"/>
        <v>42656.425370370365</v>
      </c>
      <c r="S166" s="15" t="str">
        <f t="shared" si="16"/>
        <v>technology</v>
      </c>
      <c r="T166" s="16" t="str">
        <f t="shared" si="17"/>
        <v>wearables</v>
      </c>
    </row>
    <row r="167" spans="1:20" ht="45" x14ac:dyDescent="0.25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18">
        <f t="shared" si="15"/>
        <v>2.4299999999999997</v>
      </c>
      <c r="P167" s="6">
        <f t="shared" si="12"/>
        <v>60.75</v>
      </c>
      <c r="Q167" s="11">
        <f t="shared" si="13"/>
        <v>42703.877719907403</v>
      </c>
      <c r="R167" s="11">
        <f t="shared" si="14"/>
        <v>42733.877719907403</v>
      </c>
      <c r="S167" s="15" t="str">
        <f t="shared" si="16"/>
        <v>technology</v>
      </c>
      <c r="T167" s="16" t="str">
        <f t="shared" si="17"/>
        <v>wearables</v>
      </c>
    </row>
    <row r="168" spans="1:20" ht="45" x14ac:dyDescent="0.25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18">
        <f t="shared" si="15"/>
        <v>1.1299999999999999</v>
      </c>
      <c r="P168" s="6">
        <f t="shared" si="12"/>
        <v>102.72727272727273</v>
      </c>
      <c r="Q168" s="11">
        <f t="shared" si="13"/>
        <v>41974.583657407406</v>
      </c>
      <c r="R168" s="11">
        <f t="shared" si="14"/>
        <v>42019.583657407406</v>
      </c>
      <c r="S168" s="15" t="str">
        <f t="shared" si="16"/>
        <v>technology</v>
      </c>
      <c r="T168" s="16" t="str">
        <f t="shared" si="17"/>
        <v>wearables</v>
      </c>
    </row>
    <row r="169" spans="1:20" ht="45" x14ac:dyDescent="0.25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18">
        <f t="shared" si="15"/>
        <v>3.5520833333333335</v>
      </c>
      <c r="P169" s="6">
        <f t="shared" si="12"/>
        <v>41.585365853658537</v>
      </c>
      <c r="Q169" s="11">
        <f t="shared" si="13"/>
        <v>42123.470312500001</v>
      </c>
      <c r="R169" s="11">
        <f t="shared" si="14"/>
        <v>42153.470312500001</v>
      </c>
      <c r="S169" s="15" t="str">
        <f t="shared" si="16"/>
        <v>technology</v>
      </c>
      <c r="T169" s="16" t="str">
        <f t="shared" si="17"/>
        <v>wearables</v>
      </c>
    </row>
    <row r="170" spans="1:20" ht="45" x14ac:dyDescent="0.25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18">
        <f t="shared" si="15"/>
        <v>2.3306666666666667</v>
      </c>
      <c r="P170" s="6">
        <f t="shared" si="12"/>
        <v>116.53333333333333</v>
      </c>
      <c r="Q170" s="11">
        <f t="shared" si="13"/>
        <v>42612.434421296297</v>
      </c>
      <c r="R170" s="11">
        <f t="shared" si="14"/>
        <v>42657.434421296297</v>
      </c>
      <c r="S170" s="15" t="str">
        <f t="shared" si="16"/>
        <v>technology</v>
      </c>
      <c r="T170" s="16" t="str">
        <f t="shared" si="17"/>
        <v>wearables</v>
      </c>
    </row>
    <row r="171" spans="1:20" ht="45" x14ac:dyDescent="0.25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18">
        <f t="shared" si="15"/>
        <v>0.81600000000000006</v>
      </c>
      <c r="P171" s="6">
        <f t="shared" si="12"/>
        <v>45.333333333333336</v>
      </c>
      <c r="Q171" s="11">
        <f t="shared" si="13"/>
        <v>41935.013252314813</v>
      </c>
      <c r="R171" s="11">
        <f t="shared" si="14"/>
        <v>41975.054918981477</v>
      </c>
      <c r="S171" s="15" t="str">
        <f t="shared" si="16"/>
        <v>technology</v>
      </c>
      <c r="T171" s="16" t="str">
        <f t="shared" si="17"/>
        <v>wearables</v>
      </c>
    </row>
    <row r="172" spans="1:20" ht="45" x14ac:dyDescent="0.25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18">
        <f t="shared" si="15"/>
        <v>22.494285714285713</v>
      </c>
      <c r="P172" s="6">
        <f t="shared" si="12"/>
        <v>157.46</v>
      </c>
      <c r="Q172" s="11">
        <f t="shared" si="13"/>
        <v>42522.068391203698</v>
      </c>
      <c r="R172" s="11">
        <f t="shared" si="14"/>
        <v>42552.958333333336</v>
      </c>
      <c r="S172" s="15" t="str">
        <f t="shared" si="16"/>
        <v>technology</v>
      </c>
      <c r="T172" s="16" t="str">
        <f t="shared" si="17"/>
        <v>wearables</v>
      </c>
    </row>
    <row r="173" spans="1:20" ht="45" x14ac:dyDescent="0.25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18">
        <f t="shared" si="15"/>
        <v>1.3668</v>
      </c>
      <c r="P173" s="6">
        <f t="shared" si="12"/>
        <v>100.5</v>
      </c>
      <c r="Q173" s="11">
        <f t="shared" si="13"/>
        <v>42569.295763888884</v>
      </c>
      <c r="R173" s="11">
        <f t="shared" si="14"/>
        <v>42599.295763888884</v>
      </c>
      <c r="S173" s="15" t="str">
        <f t="shared" si="16"/>
        <v>technology</v>
      </c>
      <c r="T173" s="16" t="str">
        <f t="shared" si="17"/>
        <v>wearables</v>
      </c>
    </row>
    <row r="174" spans="1:20" ht="45" x14ac:dyDescent="0.25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18">
        <f t="shared" si="15"/>
        <v>0</v>
      </c>
      <c r="P174" s="6">
        <f t="shared" si="12"/>
        <v>0</v>
      </c>
      <c r="Q174" s="11">
        <f t="shared" si="13"/>
        <v>42731.851944444446</v>
      </c>
      <c r="R174" s="11">
        <f t="shared" si="14"/>
        <v>42761.851944444446</v>
      </c>
      <c r="S174" s="15" t="str">
        <f t="shared" si="16"/>
        <v>technology</v>
      </c>
      <c r="T174" s="16" t="str">
        <f t="shared" si="17"/>
        <v>wearables</v>
      </c>
    </row>
    <row r="175" spans="1:20" ht="45" x14ac:dyDescent="0.25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18">
        <f t="shared" si="15"/>
        <v>0</v>
      </c>
      <c r="P175" s="6">
        <f t="shared" si="12"/>
        <v>0</v>
      </c>
      <c r="Q175" s="11">
        <f t="shared" si="13"/>
        <v>41805.8984375</v>
      </c>
      <c r="R175" s="11">
        <f t="shared" si="14"/>
        <v>41835.8984375</v>
      </c>
      <c r="S175" s="15" t="str">
        <f t="shared" si="16"/>
        <v>technology</v>
      </c>
      <c r="T175" s="16" t="str">
        <f t="shared" si="17"/>
        <v>wearables</v>
      </c>
    </row>
    <row r="176" spans="1:20" ht="45" x14ac:dyDescent="0.25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18">
        <f t="shared" si="15"/>
        <v>10.754135338345865</v>
      </c>
      <c r="P176" s="6">
        <f t="shared" si="12"/>
        <v>51.822463768115945</v>
      </c>
      <c r="Q176" s="11">
        <f t="shared" si="13"/>
        <v>42410.565821759257</v>
      </c>
      <c r="R176" s="11">
        <f t="shared" si="14"/>
        <v>42440.565821759257</v>
      </c>
      <c r="S176" s="15" t="str">
        <f t="shared" si="16"/>
        <v>technology</v>
      </c>
      <c r="T176" s="16" t="str">
        <f t="shared" si="17"/>
        <v>wearables</v>
      </c>
    </row>
    <row r="177" spans="1:20" ht="45" x14ac:dyDescent="0.25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18">
        <f t="shared" si="15"/>
        <v>19.759999999999998</v>
      </c>
      <c r="P177" s="6">
        <f t="shared" si="12"/>
        <v>308.75</v>
      </c>
      <c r="Q177" s="11">
        <f t="shared" si="13"/>
        <v>42313.728032407402</v>
      </c>
      <c r="R177" s="11">
        <f t="shared" si="14"/>
        <v>42343.728032407402</v>
      </c>
      <c r="S177" s="15" t="str">
        <f t="shared" si="16"/>
        <v>technology</v>
      </c>
      <c r="T177" s="16" t="str">
        <f t="shared" si="17"/>
        <v>wearables</v>
      </c>
    </row>
    <row r="178" spans="1:20" ht="45" x14ac:dyDescent="0.25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18">
        <f t="shared" si="15"/>
        <v>84.946999999999989</v>
      </c>
      <c r="P178" s="6">
        <f t="shared" si="12"/>
        <v>379.22767857142856</v>
      </c>
      <c r="Q178" s="11">
        <f t="shared" si="13"/>
        <v>41955.655416666668</v>
      </c>
      <c r="R178" s="11">
        <f t="shared" si="14"/>
        <v>41990.655416666668</v>
      </c>
      <c r="S178" s="15" t="str">
        <f t="shared" si="16"/>
        <v>technology</v>
      </c>
      <c r="T178" s="16" t="str">
        <f t="shared" si="17"/>
        <v>wearables</v>
      </c>
    </row>
    <row r="179" spans="1:20" ht="45" x14ac:dyDescent="0.25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18">
        <f t="shared" si="15"/>
        <v>49.381999999999998</v>
      </c>
      <c r="P179" s="6">
        <f t="shared" si="12"/>
        <v>176.36428571428573</v>
      </c>
      <c r="Q179" s="11">
        <f t="shared" si="13"/>
        <v>42767.368969907409</v>
      </c>
      <c r="R179" s="11">
        <f t="shared" si="14"/>
        <v>42797.368969907409</v>
      </c>
      <c r="S179" s="15" t="str">
        <f t="shared" si="16"/>
        <v>technology</v>
      </c>
      <c r="T179" s="16" t="str">
        <f t="shared" si="17"/>
        <v>wearables</v>
      </c>
    </row>
    <row r="180" spans="1:20" ht="45" x14ac:dyDescent="0.25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18">
        <f t="shared" si="15"/>
        <v>3.3033333333333332</v>
      </c>
      <c r="P180" s="6">
        <f t="shared" si="12"/>
        <v>66.066666666666663</v>
      </c>
      <c r="Q180" s="11">
        <f t="shared" si="13"/>
        <v>42188.595289351848</v>
      </c>
      <c r="R180" s="11">
        <f t="shared" si="14"/>
        <v>42218.595289351848</v>
      </c>
      <c r="S180" s="15" t="str">
        <f t="shared" si="16"/>
        <v>technology</v>
      </c>
      <c r="T180" s="16" t="str">
        <f t="shared" si="17"/>
        <v>wearables</v>
      </c>
    </row>
    <row r="181" spans="1:20" ht="30" x14ac:dyDescent="0.25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18">
        <f t="shared" si="15"/>
        <v>6.6339999999999995</v>
      </c>
      <c r="P181" s="6">
        <f t="shared" si="12"/>
        <v>89.648648648648646</v>
      </c>
      <c r="Q181" s="11">
        <f t="shared" si="13"/>
        <v>41936.438831018517</v>
      </c>
      <c r="R181" s="11">
        <f t="shared" si="14"/>
        <v>41981.480497685181</v>
      </c>
      <c r="S181" s="15" t="str">
        <f t="shared" si="16"/>
        <v>technology</v>
      </c>
      <c r="T181" s="16" t="str">
        <f t="shared" si="17"/>
        <v>wearables</v>
      </c>
    </row>
    <row r="182" spans="1:20" ht="45" x14ac:dyDescent="0.25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18">
        <f t="shared" si="15"/>
        <v>0</v>
      </c>
      <c r="P182" s="6">
        <f t="shared" si="12"/>
        <v>0</v>
      </c>
      <c r="Q182" s="11">
        <f t="shared" si="13"/>
        <v>41836.387187499997</v>
      </c>
      <c r="R182" s="11">
        <f t="shared" si="14"/>
        <v>41866.387187499997</v>
      </c>
      <c r="S182" s="15" t="str">
        <f t="shared" si="16"/>
        <v>technology</v>
      </c>
      <c r="T182" s="16" t="str">
        <f t="shared" si="17"/>
        <v>wearables</v>
      </c>
    </row>
    <row r="183" spans="1:20" ht="45" x14ac:dyDescent="0.25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18">
        <f t="shared" si="15"/>
        <v>70.36</v>
      </c>
      <c r="P183" s="6">
        <f t="shared" si="12"/>
        <v>382.39130434782606</v>
      </c>
      <c r="Q183" s="11">
        <f t="shared" si="13"/>
        <v>42612.415706018517</v>
      </c>
      <c r="R183" s="11">
        <f t="shared" si="14"/>
        <v>42644.415706018517</v>
      </c>
      <c r="S183" s="15" t="str">
        <f t="shared" si="16"/>
        <v>technology</v>
      </c>
      <c r="T183" s="16" t="str">
        <f t="shared" si="17"/>
        <v>wearables</v>
      </c>
    </row>
    <row r="184" spans="1:20" ht="45" x14ac:dyDescent="0.25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18">
        <f t="shared" si="15"/>
        <v>0.2</v>
      </c>
      <c r="P184" s="6">
        <f t="shared" si="12"/>
        <v>100</v>
      </c>
      <c r="Q184" s="11">
        <f t="shared" si="13"/>
        <v>42172.608090277776</v>
      </c>
      <c r="R184" s="11">
        <f t="shared" si="14"/>
        <v>42202.608090277776</v>
      </c>
      <c r="S184" s="15" t="str">
        <f t="shared" si="16"/>
        <v>technology</v>
      </c>
      <c r="T184" s="16" t="str">
        <f t="shared" si="17"/>
        <v>wearables</v>
      </c>
    </row>
    <row r="185" spans="1:20" ht="45" x14ac:dyDescent="0.25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18">
        <f t="shared" si="15"/>
        <v>102.298</v>
      </c>
      <c r="P185" s="6">
        <f t="shared" si="12"/>
        <v>158.35603715170279</v>
      </c>
      <c r="Q185" s="11">
        <f t="shared" si="13"/>
        <v>42542.318090277775</v>
      </c>
      <c r="R185" s="11">
        <f t="shared" si="14"/>
        <v>42600.957638888889</v>
      </c>
      <c r="S185" s="15" t="str">
        <f t="shared" si="16"/>
        <v>technology</v>
      </c>
      <c r="T185" s="16" t="str">
        <f t="shared" si="17"/>
        <v>wearables</v>
      </c>
    </row>
    <row r="186" spans="1:20" ht="30" x14ac:dyDescent="0.25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18">
        <f t="shared" si="15"/>
        <v>1.0554089709762533E-2</v>
      </c>
      <c r="P186" s="6">
        <f t="shared" si="12"/>
        <v>1</v>
      </c>
      <c r="Q186" s="11">
        <f t="shared" si="13"/>
        <v>41931.75068287037</v>
      </c>
      <c r="R186" s="11">
        <f t="shared" si="14"/>
        <v>41961.792349537034</v>
      </c>
      <c r="S186" s="15" t="str">
        <f t="shared" si="16"/>
        <v>publishing</v>
      </c>
      <c r="T186" s="16" t="str">
        <f t="shared" si="17"/>
        <v>translations</v>
      </c>
    </row>
    <row r="187" spans="1:20" ht="30" x14ac:dyDescent="0.25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18">
        <f t="shared" si="15"/>
        <v>0</v>
      </c>
      <c r="P187" s="6">
        <f t="shared" si="12"/>
        <v>0</v>
      </c>
      <c r="Q187" s="11">
        <f t="shared" si="13"/>
        <v>41818.494942129626</v>
      </c>
      <c r="R187" s="11">
        <f t="shared" si="14"/>
        <v>41848.494942129626</v>
      </c>
      <c r="S187" s="15" t="str">
        <f t="shared" si="16"/>
        <v>publishing</v>
      </c>
      <c r="T187" s="16" t="str">
        <f t="shared" si="17"/>
        <v>translations</v>
      </c>
    </row>
    <row r="188" spans="1:20" ht="45" x14ac:dyDescent="0.25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18">
        <f t="shared" si="15"/>
        <v>0</v>
      </c>
      <c r="P188" s="6">
        <f t="shared" si="12"/>
        <v>0</v>
      </c>
      <c r="Q188" s="11">
        <f t="shared" si="13"/>
        <v>42795.487812499996</v>
      </c>
      <c r="R188" s="11">
        <f t="shared" si="14"/>
        <v>42840.446145833332</v>
      </c>
      <c r="S188" s="15" t="str">
        <f t="shared" si="16"/>
        <v>publishing</v>
      </c>
      <c r="T188" s="16" t="str">
        <f t="shared" si="17"/>
        <v>translations</v>
      </c>
    </row>
    <row r="189" spans="1:20" ht="45" x14ac:dyDescent="0.25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18">
        <f t="shared" si="15"/>
        <v>0.85714285714285721</v>
      </c>
      <c r="P189" s="6">
        <f t="shared" si="12"/>
        <v>15</v>
      </c>
      <c r="Q189" s="11">
        <f t="shared" si="13"/>
        <v>42463.658333333333</v>
      </c>
      <c r="R189" s="11">
        <f t="shared" si="14"/>
        <v>42484.707638888889</v>
      </c>
      <c r="S189" s="15" t="str">
        <f t="shared" si="16"/>
        <v>publishing</v>
      </c>
      <c r="T189" s="16" t="str">
        <f t="shared" si="17"/>
        <v>translations</v>
      </c>
    </row>
    <row r="190" spans="1:20" ht="45" x14ac:dyDescent="0.25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18">
        <f t="shared" si="15"/>
        <v>10.5</v>
      </c>
      <c r="P190" s="6">
        <f t="shared" si="12"/>
        <v>225</v>
      </c>
      <c r="Q190" s="11">
        <f t="shared" si="13"/>
        <v>41832.46435185185</v>
      </c>
      <c r="R190" s="11">
        <f t="shared" si="14"/>
        <v>41887.360416666663</v>
      </c>
      <c r="S190" s="15" t="str">
        <f t="shared" si="16"/>
        <v>publishing</v>
      </c>
      <c r="T190" s="16" t="str">
        <f t="shared" si="17"/>
        <v>translations</v>
      </c>
    </row>
    <row r="191" spans="1:20" x14ac:dyDescent="0.25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18">
        <f t="shared" si="15"/>
        <v>2.9000000000000004</v>
      </c>
      <c r="P191" s="6">
        <f t="shared" si="12"/>
        <v>48.333333333333336</v>
      </c>
      <c r="Q191" s="11">
        <f t="shared" si="13"/>
        <v>42708.460243055553</v>
      </c>
      <c r="R191" s="11">
        <f t="shared" si="14"/>
        <v>42738.460243055553</v>
      </c>
      <c r="S191" s="15" t="str">
        <f t="shared" si="16"/>
        <v>publishing</v>
      </c>
      <c r="T191" s="16" t="str">
        <f t="shared" si="17"/>
        <v>translations</v>
      </c>
    </row>
    <row r="192" spans="1:20" ht="30" x14ac:dyDescent="0.25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18">
        <f t="shared" si="15"/>
        <v>0</v>
      </c>
      <c r="P192" s="6">
        <f t="shared" si="12"/>
        <v>0</v>
      </c>
      <c r="Q192" s="11">
        <f t="shared" si="13"/>
        <v>42289.688009259255</v>
      </c>
      <c r="R192" s="11">
        <f t="shared" si="14"/>
        <v>42319.729675925926</v>
      </c>
      <c r="S192" s="15" t="str">
        <f t="shared" si="16"/>
        <v>publishing</v>
      </c>
      <c r="T192" s="16" t="str">
        <f t="shared" si="17"/>
        <v>translations</v>
      </c>
    </row>
    <row r="193" spans="1:20" ht="45" x14ac:dyDescent="0.25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18">
        <f t="shared" si="15"/>
        <v>0</v>
      </c>
      <c r="P193" s="6">
        <f t="shared" si="12"/>
        <v>0</v>
      </c>
      <c r="Q193" s="11">
        <f t="shared" si="13"/>
        <v>41831.49722222222</v>
      </c>
      <c r="R193" s="11">
        <f t="shared" si="14"/>
        <v>41861.958333333328</v>
      </c>
      <c r="S193" s="15" t="str">
        <f t="shared" si="16"/>
        <v>publishing</v>
      </c>
      <c r="T193" s="16" t="str">
        <f t="shared" si="17"/>
        <v>translations</v>
      </c>
    </row>
    <row r="194" spans="1:20" ht="45" x14ac:dyDescent="0.25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18">
        <f t="shared" si="15"/>
        <v>0</v>
      </c>
      <c r="P194" s="6">
        <f t="shared" ref="P194:P257" si="18">IF(ISERROR(E194/L194),0,E194/L194)</f>
        <v>0</v>
      </c>
      <c r="Q194" s="11">
        <f t="shared" ref="Q194:Q257" si="19">(J194/86400)+25569+(-5/24)</f>
        <v>42311.996481481481</v>
      </c>
      <c r="R194" s="11">
        <f t="shared" ref="R194:R257" si="20">(I194/86400)+25569+(-5/24)</f>
        <v>42340.517361111109</v>
      </c>
      <c r="S194" s="15" t="str">
        <f t="shared" si="16"/>
        <v>publishing</v>
      </c>
      <c r="T194" s="16" t="str">
        <f t="shared" si="17"/>
        <v>translations</v>
      </c>
    </row>
    <row r="195" spans="1:20" ht="45" x14ac:dyDescent="0.25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18">
        <f t="shared" ref="O195:O258" si="21">E195/D195 * 100</f>
        <v>0</v>
      </c>
      <c r="P195" s="6">
        <f t="shared" si="18"/>
        <v>0</v>
      </c>
      <c r="Q195" s="11">
        <f t="shared" si="19"/>
        <v>41915.688634259255</v>
      </c>
      <c r="R195" s="11">
        <f t="shared" si="20"/>
        <v>41973.781249999993</v>
      </c>
      <c r="S195" s="15" t="str">
        <f t="shared" ref="S195:S258" si="22">LEFT(N195,FIND("/",N195)-1)</f>
        <v>publishing</v>
      </c>
      <c r="T195" s="16" t="str">
        <f t="shared" ref="T195:T258" si="23">RIGHT(N195,LEN(N195)-FIND("/",N195))</f>
        <v>translations</v>
      </c>
    </row>
    <row r="196" spans="1:20" ht="45" x14ac:dyDescent="0.25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18">
        <f t="shared" si="21"/>
        <v>0.67</v>
      </c>
      <c r="P196" s="6">
        <f t="shared" si="18"/>
        <v>67</v>
      </c>
      <c r="Q196" s="11">
        <f t="shared" si="19"/>
        <v>41554.833368055552</v>
      </c>
      <c r="R196" s="11">
        <f t="shared" si="20"/>
        <v>41584.875034722216</v>
      </c>
      <c r="S196" s="15" t="str">
        <f t="shared" si="22"/>
        <v>publishing</v>
      </c>
      <c r="T196" s="16" t="str">
        <f t="shared" si="23"/>
        <v>art books</v>
      </c>
    </row>
    <row r="197" spans="1:20" ht="45" x14ac:dyDescent="0.25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18">
        <f t="shared" si="21"/>
        <v>0</v>
      </c>
      <c r="P197" s="6">
        <f t="shared" si="18"/>
        <v>0</v>
      </c>
      <c r="Q197" s="11">
        <f t="shared" si="19"/>
        <v>40079.357824074068</v>
      </c>
      <c r="R197" s="11">
        <f t="shared" si="20"/>
        <v>40148.826388888883</v>
      </c>
      <c r="S197" s="15" t="str">
        <f t="shared" si="22"/>
        <v>publishing</v>
      </c>
      <c r="T197" s="16" t="str">
        <f t="shared" si="23"/>
        <v>art books</v>
      </c>
    </row>
    <row r="198" spans="1:20" ht="45" x14ac:dyDescent="0.25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18">
        <f t="shared" si="21"/>
        <v>1.4166666666666665</v>
      </c>
      <c r="P198" s="6">
        <f t="shared" si="18"/>
        <v>42.5</v>
      </c>
      <c r="Q198" s="11">
        <f t="shared" si="19"/>
        <v>41652.534155092588</v>
      </c>
      <c r="R198" s="11">
        <f t="shared" si="20"/>
        <v>41712.492488425924</v>
      </c>
      <c r="S198" s="15" t="str">
        <f t="shared" si="22"/>
        <v>publishing</v>
      </c>
      <c r="T198" s="16" t="str">
        <f t="shared" si="23"/>
        <v>art books</v>
      </c>
    </row>
    <row r="199" spans="1:20" ht="45" x14ac:dyDescent="0.25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18">
        <f t="shared" si="21"/>
        <v>0.1</v>
      </c>
      <c r="P199" s="6">
        <f t="shared" si="18"/>
        <v>10</v>
      </c>
      <c r="Q199" s="11">
        <f t="shared" si="19"/>
        <v>42121.158668981479</v>
      </c>
      <c r="R199" s="11">
        <f t="shared" si="20"/>
        <v>42152.628472222219</v>
      </c>
      <c r="S199" s="15" t="str">
        <f t="shared" si="22"/>
        <v>publishing</v>
      </c>
      <c r="T199" s="16" t="str">
        <f t="shared" si="23"/>
        <v>art books</v>
      </c>
    </row>
    <row r="200" spans="1:20" ht="45" x14ac:dyDescent="0.25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18">
        <f t="shared" si="21"/>
        <v>2.5</v>
      </c>
      <c r="P200" s="6">
        <f t="shared" si="18"/>
        <v>100</v>
      </c>
      <c r="Q200" s="11">
        <f t="shared" si="19"/>
        <v>40672.521539351852</v>
      </c>
      <c r="R200" s="11">
        <f t="shared" si="20"/>
        <v>40702.521539351852</v>
      </c>
      <c r="S200" s="15" t="str">
        <f t="shared" si="22"/>
        <v>publishing</v>
      </c>
      <c r="T200" s="16" t="str">
        <f t="shared" si="23"/>
        <v>art books</v>
      </c>
    </row>
    <row r="201" spans="1:20" ht="45" x14ac:dyDescent="0.25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18">
        <f t="shared" si="21"/>
        <v>21.25</v>
      </c>
      <c r="P201" s="6">
        <f t="shared" si="18"/>
        <v>108.05084745762711</v>
      </c>
      <c r="Q201" s="11">
        <f t="shared" si="19"/>
        <v>42549.708379629628</v>
      </c>
      <c r="R201" s="11">
        <f t="shared" si="20"/>
        <v>42578.708333333336</v>
      </c>
      <c r="S201" s="15" t="str">
        <f t="shared" si="22"/>
        <v>publishing</v>
      </c>
      <c r="T201" s="16" t="str">
        <f t="shared" si="23"/>
        <v>art books</v>
      </c>
    </row>
    <row r="202" spans="1:20" ht="45" x14ac:dyDescent="0.25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18">
        <f t="shared" si="21"/>
        <v>4.117647058823529</v>
      </c>
      <c r="P202" s="6">
        <f t="shared" si="18"/>
        <v>26.923076923076923</v>
      </c>
      <c r="Q202" s="11">
        <f t="shared" si="19"/>
        <v>41671.728530092594</v>
      </c>
      <c r="R202" s="11">
        <f t="shared" si="20"/>
        <v>41686.791666666664</v>
      </c>
      <c r="S202" s="15" t="str">
        <f t="shared" si="22"/>
        <v>publishing</v>
      </c>
      <c r="T202" s="16" t="str">
        <f t="shared" si="23"/>
        <v>art books</v>
      </c>
    </row>
    <row r="203" spans="1:20" ht="45" x14ac:dyDescent="0.25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18">
        <f t="shared" si="21"/>
        <v>13.639999999999999</v>
      </c>
      <c r="P203" s="6">
        <f t="shared" si="18"/>
        <v>155</v>
      </c>
      <c r="Q203" s="11">
        <f t="shared" si="19"/>
        <v>41961.853993055549</v>
      </c>
      <c r="R203" s="11">
        <f t="shared" si="20"/>
        <v>41996.853993055549</v>
      </c>
      <c r="S203" s="15" t="str">
        <f t="shared" si="22"/>
        <v>publishing</v>
      </c>
      <c r="T203" s="16" t="str">
        <f t="shared" si="23"/>
        <v>art books</v>
      </c>
    </row>
    <row r="204" spans="1:20" x14ac:dyDescent="0.25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18">
        <f t="shared" si="21"/>
        <v>0</v>
      </c>
      <c r="P204" s="6">
        <f t="shared" si="18"/>
        <v>0</v>
      </c>
      <c r="Q204" s="11">
        <f t="shared" si="19"/>
        <v>41389.471226851849</v>
      </c>
      <c r="R204" s="11">
        <f t="shared" si="20"/>
        <v>41419.471226851849</v>
      </c>
      <c r="S204" s="15" t="str">
        <f t="shared" si="22"/>
        <v>publishing</v>
      </c>
      <c r="T204" s="16" t="str">
        <f t="shared" si="23"/>
        <v>art books</v>
      </c>
    </row>
    <row r="205" spans="1:20" ht="30" x14ac:dyDescent="0.25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18">
        <f t="shared" si="21"/>
        <v>41.4</v>
      </c>
      <c r="P205" s="6">
        <f t="shared" si="18"/>
        <v>47.769230769230766</v>
      </c>
      <c r="Q205" s="11">
        <f t="shared" si="19"/>
        <v>42438.605115740742</v>
      </c>
      <c r="R205" s="11">
        <f t="shared" si="20"/>
        <v>42468.56344907407</v>
      </c>
      <c r="S205" s="15" t="str">
        <f t="shared" si="22"/>
        <v>publishing</v>
      </c>
      <c r="T205" s="16" t="str">
        <f t="shared" si="23"/>
        <v>art books</v>
      </c>
    </row>
    <row r="206" spans="1:20" ht="45" x14ac:dyDescent="0.25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18">
        <f t="shared" si="21"/>
        <v>0.66115702479338845</v>
      </c>
      <c r="P206" s="6">
        <f t="shared" si="18"/>
        <v>20</v>
      </c>
      <c r="Q206" s="11">
        <f t="shared" si="19"/>
        <v>42144.56114583333</v>
      </c>
      <c r="R206" s="11">
        <f t="shared" si="20"/>
        <v>42174.56114583333</v>
      </c>
      <c r="S206" s="15" t="str">
        <f t="shared" si="22"/>
        <v>publishing</v>
      </c>
      <c r="T206" s="16" t="str">
        <f t="shared" si="23"/>
        <v>art books</v>
      </c>
    </row>
    <row r="207" spans="1:20" ht="45" x14ac:dyDescent="0.25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18">
        <f t="shared" si="21"/>
        <v>5</v>
      </c>
      <c r="P207" s="6">
        <f t="shared" si="18"/>
        <v>41.666666666666664</v>
      </c>
      <c r="Q207" s="11">
        <f t="shared" si="19"/>
        <v>42403.824756944443</v>
      </c>
      <c r="R207" s="11">
        <f t="shared" si="20"/>
        <v>42428.790972222218</v>
      </c>
      <c r="S207" s="15" t="str">
        <f t="shared" si="22"/>
        <v>publishing</v>
      </c>
      <c r="T207" s="16" t="str">
        <f t="shared" si="23"/>
        <v>art books</v>
      </c>
    </row>
    <row r="208" spans="1:20" ht="45" x14ac:dyDescent="0.25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18">
        <f t="shared" si="21"/>
        <v>2.4777777777777779</v>
      </c>
      <c r="P208" s="6">
        <f t="shared" si="18"/>
        <v>74.333333333333329</v>
      </c>
      <c r="Q208" s="11">
        <f t="shared" si="19"/>
        <v>42785.791689814818</v>
      </c>
      <c r="R208" s="11">
        <f t="shared" si="20"/>
        <v>42825.957638888889</v>
      </c>
      <c r="S208" s="15" t="str">
        <f t="shared" si="22"/>
        <v>publishing</v>
      </c>
      <c r="T208" s="16" t="str">
        <f t="shared" si="23"/>
        <v>art books</v>
      </c>
    </row>
    <row r="209" spans="1:20" ht="45" x14ac:dyDescent="0.25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18">
        <f t="shared" si="21"/>
        <v>5.0599999999999996</v>
      </c>
      <c r="P209" s="6">
        <f t="shared" si="18"/>
        <v>84.333333333333329</v>
      </c>
      <c r="Q209" s="11">
        <f t="shared" si="19"/>
        <v>42017.719085648147</v>
      </c>
      <c r="R209" s="11">
        <f t="shared" si="20"/>
        <v>42052.719085648147</v>
      </c>
      <c r="S209" s="15" t="str">
        <f t="shared" si="22"/>
        <v>publishing</v>
      </c>
      <c r="T209" s="16" t="str">
        <f t="shared" si="23"/>
        <v>art books</v>
      </c>
    </row>
    <row r="210" spans="1:20" ht="45" x14ac:dyDescent="0.25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18">
        <f t="shared" si="21"/>
        <v>22.91</v>
      </c>
      <c r="P210" s="6">
        <f t="shared" si="18"/>
        <v>65.457142857142856</v>
      </c>
      <c r="Q210" s="11">
        <f t="shared" si="19"/>
        <v>41799.315925925919</v>
      </c>
      <c r="R210" s="11">
        <f t="shared" si="20"/>
        <v>41829.315925925919</v>
      </c>
      <c r="S210" s="15" t="str">
        <f t="shared" si="22"/>
        <v>publishing</v>
      </c>
      <c r="T210" s="16" t="str">
        <f t="shared" si="23"/>
        <v>art books</v>
      </c>
    </row>
    <row r="211" spans="1:20" ht="30" x14ac:dyDescent="0.25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18">
        <f t="shared" si="21"/>
        <v>13</v>
      </c>
      <c r="P211" s="6">
        <f t="shared" si="18"/>
        <v>65</v>
      </c>
      <c r="Q211" s="11">
        <f t="shared" si="19"/>
        <v>42140.670925925922</v>
      </c>
      <c r="R211" s="11">
        <f t="shared" si="20"/>
        <v>42185.670925925922</v>
      </c>
      <c r="S211" s="15" t="str">
        <f t="shared" si="22"/>
        <v>publishing</v>
      </c>
      <c r="T211" s="16" t="str">
        <f t="shared" si="23"/>
        <v>art books</v>
      </c>
    </row>
    <row r="212" spans="1:20" ht="45" x14ac:dyDescent="0.25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18">
        <f t="shared" si="21"/>
        <v>0.54999999999999993</v>
      </c>
      <c r="P212" s="6">
        <f t="shared" si="18"/>
        <v>27.5</v>
      </c>
      <c r="Q212" s="11">
        <f t="shared" si="19"/>
        <v>41054.639444444438</v>
      </c>
      <c r="R212" s="11">
        <f t="shared" si="20"/>
        <v>41114.639444444438</v>
      </c>
      <c r="S212" s="15" t="str">
        <f t="shared" si="22"/>
        <v>publishing</v>
      </c>
      <c r="T212" s="16" t="str">
        <f t="shared" si="23"/>
        <v>art books</v>
      </c>
    </row>
    <row r="213" spans="1:20" ht="45" x14ac:dyDescent="0.25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18">
        <f t="shared" si="21"/>
        <v>10.806536636794938</v>
      </c>
      <c r="P213" s="6">
        <f t="shared" si="18"/>
        <v>51.25</v>
      </c>
      <c r="Q213" s="11">
        <f t="shared" si="19"/>
        <v>40398.857534722221</v>
      </c>
      <c r="R213" s="11">
        <f t="shared" si="20"/>
        <v>40422.875</v>
      </c>
      <c r="S213" s="15" t="str">
        <f t="shared" si="22"/>
        <v>publishing</v>
      </c>
      <c r="T213" s="16" t="str">
        <f t="shared" si="23"/>
        <v>art books</v>
      </c>
    </row>
    <row r="214" spans="1:20" ht="30" x14ac:dyDescent="0.25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18">
        <f t="shared" si="21"/>
        <v>0.84008400840084008</v>
      </c>
      <c r="P214" s="6">
        <f t="shared" si="18"/>
        <v>14</v>
      </c>
      <c r="Q214" s="11">
        <f t="shared" si="19"/>
        <v>41481.788090277776</v>
      </c>
      <c r="R214" s="11">
        <f t="shared" si="20"/>
        <v>41514.788090277776</v>
      </c>
      <c r="S214" s="15" t="str">
        <f t="shared" si="22"/>
        <v>publishing</v>
      </c>
      <c r="T214" s="16" t="str">
        <f t="shared" si="23"/>
        <v>art books</v>
      </c>
    </row>
    <row r="215" spans="1:20" ht="45" x14ac:dyDescent="0.25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18">
        <f t="shared" si="21"/>
        <v>0</v>
      </c>
      <c r="P215" s="6">
        <f t="shared" si="18"/>
        <v>0</v>
      </c>
      <c r="Q215" s="11">
        <f t="shared" si="19"/>
        <v>40989.841736111106</v>
      </c>
      <c r="R215" s="11">
        <f t="shared" si="20"/>
        <v>41049.841736111106</v>
      </c>
      <c r="S215" s="15" t="str">
        <f t="shared" si="22"/>
        <v>publishing</v>
      </c>
      <c r="T215" s="16" t="str">
        <f t="shared" si="23"/>
        <v>art books</v>
      </c>
    </row>
    <row r="216" spans="1:20" ht="30" x14ac:dyDescent="0.25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18">
        <f t="shared" si="21"/>
        <v>0</v>
      </c>
      <c r="P216" s="6">
        <f t="shared" si="18"/>
        <v>0</v>
      </c>
      <c r="Q216" s="11">
        <f t="shared" si="19"/>
        <v>42167.605370370373</v>
      </c>
      <c r="R216" s="11">
        <f t="shared" si="20"/>
        <v>42197.605370370373</v>
      </c>
      <c r="S216" s="15" t="str">
        <f t="shared" si="22"/>
        <v>technology</v>
      </c>
      <c r="T216" s="16" t="str">
        <f t="shared" si="23"/>
        <v>web</v>
      </c>
    </row>
    <row r="217" spans="1:20" ht="45" x14ac:dyDescent="0.25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18">
        <f t="shared" si="21"/>
        <v>0</v>
      </c>
      <c r="P217" s="6">
        <f t="shared" si="18"/>
        <v>0</v>
      </c>
      <c r="Q217" s="11">
        <f t="shared" si="19"/>
        <v>41897.49386574074</v>
      </c>
      <c r="R217" s="11">
        <f t="shared" si="20"/>
        <v>41918</v>
      </c>
      <c r="S217" s="15" t="str">
        <f t="shared" si="22"/>
        <v>technology</v>
      </c>
      <c r="T217" s="16" t="str">
        <f t="shared" si="23"/>
        <v>web</v>
      </c>
    </row>
    <row r="218" spans="1:20" ht="45" x14ac:dyDescent="0.25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18">
        <f t="shared" si="21"/>
        <v>3</v>
      </c>
      <c r="P218" s="6">
        <f t="shared" si="18"/>
        <v>300</v>
      </c>
      <c r="Q218" s="11">
        <f t="shared" si="19"/>
        <v>42327.616956018515</v>
      </c>
      <c r="R218" s="11">
        <f t="shared" si="20"/>
        <v>42377.615972222215</v>
      </c>
      <c r="S218" s="15" t="str">
        <f t="shared" si="22"/>
        <v>technology</v>
      </c>
      <c r="T218" s="16" t="str">
        <f t="shared" si="23"/>
        <v>web</v>
      </c>
    </row>
    <row r="219" spans="1:20" ht="45" x14ac:dyDescent="0.25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18">
        <f t="shared" si="21"/>
        <v>0.1</v>
      </c>
      <c r="P219" s="6">
        <f t="shared" si="18"/>
        <v>1</v>
      </c>
      <c r="Q219" s="11">
        <f t="shared" si="19"/>
        <v>42515.519317129627</v>
      </c>
      <c r="R219" s="11">
        <f t="shared" si="20"/>
        <v>42545.519317129627</v>
      </c>
      <c r="S219" s="15" t="str">
        <f t="shared" si="22"/>
        <v>technology</v>
      </c>
      <c r="T219" s="16" t="str">
        <f t="shared" si="23"/>
        <v>web</v>
      </c>
    </row>
    <row r="220" spans="1:20" ht="45" x14ac:dyDescent="0.25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18">
        <f t="shared" si="21"/>
        <v>0</v>
      </c>
      <c r="P220" s="6">
        <f t="shared" si="18"/>
        <v>0</v>
      </c>
      <c r="Q220" s="11">
        <f t="shared" si="19"/>
        <v>42059.79347222222</v>
      </c>
      <c r="R220" s="11">
        <f t="shared" si="20"/>
        <v>42094.777083333327</v>
      </c>
      <c r="S220" s="15" t="str">
        <f t="shared" si="22"/>
        <v>technology</v>
      </c>
      <c r="T220" s="16" t="str">
        <f t="shared" si="23"/>
        <v>web</v>
      </c>
    </row>
    <row r="221" spans="1:20" ht="45" x14ac:dyDescent="0.25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18">
        <f t="shared" si="21"/>
        <v>6.5000000000000002E-2</v>
      </c>
      <c r="P221" s="6">
        <f t="shared" si="18"/>
        <v>13</v>
      </c>
      <c r="Q221" s="11">
        <f t="shared" si="19"/>
        <v>42615.590636574074</v>
      </c>
      <c r="R221" s="11">
        <f t="shared" si="20"/>
        <v>42660.590636574074</v>
      </c>
      <c r="S221" s="15" t="str">
        <f t="shared" si="22"/>
        <v>technology</v>
      </c>
      <c r="T221" s="16" t="str">
        <f t="shared" si="23"/>
        <v>web</v>
      </c>
    </row>
    <row r="222" spans="1:20" ht="30" x14ac:dyDescent="0.25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18">
        <f t="shared" si="21"/>
        <v>1.5</v>
      </c>
      <c r="P222" s="6">
        <f t="shared" si="18"/>
        <v>15</v>
      </c>
      <c r="Q222" s="11">
        <f t="shared" si="19"/>
        <v>42577.39902777777</v>
      </c>
      <c r="R222" s="11">
        <f t="shared" si="20"/>
        <v>42607.39902777777</v>
      </c>
      <c r="S222" s="15" t="str">
        <f t="shared" si="22"/>
        <v>technology</v>
      </c>
      <c r="T222" s="16" t="str">
        <f t="shared" si="23"/>
        <v>web</v>
      </c>
    </row>
    <row r="223" spans="1:20" ht="45" x14ac:dyDescent="0.25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18">
        <f t="shared" si="21"/>
        <v>0.38571428571428573</v>
      </c>
      <c r="P223" s="6">
        <f t="shared" si="18"/>
        <v>54</v>
      </c>
      <c r="Q223" s="11">
        <f t="shared" si="19"/>
        <v>42360.723819444444</v>
      </c>
      <c r="R223" s="11">
        <f t="shared" si="20"/>
        <v>42420.723819444444</v>
      </c>
      <c r="S223" s="15" t="str">
        <f t="shared" si="22"/>
        <v>technology</v>
      </c>
      <c r="T223" s="16" t="str">
        <f t="shared" si="23"/>
        <v>web</v>
      </c>
    </row>
    <row r="224" spans="1:20" ht="45" x14ac:dyDescent="0.25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18">
        <f t="shared" si="21"/>
        <v>0</v>
      </c>
      <c r="P224" s="6">
        <f t="shared" si="18"/>
        <v>0</v>
      </c>
      <c r="Q224" s="11">
        <f t="shared" si="19"/>
        <v>42198.567453703705</v>
      </c>
      <c r="R224" s="11">
        <f t="shared" si="20"/>
        <v>42227.567453703705</v>
      </c>
      <c r="S224" s="15" t="str">
        <f t="shared" si="22"/>
        <v>technology</v>
      </c>
      <c r="T224" s="16" t="str">
        <f t="shared" si="23"/>
        <v>web</v>
      </c>
    </row>
    <row r="225" spans="1:20" ht="30" x14ac:dyDescent="0.25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18">
        <f t="shared" si="21"/>
        <v>0</v>
      </c>
      <c r="P225" s="6">
        <f t="shared" si="18"/>
        <v>0</v>
      </c>
      <c r="Q225" s="11">
        <f t="shared" si="19"/>
        <v>42708.633912037032</v>
      </c>
      <c r="R225" s="11">
        <f t="shared" si="20"/>
        <v>42738.633912037032</v>
      </c>
      <c r="S225" s="15" t="str">
        <f t="shared" si="22"/>
        <v>technology</v>
      </c>
      <c r="T225" s="16" t="str">
        <f t="shared" si="23"/>
        <v>web</v>
      </c>
    </row>
    <row r="226" spans="1:20" ht="30" x14ac:dyDescent="0.25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18">
        <f t="shared" si="21"/>
        <v>0.5714285714285714</v>
      </c>
      <c r="P226" s="6">
        <f t="shared" si="18"/>
        <v>15.428571428571429</v>
      </c>
      <c r="Q226" s="11">
        <f t="shared" si="19"/>
        <v>42093.892812500002</v>
      </c>
      <c r="R226" s="11">
        <f t="shared" si="20"/>
        <v>42123.892812500002</v>
      </c>
      <c r="S226" s="15" t="str">
        <f t="shared" si="22"/>
        <v>technology</v>
      </c>
      <c r="T226" s="16" t="str">
        <f t="shared" si="23"/>
        <v>web</v>
      </c>
    </row>
    <row r="227" spans="1:20" ht="45" x14ac:dyDescent="0.25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18">
        <f t="shared" si="21"/>
        <v>0</v>
      </c>
      <c r="P227" s="6">
        <f t="shared" si="18"/>
        <v>0</v>
      </c>
      <c r="Q227" s="11">
        <f t="shared" si="19"/>
        <v>42101.425370370365</v>
      </c>
      <c r="R227" s="11">
        <f t="shared" si="20"/>
        <v>42161.425370370365</v>
      </c>
      <c r="S227" s="15" t="str">
        <f t="shared" si="22"/>
        <v>technology</v>
      </c>
      <c r="T227" s="16" t="str">
        <f t="shared" si="23"/>
        <v>web</v>
      </c>
    </row>
    <row r="228" spans="1:20" ht="45" x14ac:dyDescent="0.25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18">
        <f t="shared" si="21"/>
        <v>0</v>
      </c>
      <c r="P228" s="6">
        <f t="shared" si="18"/>
        <v>0</v>
      </c>
      <c r="Q228" s="11">
        <f t="shared" si="19"/>
        <v>42103.467847222222</v>
      </c>
      <c r="R228" s="11">
        <f t="shared" si="20"/>
        <v>42115.467847222222</v>
      </c>
      <c r="S228" s="15" t="str">
        <f t="shared" si="22"/>
        <v>technology</v>
      </c>
      <c r="T228" s="16" t="str">
        <f t="shared" si="23"/>
        <v>web</v>
      </c>
    </row>
    <row r="229" spans="1:20" ht="30" x14ac:dyDescent="0.25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18">
        <f t="shared" si="21"/>
        <v>7.1428571428571425E-2</v>
      </c>
      <c r="P229" s="6">
        <f t="shared" si="18"/>
        <v>25</v>
      </c>
      <c r="Q229" s="11">
        <f t="shared" si="19"/>
        <v>41954.51458333333</v>
      </c>
      <c r="R229" s="11">
        <f t="shared" si="20"/>
        <v>42014.51458333333</v>
      </c>
      <c r="S229" s="15" t="str">
        <f t="shared" si="22"/>
        <v>technology</v>
      </c>
      <c r="T229" s="16" t="str">
        <f t="shared" si="23"/>
        <v>web</v>
      </c>
    </row>
    <row r="230" spans="1:20" ht="45" x14ac:dyDescent="0.25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18">
        <f t="shared" si="21"/>
        <v>0.6875</v>
      </c>
      <c r="P230" s="6">
        <f t="shared" si="18"/>
        <v>27.5</v>
      </c>
      <c r="Q230" s="11">
        <f t="shared" si="19"/>
        <v>42096.709907407407</v>
      </c>
      <c r="R230" s="11">
        <f t="shared" si="20"/>
        <v>42126.709907407407</v>
      </c>
      <c r="S230" s="15" t="str">
        <f t="shared" si="22"/>
        <v>technology</v>
      </c>
      <c r="T230" s="16" t="str">
        <f t="shared" si="23"/>
        <v>web</v>
      </c>
    </row>
    <row r="231" spans="1:20" ht="30" x14ac:dyDescent="0.25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18">
        <f t="shared" si="21"/>
        <v>0</v>
      </c>
      <c r="P231" s="6">
        <f t="shared" si="18"/>
        <v>0</v>
      </c>
      <c r="Q231" s="11">
        <f t="shared" si="19"/>
        <v>42130.575277777774</v>
      </c>
      <c r="R231" s="11">
        <f t="shared" si="20"/>
        <v>42160.575277777774</v>
      </c>
      <c r="S231" s="15" t="str">
        <f t="shared" si="22"/>
        <v>technology</v>
      </c>
      <c r="T231" s="16" t="str">
        <f t="shared" si="23"/>
        <v>web</v>
      </c>
    </row>
    <row r="232" spans="1:20" ht="30" x14ac:dyDescent="0.25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18">
        <f t="shared" si="21"/>
        <v>0</v>
      </c>
      <c r="P232" s="6">
        <f t="shared" si="18"/>
        <v>0</v>
      </c>
      <c r="Q232" s="11">
        <f t="shared" si="19"/>
        <v>42264.411782407406</v>
      </c>
      <c r="R232" s="11">
        <f t="shared" si="20"/>
        <v>42294.411782407406</v>
      </c>
      <c r="S232" s="15" t="str">
        <f t="shared" si="22"/>
        <v>technology</v>
      </c>
      <c r="T232" s="16" t="str">
        <f t="shared" si="23"/>
        <v>web</v>
      </c>
    </row>
    <row r="233" spans="1:20" ht="30" x14ac:dyDescent="0.25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18">
        <f t="shared" si="21"/>
        <v>0</v>
      </c>
      <c r="P233" s="6">
        <f t="shared" si="18"/>
        <v>0</v>
      </c>
      <c r="Q233" s="11">
        <f t="shared" si="19"/>
        <v>41978.722638888888</v>
      </c>
      <c r="R233" s="11">
        <f t="shared" si="20"/>
        <v>42034.818749999999</v>
      </c>
      <c r="S233" s="15" t="str">
        <f t="shared" si="22"/>
        <v>technology</v>
      </c>
      <c r="T233" s="16" t="str">
        <f t="shared" si="23"/>
        <v>web</v>
      </c>
    </row>
    <row r="234" spans="1:20" ht="45" x14ac:dyDescent="0.25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18">
        <f t="shared" si="21"/>
        <v>14.680000000000001</v>
      </c>
      <c r="P234" s="6">
        <f t="shared" si="18"/>
        <v>367</v>
      </c>
      <c r="Q234" s="11">
        <f t="shared" si="19"/>
        <v>42159.441249999996</v>
      </c>
      <c r="R234" s="11">
        <f t="shared" si="20"/>
        <v>42219.441249999996</v>
      </c>
      <c r="S234" s="15" t="str">
        <f t="shared" si="22"/>
        <v>technology</v>
      </c>
      <c r="T234" s="16" t="str">
        <f t="shared" si="23"/>
        <v>web</v>
      </c>
    </row>
    <row r="235" spans="1:20" ht="45" x14ac:dyDescent="0.25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18">
        <f t="shared" si="21"/>
        <v>0.04</v>
      </c>
      <c r="P235" s="6">
        <f t="shared" si="18"/>
        <v>2</v>
      </c>
      <c r="Q235" s="11">
        <f t="shared" si="19"/>
        <v>42377.498611111114</v>
      </c>
      <c r="R235" s="11">
        <f t="shared" si="20"/>
        <v>42407.498611111114</v>
      </c>
      <c r="S235" s="15" t="str">
        <f t="shared" si="22"/>
        <v>technology</v>
      </c>
      <c r="T235" s="16" t="str">
        <f t="shared" si="23"/>
        <v>web</v>
      </c>
    </row>
    <row r="236" spans="1:20" ht="45" x14ac:dyDescent="0.25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18">
        <f t="shared" si="21"/>
        <v>0</v>
      </c>
      <c r="P236" s="6">
        <f t="shared" si="18"/>
        <v>0</v>
      </c>
      <c r="Q236" s="11">
        <f t="shared" si="19"/>
        <v>42466.650555555556</v>
      </c>
      <c r="R236" s="11">
        <f t="shared" si="20"/>
        <v>42490.708333333336</v>
      </c>
      <c r="S236" s="15" t="str">
        <f t="shared" si="22"/>
        <v>technology</v>
      </c>
      <c r="T236" s="16" t="str">
        <f t="shared" si="23"/>
        <v>web</v>
      </c>
    </row>
    <row r="237" spans="1:20" ht="30" x14ac:dyDescent="0.25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18">
        <f t="shared" si="21"/>
        <v>28.571428571428569</v>
      </c>
      <c r="P237" s="6">
        <f t="shared" si="18"/>
        <v>60</v>
      </c>
      <c r="Q237" s="11">
        <f t="shared" si="19"/>
        <v>41954.47997685185</v>
      </c>
      <c r="R237" s="11">
        <f t="shared" si="20"/>
        <v>41984.47997685185</v>
      </c>
      <c r="S237" s="15" t="str">
        <f t="shared" si="22"/>
        <v>technology</v>
      </c>
      <c r="T237" s="16" t="str">
        <f t="shared" si="23"/>
        <v>web</v>
      </c>
    </row>
    <row r="238" spans="1:20" ht="45" x14ac:dyDescent="0.25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18">
        <f t="shared" si="21"/>
        <v>0</v>
      </c>
      <c r="P238" s="6">
        <f t="shared" si="18"/>
        <v>0</v>
      </c>
      <c r="Q238" s="11">
        <f t="shared" si="19"/>
        <v>42321.803240740737</v>
      </c>
      <c r="R238" s="11">
        <f t="shared" si="20"/>
        <v>42366.803240740737</v>
      </c>
      <c r="S238" s="15" t="str">
        <f t="shared" si="22"/>
        <v>technology</v>
      </c>
      <c r="T238" s="16" t="str">
        <f t="shared" si="23"/>
        <v>web</v>
      </c>
    </row>
    <row r="239" spans="1:20" ht="30" x14ac:dyDescent="0.25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18">
        <f t="shared" si="21"/>
        <v>0</v>
      </c>
      <c r="P239" s="6">
        <f t="shared" si="18"/>
        <v>0</v>
      </c>
      <c r="Q239" s="11">
        <f t="shared" si="19"/>
        <v>42248.726342592585</v>
      </c>
      <c r="R239" s="11">
        <f t="shared" si="20"/>
        <v>42303.726342592585</v>
      </c>
      <c r="S239" s="15" t="str">
        <f t="shared" si="22"/>
        <v>technology</v>
      </c>
      <c r="T239" s="16" t="str">
        <f t="shared" si="23"/>
        <v>web</v>
      </c>
    </row>
    <row r="240" spans="1:20" ht="45" x14ac:dyDescent="0.25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18">
        <f t="shared" si="21"/>
        <v>0</v>
      </c>
      <c r="P240" s="6">
        <f t="shared" si="18"/>
        <v>0</v>
      </c>
      <c r="Q240" s="11">
        <f t="shared" si="19"/>
        <v>42346.528067129628</v>
      </c>
      <c r="R240" s="11">
        <f t="shared" si="20"/>
        <v>42386.749999999993</v>
      </c>
      <c r="S240" s="15" t="str">
        <f t="shared" si="22"/>
        <v>technology</v>
      </c>
      <c r="T240" s="16" t="str">
        <f t="shared" si="23"/>
        <v>web</v>
      </c>
    </row>
    <row r="241" spans="1:20" ht="45" x14ac:dyDescent="0.25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18">
        <f t="shared" si="21"/>
        <v>10.52</v>
      </c>
      <c r="P241" s="6">
        <f t="shared" si="18"/>
        <v>97.407407407407405</v>
      </c>
      <c r="Q241" s="11">
        <f t="shared" si="19"/>
        <v>42268.323298611103</v>
      </c>
      <c r="R241" s="11">
        <f t="shared" si="20"/>
        <v>42298.323298611103</v>
      </c>
      <c r="S241" s="15" t="str">
        <f t="shared" si="22"/>
        <v>technology</v>
      </c>
      <c r="T241" s="16" t="str">
        <f t="shared" si="23"/>
        <v>web</v>
      </c>
    </row>
    <row r="242" spans="1:20" ht="45" x14ac:dyDescent="0.25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18">
        <f t="shared" si="21"/>
        <v>1.34</v>
      </c>
      <c r="P242" s="6">
        <f t="shared" si="18"/>
        <v>47.857142857142854</v>
      </c>
      <c r="Q242" s="11">
        <f t="shared" si="19"/>
        <v>42425.761759259258</v>
      </c>
      <c r="R242" s="11">
        <f t="shared" si="20"/>
        <v>42485.720092592594</v>
      </c>
      <c r="S242" s="15" t="str">
        <f t="shared" si="22"/>
        <v>technology</v>
      </c>
      <c r="T242" s="16" t="str">
        <f t="shared" si="23"/>
        <v>web</v>
      </c>
    </row>
    <row r="243" spans="1:20" ht="45" x14ac:dyDescent="0.25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18">
        <f t="shared" si="21"/>
        <v>0.25</v>
      </c>
      <c r="P243" s="6">
        <f t="shared" si="18"/>
        <v>50</v>
      </c>
      <c r="Q243" s="11">
        <f t="shared" si="19"/>
        <v>42063.513483796291</v>
      </c>
      <c r="R243" s="11">
        <f t="shared" si="20"/>
        <v>42108.471817129626</v>
      </c>
      <c r="S243" s="15" t="str">
        <f t="shared" si="22"/>
        <v>technology</v>
      </c>
      <c r="T243" s="16" t="str">
        <f t="shared" si="23"/>
        <v>web</v>
      </c>
    </row>
    <row r="244" spans="1:20" ht="45" x14ac:dyDescent="0.25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18">
        <f t="shared" si="21"/>
        <v>0</v>
      </c>
      <c r="P244" s="6">
        <f t="shared" si="18"/>
        <v>0</v>
      </c>
      <c r="Q244" s="11">
        <f t="shared" si="19"/>
        <v>42380.60429398148</v>
      </c>
      <c r="R244" s="11">
        <f t="shared" si="20"/>
        <v>42410.60429398148</v>
      </c>
      <c r="S244" s="15" t="str">
        <f t="shared" si="22"/>
        <v>technology</v>
      </c>
      <c r="T244" s="16" t="str">
        <f t="shared" si="23"/>
        <v>web</v>
      </c>
    </row>
    <row r="245" spans="1:20" ht="45" x14ac:dyDescent="0.25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18">
        <f t="shared" si="21"/>
        <v>0.32800000000000001</v>
      </c>
      <c r="P245" s="6">
        <f t="shared" si="18"/>
        <v>20.5</v>
      </c>
      <c r="Q245" s="11">
        <f t="shared" si="19"/>
        <v>41960.980798611105</v>
      </c>
      <c r="R245" s="11">
        <f t="shared" si="20"/>
        <v>41990.980798611105</v>
      </c>
      <c r="S245" s="15" t="str">
        <f t="shared" si="22"/>
        <v>technology</v>
      </c>
      <c r="T245" s="16" t="str">
        <f t="shared" si="23"/>
        <v>web</v>
      </c>
    </row>
    <row r="246" spans="1:20" ht="45" x14ac:dyDescent="0.25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18">
        <f t="shared" si="21"/>
        <v>0</v>
      </c>
      <c r="P246" s="6">
        <f t="shared" si="18"/>
        <v>0</v>
      </c>
      <c r="Q246" s="11">
        <f t="shared" si="19"/>
        <v>42150.569398148145</v>
      </c>
      <c r="R246" s="11">
        <f t="shared" si="20"/>
        <v>42180.569398148145</v>
      </c>
      <c r="S246" s="15" t="str">
        <f t="shared" si="22"/>
        <v>technology</v>
      </c>
      <c r="T246" s="16" t="str">
        <f t="shared" si="23"/>
        <v>web</v>
      </c>
    </row>
    <row r="247" spans="1:20" ht="45" x14ac:dyDescent="0.25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18">
        <f t="shared" si="21"/>
        <v>3.2727272727272729</v>
      </c>
      <c r="P247" s="6">
        <f t="shared" si="18"/>
        <v>30</v>
      </c>
      <c r="Q247" s="11">
        <f t="shared" si="19"/>
        <v>42087.860775462956</v>
      </c>
      <c r="R247" s="11">
        <f t="shared" si="20"/>
        <v>42117.860775462956</v>
      </c>
      <c r="S247" s="15" t="str">
        <f t="shared" si="22"/>
        <v>technology</v>
      </c>
      <c r="T247" s="16" t="str">
        <f t="shared" si="23"/>
        <v>web</v>
      </c>
    </row>
    <row r="248" spans="1:20" ht="30" x14ac:dyDescent="0.25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18">
        <f t="shared" si="21"/>
        <v>5.8823529411764705E-3</v>
      </c>
      <c r="P248" s="6">
        <f t="shared" si="18"/>
        <v>50</v>
      </c>
      <c r="Q248" s="11">
        <f t="shared" si="19"/>
        <v>42215.453981481478</v>
      </c>
      <c r="R248" s="11">
        <f t="shared" si="20"/>
        <v>42245.453981481478</v>
      </c>
      <c r="S248" s="15" t="str">
        <f t="shared" si="22"/>
        <v>technology</v>
      </c>
      <c r="T248" s="16" t="str">
        <f t="shared" si="23"/>
        <v>web</v>
      </c>
    </row>
    <row r="249" spans="1:20" ht="45" x14ac:dyDescent="0.25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18">
        <f t="shared" si="21"/>
        <v>4.5454545454545456E-2</v>
      </c>
      <c r="P249" s="6">
        <f t="shared" si="18"/>
        <v>10</v>
      </c>
      <c r="Q249" s="11">
        <f t="shared" si="19"/>
        <v>42017.634953703702</v>
      </c>
      <c r="R249" s="11">
        <f t="shared" si="20"/>
        <v>42047.634953703702</v>
      </c>
      <c r="S249" s="15" t="str">
        <f t="shared" si="22"/>
        <v>technology</v>
      </c>
      <c r="T249" s="16" t="str">
        <f t="shared" si="23"/>
        <v>web</v>
      </c>
    </row>
    <row r="250" spans="1:20" ht="45" x14ac:dyDescent="0.25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18">
        <f t="shared" si="21"/>
        <v>0</v>
      </c>
      <c r="P250" s="6">
        <f t="shared" si="18"/>
        <v>0</v>
      </c>
      <c r="Q250" s="11">
        <f t="shared" si="19"/>
        <v>42592.627743055556</v>
      </c>
      <c r="R250" s="11">
        <f t="shared" si="20"/>
        <v>42622.627743055556</v>
      </c>
      <c r="S250" s="15" t="str">
        <f t="shared" si="22"/>
        <v>technology</v>
      </c>
      <c r="T250" s="16" t="str">
        <f t="shared" si="23"/>
        <v>web</v>
      </c>
    </row>
    <row r="251" spans="1:20" ht="45" x14ac:dyDescent="0.25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18">
        <f t="shared" si="21"/>
        <v>10.877666666666666</v>
      </c>
      <c r="P251" s="6">
        <f t="shared" si="18"/>
        <v>81.582499999999996</v>
      </c>
      <c r="Q251" s="11">
        <f t="shared" si="19"/>
        <v>42318.717199074068</v>
      </c>
      <c r="R251" s="11">
        <f t="shared" si="20"/>
        <v>42348.717199074068</v>
      </c>
      <c r="S251" s="15" t="str">
        <f t="shared" si="22"/>
        <v>technology</v>
      </c>
      <c r="T251" s="16" t="str">
        <f t="shared" si="23"/>
        <v>web</v>
      </c>
    </row>
    <row r="252" spans="1:20" ht="45" x14ac:dyDescent="0.25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18">
        <f t="shared" si="21"/>
        <v>0</v>
      </c>
      <c r="P252" s="6">
        <f t="shared" si="18"/>
        <v>0</v>
      </c>
      <c r="Q252" s="11">
        <f t="shared" si="19"/>
        <v>42669.661840277775</v>
      </c>
      <c r="R252" s="11">
        <f t="shared" si="20"/>
        <v>42699.703506944446</v>
      </c>
      <c r="S252" s="15" t="str">
        <f t="shared" si="22"/>
        <v>technology</v>
      </c>
      <c r="T252" s="16" t="str">
        <f t="shared" si="23"/>
        <v>web</v>
      </c>
    </row>
    <row r="253" spans="1:20" ht="30" x14ac:dyDescent="0.25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18">
        <f t="shared" si="21"/>
        <v>0</v>
      </c>
      <c r="P253" s="6">
        <f t="shared" si="18"/>
        <v>0</v>
      </c>
      <c r="Q253" s="11">
        <f t="shared" si="19"/>
        <v>42212.804745370369</v>
      </c>
      <c r="R253" s="11">
        <f t="shared" si="20"/>
        <v>42241.804745370369</v>
      </c>
      <c r="S253" s="15" t="str">
        <f t="shared" si="22"/>
        <v>technology</v>
      </c>
      <c r="T253" s="16" t="str">
        <f t="shared" si="23"/>
        <v>web</v>
      </c>
    </row>
    <row r="254" spans="1:20" ht="30" x14ac:dyDescent="0.25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18">
        <f t="shared" si="21"/>
        <v>0</v>
      </c>
      <c r="P254" s="6">
        <f t="shared" si="18"/>
        <v>0</v>
      </c>
      <c r="Q254" s="11">
        <f t="shared" si="19"/>
        <v>42236.808055555557</v>
      </c>
      <c r="R254" s="11">
        <f t="shared" si="20"/>
        <v>42281.808055555557</v>
      </c>
      <c r="S254" s="15" t="str">
        <f t="shared" si="22"/>
        <v>technology</v>
      </c>
      <c r="T254" s="16" t="str">
        <f t="shared" si="23"/>
        <v>web</v>
      </c>
    </row>
    <row r="255" spans="1:20" ht="45" x14ac:dyDescent="0.25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18">
        <f t="shared" si="21"/>
        <v>0.36666666666666664</v>
      </c>
      <c r="P255" s="6">
        <f t="shared" si="18"/>
        <v>18.333333333333332</v>
      </c>
      <c r="Q255" s="11">
        <f t="shared" si="19"/>
        <v>42248.584976851846</v>
      </c>
      <c r="R255" s="11">
        <f t="shared" si="20"/>
        <v>42278.584976851846</v>
      </c>
      <c r="S255" s="15" t="str">
        <f t="shared" si="22"/>
        <v>technology</v>
      </c>
      <c r="T255" s="16" t="str">
        <f t="shared" si="23"/>
        <v>web</v>
      </c>
    </row>
    <row r="256" spans="1:20" ht="30" x14ac:dyDescent="0.25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18">
        <f t="shared" si="21"/>
        <v>1.8193398957730169</v>
      </c>
      <c r="P256" s="6">
        <f t="shared" si="18"/>
        <v>224.42857142857142</v>
      </c>
      <c r="Q256" s="11">
        <f t="shared" si="19"/>
        <v>42074.727407407401</v>
      </c>
      <c r="R256" s="11">
        <f t="shared" si="20"/>
        <v>42104.727407407401</v>
      </c>
      <c r="S256" s="15" t="str">
        <f t="shared" si="22"/>
        <v>technology</v>
      </c>
      <c r="T256" s="16" t="str">
        <f t="shared" si="23"/>
        <v>web</v>
      </c>
    </row>
    <row r="257" spans="1:20" ht="45" x14ac:dyDescent="0.25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18">
        <f t="shared" si="21"/>
        <v>2.5</v>
      </c>
      <c r="P257" s="6">
        <f t="shared" si="18"/>
        <v>37.5</v>
      </c>
      <c r="Q257" s="11">
        <f t="shared" si="19"/>
        <v>42194.979201388887</v>
      </c>
      <c r="R257" s="11">
        <f t="shared" si="20"/>
        <v>42219.979201388887</v>
      </c>
      <c r="S257" s="15" t="str">
        <f t="shared" si="22"/>
        <v>technology</v>
      </c>
      <c r="T257" s="16" t="str">
        <f t="shared" si="23"/>
        <v>web</v>
      </c>
    </row>
    <row r="258" spans="1:20" ht="45" x14ac:dyDescent="0.25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18">
        <f t="shared" si="21"/>
        <v>4.3499999999999996</v>
      </c>
      <c r="P258" s="6">
        <f t="shared" ref="P258:P321" si="24">IF(ISERROR(E258/L258),0,E258/L258)</f>
        <v>145</v>
      </c>
      <c r="Q258" s="11">
        <f t="shared" ref="Q258:Q321" si="25">(J258/86400)+25569+(-5/24)</f>
        <v>42026.848460648143</v>
      </c>
      <c r="R258" s="11">
        <f t="shared" ref="R258:R321" si="26">(I258/86400)+25569+(-5/24)</f>
        <v>42056.848460648143</v>
      </c>
      <c r="S258" s="15" t="str">
        <f t="shared" si="22"/>
        <v>technology</v>
      </c>
      <c r="T258" s="16" t="str">
        <f t="shared" si="23"/>
        <v>web</v>
      </c>
    </row>
    <row r="259" spans="1:20" ht="45" x14ac:dyDescent="0.25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18">
        <f t="shared" ref="O259:O322" si="27">E259/D259 * 100</f>
        <v>0.8</v>
      </c>
      <c r="P259" s="6">
        <f t="shared" si="24"/>
        <v>1</v>
      </c>
      <c r="Q259" s="11">
        <f t="shared" si="25"/>
        <v>41926.859293981477</v>
      </c>
      <c r="R259" s="11">
        <f t="shared" si="26"/>
        <v>41956.900960648149</v>
      </c>
      <c r="S259" s="15" t="str">
        <f t="shared" ref="S259:S322" si="28">LEFT(N259,FIND("/",N259)-1)</f>
        <v>technology</v>
      </c>
      <c r="T259" s="16" t="str">
        <f t="shared" ref="T259:T322" si="29">RIGHT(N259,LEN(N259)-FIND("/",N259))</f>
        <v>web</v>
      </c>
    </row>
    <row r="260" spans="1:20" ht="45" x14ac:dyDescent="0.25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18">
        <f t="shared" si="27"/>
        <v>1.2123076923076923</v>
      </c>
      <c r="P260" s="6">
        <f t="shared" si="24"/>
        <v>112.57142857142857</v>
      </c>
      <c r="Q260" s="11">
        <f t="shared" si="25"/>
        <v>42191.493425925924</v>
      </c>
      <c r="R260" s="11">
        <f t="shared" si="26"/>
        <v>42221.493425925924</v>
      </c>
      <c r="S260" s="15" t="str">
        <f t="shared" si="28"/>
        <v>technology</v>
      </c>
      <c r="T260" s="16" t="str">
        <f t="shared" si="29"/>
        <v>web</v>
      </c>
    </row>
    <row r="261" spans="1:20" ht="45" x14ac:dyDescent="0.25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18">
        <f t="shared" si="27"/>
        <v>0</v>
      </c>
      <c r="P261" s="6">
        <f t="shared" si="24"/>
        <v>0</v>
      </c>
      <c r="Q261" s="11">
        <f t="shared" si="25"/>
        <v>41954.629907407405</v>
      </c>
      <c r="R261" s="11">
        <f t="shared" si="26"/>
        <v>42014.629907407405</v>
      </c>
      <c r="S261" s="15" t="str">
        <f t="shared" si="28"/>
        <v>technology</v>
      </c>
      <c r="T261" s="16" t="str">
        <f t="shared" si="29"/>
        <v>web</v>
      </c>
    </row>
    <row r="262" spans="1:20" ht="45" x14ac:dyDescent="0.25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18">
        <f t="shared" si="27"/>
        <v>0.68399999999999994</v>
      </c>
      <c r="P262" s="6">
        <f t="shared" si="24"/>
        <v>342</v>
      </c>
      <c r="Q262" s="11">
        <f t="shared" si="25"/>
        <v>42528.418287037035</v>
      </c>
      <c r="R262" s="11">
        <f t="shared" si="26"/>
        <v>42573.418287037035</v>
      </c>
      <c r="S262" s="15" t="str">
        <f t="shared" si="28"/>
        <v>technology</v>
      </c>
      <c r="T262" s="16" t="str">
        <f t="shared" si="29"/>
        <v>web</v>
      </c>
    </row>
    <row r="263" spans="1:20" ht="45" x14ac:dyDescent="0.25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18">
        <f t="shared" si="27"/>
        <v>1.2513513513513512</v>
      </c>
      <c r="P263" s="6">
        <f t="shared" si="24"/>
        <v>57.875</v>
      </c>
      <c r="Q263" s="11">
        <f t="shared" si="25"/>
        <v>41989.645358796297</v>
      </c>
      <c r="R263" s="11">
        <f t="shared" si="26"/>
        <v>42019.603472222218</v>
      </c>
      <c r="S263" s="15" t="str">
        <f t="shared" si="28"/>
        <v>technology</v>
      </c>
      <c r="T263" s="16" t="str">
        <f t="shared" si="29"/>
        <v>web</v>
      </c>
    </row>
    <row r="264" spans="1:20" ht="45" x14ac:dyDescent="0.25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18">
        <f t="shared" si="27"/>
        <v>0.1875</v>
      </c>
      <c r="P264" s="6">
        <f t="shared" si="24"/>
        <v>30</v>
      </c>
      <c r="Q264" s="11">
        <f t="shared" si="25"/>
        <v>42179.445046296292</v>
      </c>
      <c r="R264" s="11">
        <f t="shared" si="26"/>
        <v>42210.707638888889</v>
      </c>
      <c r="S264" s="15" t="str">
        <f t="shared" si="28"/>
        <v>technology</v>
      </c>
      <c r="T264" s="16" t="str">
        <f t="shared" si="29"/>
        <v>web</v>
      </c>
    </row>
    <row r="265" spans="1:20" ht="45" x14ac:dyDescent="0.25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18">
        <f t="shared" si="27"/>
        <v>0</v>
      </c>
      <c r="P265" s="6">
        <f t="shared" si="24"/>
        <v>0</v>
      </c>
      <c r="Q265" s="11">
        <f t="shared" si="25"/>
        <v>41968.053981481477</v>
      </c>
      <c r="R265" s="11">
        <f t="shared" si="26"/>
        <v>42008.053981481477</v>
      </c>
      <c r="S265" s="15" t="str">
        <f t="shared" si="28"/>
        <v>technology</v>
      </c>
      <c r="T265" s="16" t="str">
        <f t="shared" si="29"/>
        <v>web</v>
      </c>
    </row>
    <row r="266" spans="1:20" ht="30" x14ac:dyDescent="0.25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18">
        <f t="shared" si="27"/>
        <v>0.125</v>
      </c>
      <c r="P266" s="6">
        <f t="shared" si="24"/>
        <v>25</v>
      </c>
      <c r="Q266" s="11">
        <f t="shared" si="25"/>
        <v>42064.586157407401</v>
      </c>
      <c r="R266" s="11">
        <f t="shared" si="26"/>
        <v>42094.544490740744</v>
      </c>
      <c r="S266" s="15" t="str">
        <f t="shared" si="28"/>
        <v>technology</v>
      </c>
      <c r="T266" s="16" t="str">
        <f t="shared" si="29"/>
        <v>web</v>
      </c>
    </row>
    <row r="267" spans="1:20" ht="45" x14ac:dyDescent="0.25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18">
        <f t="shared" si="27"/>
        <v>0</v>
      </c>
      <c r="P267" s="6">
        <f t="shared" si="24"/>
        <v>0</v>
      </c>
      <c r="Q267" s="11">
        <f t="shared" si="25"/>
        <v>42275.912303240737</v>
      </c>
      <c r="R267" s="11">
        <f t="shared" si="26"/>
        <v>42305.912303240737</v>
      </c>
      <c r="S267" s="15" t="str">
        <f t="shared" si="28"/>
        <v>technology</v>
      </c>
      <c r="T267" s="16" t="str">
        <f t="shared" si="29"/>
        <v>web</v>
      </c>
    </row>
    <row r="268" spans="1:20" ht="45" x14ac:dyDescent="0.25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18">
        <f t="shared" si="27"/>
        <v>0.05</v>
      </c>
      <c r="P268" s="6">
        <f t="shared" si="24"/>
        <v>50</v>
      </c>
      <c r="Q268" s="11">
        <f t="shared" si="25"/>
        <v>42194.440011574072</v>
      </c>
      <c r="R268" s="11">
        <f t="shared" si="26"/>
        <v>42224.440011574072</v>
      </c>
      <c r="S268" s="15" t="str">
        <f t="shared" si="28"/>
        <v>technology</v>
      </c>
      <c r="T268" s="16" t="str">
        <f t="shared" si="29"/>
        <v>web</v>
      </c>
    </row>
    <row r="269" spans="1:20" ht="45" x14ac:dyDescent="0.25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18">
        <f t="shared" si="27"/>
        <v>0.06</v>
      </c>
      <c r="P269" s="6">
        <f t="shared" si="24"/>
        <v>1.5</v>
      </c>
      <c r="Q269" s="11">
        <f t="shared" si="25"/>
        <v>42031.15385416666</v>
      </c>
      <c r="R269" s="11">
        <f t="shared" si="26"/>
        <v>42061.15385416666</v>
      </c>
      <c r="S269" s="15" t="str">
        <f t="shared" si="28"/>
        <v>technology</v>
      </c>
      <c r="T269" s="16" t="str">
        <f t="shared" si="29"/>
        <v>web</v>
      </c>
    </row>
    <row r="270" spans="1:20" ht="45" x14ac:dyDescent="0.25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18">
        <f t="shared" si="27"/>
        <v>0</v>
      </c>
      <c r="P270" s="6">
        <f t="shared" si="24"/>
        <v>0</v>
      </c>
      <c r="Q270" s="11">
        <f t="shared" si="25"/>
        <v>42716.913043981483</v>
      </c>
      <c r="R270" s="11">
        <f t="shared" si="26"/>
        <v>42745.164583333331</v>
      </c>
      <c r="S270" s="15" t="str">
        <f t="shared" si="28"/>
        <v>technology</v>
      </c>
      <c r="T270" s="16" t="str">
        <f t="shared" si="29"/>
        <v>web</v>
      </c>
    </row>
    <row r="271" spans="1:20" ht="45" x14ac:dyDescent="0.25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18">
        <f t="shared" si="27"/>
        <v>0.2</v>
      </c>
      <c r="P271" s="6">
        <f t="shared" si="24"/>
        <v>10</v>
      </c>
      <c r="Q271" s="11">
        <f t="shared" si="25"/>
        <v>42262.640717592592</v>
      </c>
      <c r="R271" s="11">
        <f t="shared" si="26"/>
        <v>42292.640717592592</v>
      </c>
      <c r="S271" s="15" t="str">
        <f t="shared" si="28"/>
        <v>technology</v>
      </c>
      <c r="T271" s="16" t="str">
        <f t="shared" si="29"/>
        <v>web</v>
      </c>
    </row>
    <row r="272" spans="1:20" ht="45" x14ac:dyDescent="0.25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18">
        <f t="shared" si="27"/>
        <v>0</v>
      </c>
      <c r="P272" s="6">
        <f t="shared" si="24"/>
        <v>0</v>
      </c>
      <c r="Q272" s="11">
        <f t="shared" si="25"/>
        <v>41976.676574074074</v>
      </c>
      <c r="R272" s="11">
        <f t="shared" si="26"/>
        <v>42006.676574074074</v>
      </c>
      <c r="S272" s="15" t="str">
        <f t="shared" si="28"/>
        <v>technology</v>
      </c>
      <c r="T272" s="16" t="str">
        <f t="shared" si="29"/>
        <v>web</v>
      </c>
    </row>
    <row r="273" spans="1:20" ht="45" x14ac:dyDescent="0.25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18">
        <f t="shared" si="27"/>
        <v>0</v>
      </c>
      <c r="P273" s="6">
        <f t="shared" si="24"/>
        <v>0</v>
      </c>
      <c r="Q273" s="11">
        <f t="shared" si="25"/>
        <v>42157.708148148151</v>
      </c>
      <c r="R273" s="11">
        <f t="shared" si="26"/>
        <v>42187.708148148151</v>
      </c>
      <c r="S273" s="15" t="str">
        <f t="shared" si="28"/>
        <v>technology</v>
      </c>
      <c r="T273" s="16" t="str">
        <f t="shared" si="29"/>
        <v>web</v>
      </c>
    </row>
    <row r="274" spans="1:20" ht="45" x14ac:dyDescent="0.25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18">
        <f t="shared" si="27"/>
        <v>0</v>
      </c>
      <c r="P274" s="6">
        <f t="shared" si="24"/>
        <v>0</v>
      </c>
      <c r="Q274" s="11">
        <f t="shared" si="25"/>
        <v>41956.644745370366</v>
      </c>
      <c r="R274" s="11">
        <f t="shared" si="26"/>
        <v>41991.644745370366</v>
      </c>
      <c r="S274" s="15" t="str">
        <f t="shared" si="28"/>
        <v>technology</v>
      </c>
      <c r="T274" s="16" t="str">
        <f t="shared" si="29"/>
        <v>web</v>
      </c>
    </row>
    <row r="275" spans="1:20" ht="45" x14ac:dyDescent="0.25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18">
        <f t="shared" si="27"/>
        <v>0</v>
      </c>
      <c r="P275" s="6">
        <f t="shared" si="24"/>
        <v>0</v>
      </c>
      <c r="Q275" s="11">
        <f t="shared" si="25"/>
        <v>42444.059768518513</v>
      </c>
      <c r="R275" s="11">
        <f t="shared" si="26"/>
        <v>42474.059768518513</v>
      </c>
      <c r="S275" s="15" t="str">
        <f t="shared" si="28"/>
        <v>technology</v>
      </c>
      <c r="T275" s="16" t="str">
        <f t="shared" si="29"/>
        <v>web</v>
      </c>
    </row>
    <row r="276" spans="1:20" ht="45" x14ac:dyDescent="0.25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18">
        <f t="shared" si="27"/>
        <v>0</v>
      </c>
      <c r="P276" s="6">
        <f t="shared" si="24"/>
        <v>0</v>
      </c>
      <c r="Q276" s="11">
        <f t="shared" si="25"/>
        <v>42260.320474537039</v>
      </c>
      <c r="R276" s="11">
        <f t="shared" si="26"/>
        <v>42290.320474537039</v>
      </c>
      <c r="S276" s="15" t="str">
        <f t="shared" si="28"/>
        <v>food</v>
      </c>
      <c r="T276" s="16" t="str">
        <f t="shared" si="29"/>
        <v>food trucks</v>
      </c>
    </row>
    <row r="277" spans="1:20" ht="45" x14ac:dyDescent="0.25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18">
        <f t="shared" si="27"/>
        <v>0.75</v>
      </c>
      <c r="P277" s="6">
        <f t="shared" si="24"/>
        <v>25</v>
      </c>
      <c r="Q277" s="11">
        <f t="shared" si="25"/>
        <v>42594.316423611112</v>
      </c>
      <c r="R277" s="11">
        <f t="shared" si="26"/>
        <v>42654.316423611112</v>
      </c>
      <c r="S277" s="15" t="str">
        <f t="shared" si="28"/>
        <v>food</v>
      </c>
      <c r="T277" s="16" t="str">
        <f t="shared" si="29"/>
        <v>food trucks</v>
      </c>
    </row>
    <row r="278" spans="1:20" ht="30" x14ac:dyDescent="0.25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18">
        <f t="shared" si="27"/>
        <v>0</v>
      </c>
      <c r="P278" s="6">
        <f t="shared" si="24"/>
        <v>0</v>
      </c>
      <c r="Q278" s="11">
        <f t="shared" si="25"/>
        <v>42154.931145833332</v>
      </c>
      <c r="R278" s="11">
        <f t="shared" si="26"/>
        <v>42214.931145833332</v>
      </c>
      <c r="S278" s="15" t="str">
        <f t="shared" si="28"/>
        <v>food</v>
      </c>
      <c r="T278" s="16" t="str">
        <f t="shared" si="29"/>
        <v>food trucks</v>
      </c>
    </row>
    <row r="279" spans="1:20" ht="45" x14ac:dyDescent="0.25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18">
        <f t="shared" si="27"/>
        <v>0</v>
      </c>
      <c r="P279" s="6">
        <f t="shared" si="24"/>
        <v>0</v>
      </c>
      <c r="Q279" s="11">
        <f t="shared" si="25"/>
        <v>41821.83216435185</v>
      </c>
      <c r="R279" s="11">
        <f t="shared" si="26"/>
        <v>41851.83216435185</v>
      </c>
      <c r="S279" s="15" t="str">
        <f t="shared" si="28"/>
        <v>food</v>
      </c>
      <c r="T279" s="16" t="str">
        <f t="shared" si="29"/>
        <v>food trucks</v>
      </c>
    </row>
    <row r="280" spans="1:20" ht="45" x14ac:dyDescent="0.25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18">
        <f t="shared" si="27"/>
        <v>1</v>
      </c>
      <c r="P280" s="6">
        <f t="shared" si="24"/>
        <v>100</v>
      </c>
      <c r="Q280" s="11">
        <f t="shared" si="25"/>
        <v>42440.442002314812</v>
      </c>
      <c r="R280" s="11">
        <f t="shared" si="26"/>
        <v>42499.659722222219</v>
      </c>
      <c r="S280" s="15" t="str">
        <f t="shared" si="28"/>
        <v>food</v>
      </c>
      <c r="T280" s="16" t="str">
        <f t="shared" si="29"/>
        <v>food trucks</v>
      </c>
    </row>
    <row r="281" spans="1:20" ht="45" x14ac:dyDescent="0.25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18">
        <f t="shared" si="27"/>
        <v>0</v>
      </c>
      <c r="P281" s="6">
        <f t="shared" si="24"/>
        <v>0</v>
      </c>
      <c r="Q281" s="11">
        <f t="shared" si="25"/>
        <v>41842.772546296292</v>
      </c>
      <c r="R281" s="11">
        <f t="shared" si="26"/>
        <v>41872.772546296292</v>
      </c>
      <c r="S281" s="15" t="str">
        <f t="shared" si="28"/>
        <v>food</v>
      </c>
      <c r="T281" s="16" t="str">
        <f t="shared" si="29"/>
        <v>food trucks</v>
      </c>
    </row>
    <row r="282" spans="1:20" ht="45" x14ac:dyDescent="0.25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18">
        <f t="shared" si="27"/>
        <v>0.26666666666666666</v>
      </c>
      <c r="P282" s="6">
        <f t="shared" si="24"/>
        <v>60</v>
      </c>
      <c r="Q282" s="11">
        <f t="shared" si="25"/>
        <v>42087.670578703699</v>
      </c>
      <c r="R282" s="11">
        <f t="shared" si="26"/>
        <v>42117.670578703699</v>
      </c>
      <c r="S282" s="15" t="str">
        <f t="shared" si="28"/>
        <v>food</v>
      </c>
      <c r="T282" s="16" t="str">
        <f t="shared" si="29"/>
        <v>food trucks</v>
      </c>
    </row>
    <row r="283" spans="1:20" ht="45" x14ac:dyDescent="0.25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18">
        <f t="shared" si="27"/>
        <v>0.5</v>
      </c>
      <c r="P283" s="6">
        <f t="shared" si="24"/>
        <v>50</v>
      </c>
      <c r="Q283" s="11">
        <f t="shared" si="25"/>
        <v>42584.45826388889</v>
      </c>
      <c r="R283" s="11">
        <f t="shared" si="26"/>
        <v>42614.45826388889</v>
      </c>
      <c r="S283" s="15" t="str">
        <f t="shared" si="28"/>
        <v>food</v>
      </c>
      <c r="T283" s="16" t="str">
        <f t="shared" si="29"/>
        <v>food trucks</v>
      </c>
    </row>
    <row r="284" spans="1:20" ht="45" x14ac:dyDescent="0.25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18">
        <f t="shared" si="27"/>
        <v>2.2307692307692308</v>
      </c>
      <c r="P284" s="6">
        <f t="shared" si="24"/>
        <v>72.5</v>
      </c>
      <c r="Q284" s="11">
        <f t="shared" si="25"/>
        <v>42233.897129629629</v>
      </c>
      <c r="R284" s="11">
        <f t="shared" si="26"/>
        <v>42263.897129629629</v>
      </c>
      <c r="S284" s="15" t="str">
        <f t="shared" si="28"/>
        <v>food</v>
      </c>
      <c r="T284" s="16" t="str">
        <f t="shared" si="29"/>
        <v>food trucks</v>
      </c>
    </row>
    <row r="285" spans="1:20" ht="45" x14ac:dyDescent="0.25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18">
        <f t="shared" si="27"/>
        <v>0.84285714285714297</v>
      </c>
      <c r="P285" s="6">
        <f t="shared" si="24"/>
        <v>29.5</v>
      </c>
      <c r="Q285" s="11">
        <f t="shared" si="25"/>
        <v>42744.694849537038</v>
      </c>
      <c r="R285" s="11">
        <f t="shared" si="26"/>
        <v>42774.694849537038</v>
      </c>
      <c r="S285" s="15" t="str">
        <f t="shared" si="28"/>
        <v>food</v>
      </c>
      <c r="T285" s="16" t="str">
        <f t="shared" si="29"/>
        <v>food trucks</v>
      </c>
    </row>
    <row r="286" spans="1:20" ht="45" x14ac:dyDescent="0.25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18">
        <f t="shared" si="27"/>
        <v>0.25</v>
      </c>
      <c r="P286" s="6">
        <f t="shared" si="24"/>
        <v>62.5</v>
      </c>
      <c r="Q286" s="11">
        <f t="shared" si="25"/>
        <v>42449.133344907408</v>
      </c>
      <c r="R286" s="11">
        <f t="shared" si="26"/>
        <v>42509.133344907408</v>
      </c>
      <c r="S286" s="15" t="str">
        <f t="shared" si="28"/>
        <v>food</v>
      </c>
      <c r="T286" s="16" t="str">
        <f t="shared" si="29"/>
        <v>food trucks</v>
      </c>
    </row>
    <row r="287" spans="1:20" ht="45" x14ac:dyDescent="0.25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18">
        <f t="shared" si="27"/>
        <v>0</v>
      </c>
      <c r="P287" s="6">
        <f t="shared" si="24"/>
        <v>0</v>
      </c>
      <c r="Q287" s="11">
        <f t="shared" si="25"/>
        <v>42076.911076388882</v>
      </c>
      <c r="R287" s="11">
        <f t="shared" si="26"/>
        <v>42106.911076388882</v>
      </c>
      <c r="S287" s="15" t="str">
        <f t="shared" si="28"/>
        <v>food</v>
      </c>
      <c r="T287" s="16" t="str">
        <f t="shared" si="29"/>
        <v>food trucks</v>
      </c>
    </row>
    <row r="288" spans="1:20" ht="45" x14ac:dyDescent="0.25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18">
        <f t="shared" si="27"/>
        <v>0</v>
      </c>
      <c r="P288" s="6">
        <f t="shared" si="24"/>
        <v>0</v>
      </c>
      <c r="Q288" s="11">
        <f t="shared" si="25"/>
        <v>41829.383668981478</v>
      </c>
      <c r="R288" s="11">
        <f t="shared" si="26"/>
        <v>41874.383668981478</v>
      </c>
      <c r="S288" s="15" t="str">
        <f t="shared" si="28"/>
        <v>food</v>
      </c>
      <c r="T288" s="16" t="str">
        <f t="shared" si="29"/>
        <v>food trucks</v>
      </c>
    </row>
    <row r="289" spans="1:20" ht="45" x14ac:dyDescent="0.25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18">
        <f t="shared" si="27"/>
        <v>0</v>
      </c>
      <c r="P289" s="6">
        <f t="shared" si="24"/>
        <v>0</v>
      </c>
      <c r="Q289" s="11">
        <f t="shared" si="25"/>
        <v>42487.617418981477</v>
      </c>
      <c r="R289" s="11">
        <f t="shared" si="26"/>
        <v>42508.617418981477</v>
      </c>
      <c r="S289" s="15" t="str">
        <f t="shared" si="28"/>
        <v>food</v>
      </c>
      <c r="T289" s="16" t="str">
        <f t="shared" si="29"/>
        <v>food trucks</v>
      </c>
    </row>
    <row r="290" spans="1:20" ht="45" x14ac:dyDescent="0.25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18">
        <f t="shared" si="27"/>
        <v>0</v>
      </c>
      <c r="P290" s="6">
        <f t="shared" si="24"/>
        <v>0</v>
      </c>
      <c r="Q290" s="11">
        <f t="shared" si="25"/>
        <v>41985.900393518517</v>
      </c>
      <c r="R290" s="11">
        <f t="shared" si="26"/>
        <v>42015.900393518517</v>
      </c>
      <c r="S290" s="15" t="str">
        <f t="shared" si="28"/>
        <v>food</v>
      </c>
      <c r="T290" s="16" t="str">
        <f t="shared" si="29"/>
        <v>food trucks</v>
      </c>
    </row>
    <row r="291" spans="1:20" ht="30" x14ac:dyDescent="0.25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18">
        <f t="shared" si="27"/>
        <v>0</v>
      </c>
      <c r="P291" s="6">
        <f t="shared" si="24"/>
        <v>0</v>
      </c>
      <c r="Q291" s="11">
        <f t="shared" si="25"/>
        <v>42059.801469907405</v>
      </c>
      <c r="R291" s="11">
        <f t="shared" si="26"/>
        <v>42104.759803240733</v>
      </c>
      <c r="S291" s="15" t="str">
        <f t="shared" si="28"/>
        <v>food</v>
      </c>
      <c r="T291" s="16" t="str">
        <f t="shared" si="29"/>
        <v>food trucks</v>
      </c>
    </row>
    <row r="292" spans="1:20" ht="45" x14ac:dyDescent="0.25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18">
        <f t="shared" si="27"/>
        <v>0</v>
      </c>
      <c r="P292" s="6">
        <f t="shared" si="24"/>
        <v>0</v>
      </c>
      <c r="Q292" s="11">
        <f t="shared" si="25"/>
        <v>41830.612233796295</v>
      </c>
      <c r="R292" s="11">
        <f t="shared" si="26"/>
        <v>41855.612233796295</v>
      </c>
      <c r="S292" s="15" t="str">
        <f t="shared" si="28"/>
        <v>food</v>
      </c>
      <c r="T292" s="16" t="str">
        <f t="shared" si="29"/>
        <v>food trucks</v>
      </c>
    </row>
    <row r="293" spans="1:20" ht="45" x14ac:dyDescent="0.25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18">
        <f t="shared" si="27"/>
        <v>0</v>
      </c>
      <c r="P293" s="6">
        <f t="shared" si="24"/>
        <v>0</v>
      </c>
      <c r="Q293" s="11">
        <f t="shared" si="25"/>
        <v>42237.814571759256</v>
      </c>
      <c r="R293" s="11">
        <f t="shared" si="26"/>
        <v>42286.499999999993</v>
      </c>
      <c r="S293" s="15" t="str">
        <f t="shared" si="28"/>
        <v>food</v>
      </c>
      <c r="T293" s="16" t="str">
        <f t="shared" si="29"/>
        <v>food trucks</v>
      </c>
    </row>
    <row r="294" spans="1:20" ht="45" x14ac:dyDescent="0.25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18">
        <f t="shared" si="27"/>
        <v>0.13849999999999998</v>
      </c>
      <c r="P294" s="6">
        <f t="shared" si="24"/>
        <v>23.083333333333332</v>
      </c>
      <c r="Q294" s="11">
        <f t="shared" si="25"/>
        <v>41837.621562499997</v>
      </c>
      <c r="R294" s="11">
        <f t="shared" si="26"/>
        <v>41897.621562499997</v>
      </c>
      <c r="S294" s="15" t="str">
        <f t="shared" si="28"/>
        <v>food</v>
      </c>
      <c r="T294" s="16" t="str">
        <f t="shared" si="29"/>
        <v>food trucks</v>
      </c>
    </row>
    <row r="295" spans="1:20" ht="45" x14ac:dyDescent="0.25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18">
        <f t="shared" si="27"/>
        <v>0.6</v>
      </c>
      <c r="P295" s="6">
        <f t="shared" si="24"/>
        <v>25.5</v>
      </c>
      <c r="Q295" s="11">
        <f t="shared" si="25"/>
        <v>42110.118090277778</v>
      </c>
      <c r="R295" s="11">
        <f t="shared" si="26"/>
        <v>42139.916666666664</v>
      </c>
      <c r="S295" s="15" t="str">
        <f t="shared" si="28"/>
        <v>food</v>
      </c>
      <c r="T295" s="16" t="str">
        <f t="shared" si="29"/>
        <v>food trucks</v>
      </c>
    </row>
    <row r="296" spans="1:20" ht="45" x14ac:dyDescent="0.25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18">
        <f t="shared" si="27"/>
        <v>33.559730999999999</v>
      </c>
      <c r="P296" s="6">
        <f t="shared" si="24"/>
        <v>223.58248500999335</v>
      </c>
      <c r="Q296" s="11">
        <f t="shared" si="25"/>
        <v>42689.374016203707</v>
      </c>
      <c r="R296" s="11">
        <f t="shared" si="26"/>
        <v>42725.124305555553</v>
      </c>
      <c r="S296" s="15" t="str">
        <f t="shared" si="28"/>
        <v>technology</v>
      </c>
      <c r="T296" s="16" t="str">
        <f t="shared" si="29"/>
        <v>space exploration</v>
      </c>
    </row>
    <row r="297" spans="1:20" ht="45" x14ac:dyDescent="0.25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18">
        <f t="shared" si="27"/>
        <v>2.0529999999999999</v>
      </c>
      <c r="P297" s="6">
        <f t="shared" si="24"/>
        <v>39.480769230769234</v>
      </c>
      <c r="Q297" s="11">
        <f t="shared" si="25"/>
        <v>42774.583738425928</v>
      </c>
      <c r="R297" s="11">
        <f t="shared" si="26"/>
        <v>42804.583738425928</v>
      </c>
      <c r="S297" s="15" t="str">
        <f t="shared" si="28"/>
        <v>technology</v>
      </c>
      <c r="T297" s="16" t="str">
        <f t="shared" si="29"/>
        <v>space exploration</v>
      </c>
    </row>
    <row r="298" spans="1:20" ht="45" x14ac:dyDescent="0.25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18">
        <f t="shared" si="27"/>
        <v>10.5</v>
      </c>
      <c r="P298" s="6">
        <f t="shared" si="24"/>
        <v>91.304347826086953</v>
      </c>
      <c r="Q298" s="11">
        <f t="shared" si="25"/>
        <v>41921.634293981479</v>
      </c>
      <c r="R298" s="11">
        <f t="shared" si="26"/>
        <v>41951.675960648143</v>
      </c>
      <c r="S298" s="15" t="str">
        <f t="shared" si="28"/>
        <v>technology</v>
      </c>
      <c r="T298" s="16" t="str">
        <f t="shared" si="29"/>
        <v>space exploration</v>
      </c>
    </row>
    <row r="299" spans="1:20" ht="45" x14ac:dyDescent="0.25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18">
        <f t="shared" si="27"/>
        <v>8.4172840000000004</v>
      </c>
      <c r="P299" s="6">
        <f t="shared" si="24"/>
        <v>78.666205607476627</v>
      </c>
      <c r="Q299" s="11">
        <f t="shared" si="25"/>
        <v>42226.10496527778</v>
      </c>
      <c r="R299" s="11">
        <f t="shared" si="26"/>
        <v>42256.10496527778</v>
      </c>
      <c r="S299" s="15" t="str">
        <f t="shared" si="28"/>
        <v>technology</v>
      </c>
      <c r="T299" s="16" t="str">
        <f t="shared" si="29"/>
        <v>space exploration</v>
      </c>
    </row>
    <row r="300" spans="1:20" ht="45" x14ac:dyDescent="0.25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18">
        <f t="shared" si="27"/>
        <v>1.44</v>
      </c>
      <c r="P300" s="6">
        <f t="shared" si="24"/>
        <v>12</v>
      </c>
      <c r="Q300" s="11">
        <f t="shared" si="25"/>
        <v>42200.053460648145</v>
      </c>
      <c r="R300" s="11">
        <f t="shared" si="26"/>
        <v>42230.053460648145</v>
      </c>
      <c r="S300" s="15" t="str">
        <f t="shared" si="28"/>
        <v>technology</v>
      </c>
      <c r="T300" s="16" t="str">
        <f t="shared" si="29"/>
        <v>space exploration</v>
      </c>
    </row>
    <row r="301" spans="1:20" ht="45" x14ac:dyDescent="0.25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18">
        <f t="shared" si="27"/>
        <v>0.88333333333333341</v>
      </c>
      <c r="P301" s="6">
        <f t="shared" si="24"/>
        <v>17.666666666666668</v>
      </c>
      <c r="Q301" s="11">
        <f t="shared" si="25"/>
        <v>42408.506481481476</v>
      </c>
      <c r="R301" s="11">
        <f t="shared" si="26"/>
        <v>42438.506481481476</v>
      </c>
      <c r="S301" s="15" t="str">
        <f t="shared" si="28"/>
        <v>technology</v>
      </c>
      <c r="T301" s="16" t="str">
        <f t="shared" si="29"/>
        <v>space exploration</v>
      </c>
    </row>
    <row r="302" spans="1:20" ht="30" x14ac:dyDescent="0.25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18">
        <f t="shared" si="27"/>
        <v>9.920000000000001E-2</v>
      </c>
      <c r="P302" s="6">
        <f t="shared" si="24"/>
        <v>41.333333333333336</v>
      </c>
      <c r="Q302" s="11">
        <f t="shared" si="25"/>
        <v>42341.788668981484</v>
      </c>
      <c r="R302" s="11">
        <f t="shared" si="26"/>
        <v>42401.788668981484</v>
      </c>
      <c r="S302" s="15" t="str">
        <f t="shared" si="28"/>
        <v>technology</v>
      </c>
      <c r="T302" s="16" t="str">
        <f t="shared" si="29"/>
        <v>space exploration</v>
      </c>
    </row>
    <row r="303" spans="1:20" ht="45" x14ac:dyDescent="0.25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18">
        <f t="shared" si="27"/>
        <v>0.59666666666666668</v>
      </c>
      <c r="P303" s="6">
        <f t="shared" si="24"/>
        <v>71.599999999999994</v>
      </c>
      <c r="Q303" s="11">
        <f t="shared" si="25"/>
        <v>42695.416006944441</v>
      </c>
      <c r="R303" s="11">
        <f t="shared" si="26"/>
        <v>42725.416006944441</v>
      </c>
      <c r="S303" s="15" t="str">
        <f t="shared" si="28"/>
        <v>technology</v>
      </c>
      <c r="T303" s="16" t="str">
        <f t="shared" si="29"/>
        <v>space exploration</v>
      </c>
    </row>
    <row r="304" spans="1:20" ht="45" x14ac:dyDescent="0.25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18">
        <f t="shared" si="27"/>
        <v>1.8689285714285715</v>
      </c>
      <c r="P304" s="6">
        <f t="shared" si="24"/>
        <v>307.8235294117647</v>
      </c>
      <c r="Q304" s="11">
        <f t="shared" si="25"/>
        <v>42327.597326388888</v>
      </c>
      <c r="R304" s="11">
        <f t="shared" si="26"/>
        <v>42355.597326388888</v>
      </c>
      <c r="S304" s="15" t="str">
        <f t="shared" si="28"/>
        <v>technology</v>
      </c>
      <c r="T304" s="16" t="str">
        <f t="shared" si="29"/>
        <v>space exploration</v>
      </c>
    </row>
    <row r="305" spans="1:20" ht="45" x14ac:dyDescent="0.25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18">
        <f t="shared" si="27"/>
        <v>0.88500000000000001</v>
      </c>
      <c r="P305" s="6">
        <f t="shared" si="24"/>
        <v>80.454545454545453</v>
      </c>
      <c r="Q305" s="11">
        <f t="shared" si="25"/>
        <v>41952.950520833336</v>
      </c>
      <c r="R305" s="11">
        <f t="shared" si="26"/>
        <v>41982.950520833336</v>
      </c>
      <c r="S305" s="15" t="str">
        <f t="shared" si="28"/>
        <v>technology</v>
      </c>
      <c r="T305" s="16" t="str">
        <f t="shared" si="29"/>
        <v>space exploration</v>
      </c>
    </row>
    <row r="306" spans="1:20" ht="45" x14ac:dyDescent="0.25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18">
        <f t="shared" si="27"/>
        <v>11.52156862745098</v>
      </c>
      <c r="P306" s="6">
        <f t="shared" si="24"/>
        <v>83.942857142857136</v>
      </c>
      <c r="Q306" s="11">
        <f t="shared" si="25"/>
        <v>41771.443599537037</v>
      </c>
      <c r="R306" s="11">
        <f t="shared" si="26"/>
        <v>41802.958333333328</v>
      </c>
      <c r="S306" s="15" t="str">
        <f t="shared" si="28"/>
        <v>technology</v>
      </c>
      <c r="T306" s="16" t="str">
        <f t="shared" si="29"/>
        <v>space exploration</v>
      </c>
    </row>
    <row r="307" spans="1:20" ht="45" x14ac:dyDescent="0.25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18">
        <f t="shared" si="27"/>
        <v>5.1000000000000004E-2</v>
      </c>
      <c r="P307" s="6">
        <f t="shared" si="24"/>
        <v>8.5</v>
      </c>
      <c r="Q307" s="11">
        <f t="shared" si="25"/>
        <v>42055.392662037033</v>
      </c>
      <c r="R307" s="11">
        <f t="shared" si="26"/>
        <v>42115.350995370369</v>
      </c>
      <c r="S307" s="15" t="str">
        <f t="shared" si="28"/>
        <v>technology</v>
      </c>
      <c r="T307" s="16" t="str">
        <f t="shared" si="29"/>
        <v>space exploration</v>
      </c>
    </row>
    <row r="308" spans="1:20" x14ac:dyDescent="0.25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18">
        <f t="shared" si="27"/>
        <v>21.033333333333335</v>
      </c>
      <c r="P308" s="6">
        <f t="shared" si="24"/>
        <v>73.372093023255815</v>
      </c>
      <c r="Q308" s="11">
        <f t="shared" si="25"/>
        <v>42381.657951388886</v>
      </c>
      <c r="R308" s="11">
        <f t="shared" si="26"/>
        <v>42409.624999999993</v>
      </c>
      <c r="S308" s="15" t="str">
        <f t="shared" si="28"/>
        <v>technology</v>
      </c>
      <c r="T308" s="16" t="str">
        <f t="shared" si="29"/>
        <v>space exploration</v>
      </c>
    </row>
    <row r="309" spans="1:20" ht="30" x14ac:dyDescent="0.25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18">
        <f t="shared" si="27"/>
        <v>11.436666666666667</v>
      </c>
      <c r="P309" s="6">
        <f t="shared" si="24"/>
        <v>112.86184210526316</v>
      </c>
      <c r="Q309" s="11">
        <f t="shared" si="25"/>
        <v>42767.480185185188</v>
      </c>
      <c r="R309" s="11">
        <f t="shared" si="26"/>
        <v>42806.583333333336</v>
      </c>
      <c r="S309" s="15" t="str">
        <f t="shared" si="28"/>
        <v>technology</v>
      </c>
      <c r="T309" s="16" t="str">
        <f t="shared" si="29"/>
        <v>space exploration</v>
      </c>
    </row>
    <row r="310" spans="1:20" ht="45" x14ac:dyDescent="0.25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18">
        <f t="shared" si="27"/>
        <v>18.737933333333334</v>
      </c>
      <c r="P310" s="6">
        <f t="shared" si="24"/>
        <v>95.277627118644077</v>
      </c>
      <c r="Q310" s="11">
        <f t="shared" si="25"/>
        <v>42551.720520833333</v>
      </c>
      <c r="R310" s="11">
        <f t="shared" si="26"/>
        <v>42584.854166666664</v>
      </c>
      <c r="S310" s="15" t="str">
        <f t="shared" si="28"/>
        <v>technology</v>
      </c>
      <c r="T310" s="16" t="str">
        <f t="shared" si="29"/>
        <v>space exploration</v>
      </c>
    </row>
    <row r="311" spans="1:20" ht="45" x14ac:dyDescent="0.25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18">
        <f t="shared" si="27"/>
        <v>9.285714285714286E-2</v>
      </c>
      <c r="P311" s="6">
        <f t="shared" si="24"/>
        <v>22.75</v>
      </c>
      <c r="Q311" s="11">
        <f t="shared" si="25"/>
        <v>42551.675856481474</v>
      </c>
      <c r="R311" s="11">
        <f t="shared" si="26"/>
        <v>42581.675856481474</v>
      </c>
      <c r="S311" s="15" t="str">
        <f t="shared" si="28"/>
        <v>technology</v>
      </c>
      <c r="T311" s="16" t="str">
        <f t="shared" si="29"/>
        <v>space exploration</v>
      </c>
    </row>
    <row r="312" spans="1:20" x14ac:dyDescent="0.25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18">
        <f t="shared" si="27"/>
        <v>2.7204081632653061</v>
      </c>
      <c r="P312" s="6">
        <f t="shared" si="24"/>
        <v>133.30000000000001</v>
      </c>
      <c r="Q312" s="11">
        <f t="shared" si="25"/>
        <v>42081.861226851848</v>
      </c>
      <c r="R312" s="11">
        <f t="shared" si="26"/>
        <v>42111.861226851848</v>
      </c>
      <c r="S312" s="15" t="str">
        <f t="shared" si="28"/>
        <v>technology</v>
      </c>
      <c r="T312" s="16" t="str">
        <f t="shared" si="29"/>
        <v>space exploration</v>
      </c>
    </row>
    <row r="313" spans="1:20" ht="45" x14ac:dyDescent="0.25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18">
        <f t="shared" si="27"/>
        <v>9.5000000000000001E-2</v>
      </c>
      <c r="P313" s="6">
        <f t="shared" si="24"/>
        <v>3.8</v>
      </c>
      <c r="Q313" s="11">
        <f t="shared" si="25"/>
        <v>42272.504837962959</v>
      </c>
      <c r="R313" s="11">
        <f t="shared" si="26"/>
        <v>42332.546504629623</v>
      </c>
      <c r="S313" s="15" t="str">
        <f t="shared" si="28"/>
        <v>technology</v>
      </c>
      <c r="T313" s="16" t="str">
        <f t="shared" si="29"/>
        <v>space exploration</v>
      </c>
    </row>
    <row r="314" spans="1:20" ht="45" x14ac:dyDescent="0.25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18">
        <f t="shared" si="27"/>
        <v>2.1919999999999997</v>
      </c>
      <c r="P314" s="6">
        <f t="shared" si="24"/>
        <v>18.896551724137932</v>
      </c>
      <c r="Q314" s="11">
        <f t="shared" si="25"/>
        <v>41872.594594907401</v>
      </c>
      <c r="R314" s="11">
        <f t="shared" si="26"/>
        <v>41917.594594907401</v>
      </c>
      <c r="S314" s="15" t="str">
        <f t="shared" si="28"/>
        <v>theater</v>
      </c>
      <c r="T314" s="16" t="str">
        <f t="shared" si="29"/>
        <v>spaces</v>
      </c>
    </row>
    <row r="315" spans="1:20" ht="45" x14ac:dyDescent="0.25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18">
        <f t="shared" si="27"/>
        <v>8.0250000000000004</v>
      </c>
      <c r="P315" s="6">
        <f t="shared" si="24"/>
        <v>200.625</v>
      </c>
      <c r="Q315" s="11">
        <f t="shared" si="25"/>
        <v>42628.481932870367</v>
      </c>
      <c r="R315" s="11">
        <f t="shared" si="26"/>
        <v>42659.958333333336</v>
      </c>
      <c r="S315" s="15" t="str">
        <f t="shared" si="28"/>
        <v>theater</v>
      </c>
      <c r="T315" s="16" t="str">
        <f t="shared" si="29"/>
        <v>spaces</v>
      </c>
    </row>
    <row r="316" spans="1:20" ht="45" x14ac:dyDescent="0.25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18">
        <f t="shared" si="27"/>
        <v>0.15125</v>
      </c>
      <c r="P316" s="6">
        <f t="shared" si="24"/>
        <v>201.66666666666666</v>
      </c>
      <c r="Q316" s="11">
        <f t="shared" si="25"/>
        <v>42255.583576388883</v>
      </c>
      <c r="R316" s="11">
        <f t="shared" si="26"/>
        <v>42285.583576388883</v>
      </c>
      <c r="S316" s="15" t="str">
        <f t="shared" si="28"/>
        <v>theater</v>
      </c>
      <c r="T316" s="16" t="str">
        <f t="shared" si="29"/>
        <v>spaces</v>
      </c>
    </row>
    <row r="317" spans="1:20" ht="45" x14ac:dyDescent="0.25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18">
        <f t="shared" si="27"/>
        <v>0</v>
      </c>
      <c r="P317" s="6">
        <f t="shared" si="24"/>
        <v>0</v>
      </c>
      <c r="Q317" s="11">
        <f t="shared" si="25"/>
        <v>42790.375034722216</v>
      </c>
      <c r="R317" s="11">
        <f t="shared" si="26"/>
        <v>42810.333368055552</v>
      </c>
      <c r="S317" s="15" t="str">
        <f t="shared" si="28"/>
        <v>theater</v>
      </c>
      <c r="T317" s="16" t="str">
        <f t="shared" si="29"/>
        <v>spaces</v>
      </c>
    </row>
    <row r="318" spans="1:20" ht="30" x14ac:dyDescent="0.25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18">
        <f t="shared" si="27"/>
        <v>59.583333333333336</v>
      </c>
      <c r="P318" s="6">
        <f t="shared" si="24"/>
        <v>65</v>
      </c>
      <c r="Q318" s="11">
        <f t="shared" si="25"/>
        <v>42141.532974537033</v>
      </c>
      <c r="R318" s="11">
        <f t="shared" si="26"/>
        <v>42171.532974537033</v>
      </c>
      <c r="S318" s="15" t="str">
        <f t="shared" si="28"/>
        <v>theater</v>
      </c>
      <c r="T318" s="16" t="str">
        <f t="shared" si="29"/>
        <v>spaces</v>
      </c>
    </row>
    <row r="319" spans="1:20" ht="45" x14ac:dyDescent="0.25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18">
        <f t="shared" si="27"/>
        <v>16.734177215189874</v>
      </c>
      <c r="P319" s="6">
        <f t="shared" si="24"/>
        <v>66.099999999999994</v>
      </c>
      <c r="Q319" s="11">
        <f t="shared" si="25"/>
        <v>42464.750578703701</v>
      </c>
      <c r="R319" s="11">
        <f t="shared" si="26"/>
        <v>42494.750578703701</v>
      </c>
      <c r="S319" s="15" t="str">
        <f t="shared" si="28"/>
        <v>theater</v>
      </c>
      <c r="T319" s="16" t="str">
        <f t="shared" si="29"/>
        <v>spaces</v>
      </c>
    </row>
    <row r="320" spans="1:20" ht="45" x14ac:dyDescent="0.25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18">
        <f t="shared" si="27"/>
        <v>1.8666666666666669</v>
      </c>
      <c r="P320" s="6">
        <f t="shared" si="24"/>
        <v>93.333333333333329</v>
      </c>
      <c r="Q320" s="11">
        <f t="shared" si="25"/>
        <v>42030.80291666666</v>
      </c>
      <c r="R320" s="11">
        <f t="shared" si="26"/>
        <v>42090.761249999996</v>
      </c>
      <c r="S320" s="15" t="str">
        <f t="shared" si="28"/>
        <v>theater</v>
      </c>
      <c r="T320" s="16" t="str">
        <f t="shared" si="29"/>
        <v>spaces</v>
      </c>
    </row>
    <row r="321" spans="1:20" ht="45" x14ac:dyDescent="0.25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18">
        <f t="shared" si="27"/>
        <v>0</v>
      </c>
      <c r="P321" s="6">
        <f t="shared" si="24"/>
        <v>0</v>
      </c>
      <c r="Q321" s="11">
        <f t="shared" si="25"/>
        <v>42438.570798611108</v>
      </c>
      <c r="R321" s="11">
        <f t="shared" si="26"/>
        <v>42498.529131944444</v>
      </c>
      <c r="S321" s="15" t="str">
        <f t="shared" si="28"/>
        <v>theater</v>
      </c>
      <c r="T321" s="16" t="str">
        <f t="shared" si="29"/>
        <v>spaces</v>
      </c>
    </row>
    <row r="322" spans="1:20" ht="45" x14ac:dyDescent="0.25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18">
        <f t="shared" si="27"/>
        <v>0</v>
      </c>
      <c r="P322" s="6">
        <f t="shared" ref="P322:P385" si="30">IF(ISERROR(E322/L322),0,E322/L322)</f>
        <v>0</v>
      </c>
      <c r="Q322" s="11">
        <f t="shared" ref="Q322:Q385" si="31">(J322/86400)+25569+(-5/24)</f>
        <v>42497.800057870372</v>
      </c>
      <c r="R322" s="11">
        <f t="shared" ref="R322:R385" si="32">(I322/86400)+25569+(-5/24)</f>
        <v>42527.800057870372</v>
      </c>
      <c r="S322" s="15" t="str">
        <f t="shared" si="28"/>
        <v>theater</v>
      </c>
      <c r="T322" s="16" t="str">
        <f t="shared" si="29"/>
        <v>spaces</v>
      </c>
    </row>
    <row r="323" spans="1:20" ht="45" x14ac:dyDescent="0.25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18">
        <f t="shared" ref="O323:O386" si="33">E323/D323 * 100</f>
        <v>0</v>
      </c>
      <c r="P323" s="6">
        <f t="shared" si="30"/>
        <v>0</v>
      </c>
      <c r="Q323" s="11">
        <f t="shared" si="31"/>
        <v>41863.54887731481</v>
      </c>
      <c r="R323" s="11">
        <f t="shared" si="32"/>
        <v>41893.54887731481</v>
      </c>
      <c r="S323" s="15" t="str">
        <f t="shared" ref="S323:S386" si="34">LEFT(N323,FIND("/",N323)-1)</f>
        <v>theater</v>
      </c>
      <c r="T323" s="16" t="str">
        <f t="shared" ref="T323:T386" si="35">RIGHT(N323,LEN(N323)-FIND("/",N323))</f>
        <v>spaces</v>
      </c>
    </row>
    <row r="324" spans="1:20" ht="30" x14ac:dyDescent="0.25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18">
        <f t="shared" si="33"/>
        <v>0.66666666666666674</v>
      </c>
      <c r="P324" s="6">
        <f t="shared" si="30"/>
        <v>10</v>
      </c>
      <c r="Q324" s="11">
        <f t="shared" si="31"/>
        <v>41848.471469907403</v>
      </c>
      <c r="R324" s="11">
        <f t="shared" si="32"/>
        <v>41908.471469907403</v>
      </c>
      <c r="S324" s="15" t="str">
        <f t="shared" si="34"/>
        <v>theater</v>
      </c>
      <c r="T324" s="16" t="str">
        <f t="shared" si="35"/>
        <v>spaces</v>
      </c>
    </row>
    <row r="325" spans="1:20" x14ac:dyDescent="0.25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18">
        <f t="shared" si="33"/>
        <v>58.291457286432156</v>
      </c>
      <c r="P325" s="6">
        <f t="shared" si="30"/>
        <v>58</v>
      </c>
      <c r="Q325" s="11">
        <f t="shared" si="31"/>
        <v>42678.723749999997</v>
      </c>
      <c r="R325" s="11">
        <f t="shared" si="32"/>
        <v>42683.765416666669</v>
      </c>
      <c r="S325" s="15" t="str">
        <f t="shared" si="34"/>
        <v>theater</v>
      </c>
      <c r="T325" s="16" t="str">
        <f t="shared" si="35"/>
        <v>spaces</v>
      </c>
    </row>
    <row r="326" spans="1:20" ht="45" x14ac:dyDescent="0.25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18">
        <f t="shared" si="33"/>
        <v>68.153599999999997</v>
      </c>
      <c r="P326" s="6">
        <f t="shared" si="30"/>
        <v>244.80459770114942</v>
      </c>
      <c r="Q326" s="11">
        <f t="shared" si="31"/>
        <v>42530.784699074073</v>
      </c>
      <c r="R326" s="11">
        <f t="shared" si="32"/>
        <v>42560.784699074073</v>
      </c>
      <c r="S326" s="15" t="str">
        <f t="shared" si="34"/>
        <v>theater</v>
      </c>
      <c r="T326" s="16" t="str">
        <f t="shared" si="35"/>
        <v>spaces</v>
      </c>
    </row>
    <row r="327" spans="1:20" ht="30" x14ac:dyDescent="0.25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18">
        <f t="shared" si="33"/>
        <v>3.2499999999999999E-3</v>
      </c>
      <c r="P327" s="6">
        <f t="shared" si="30"/>
        <v>6.5</v>
      </c>
      <c r="Q327" s="11">
        <f t="shared" si="31"/>
        <v>41977.571770833332</v>
      </c>
      <c r="R327" s="11">
        <f t="shared" si="32"/>
        <v>42037.571770833332</v>
      </c>
      <c r="S327" s="15" t="str">
        <f t="shared" si="34"/>
        <v>theater</v>
      </c>
      <c r="T327" s="16" t="str">
        <f t="shared" si="35"/>
        <v>spaces</v>
      </c>
    </row>
    <row r="328" spans="1:20" x14ac:dyDescent="0.25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18">
        <f t="shared" si="33"/>
        <v>0</v>
      </c>
      <c r="P328" s="6">
        <f t="shared" si="30"/>
        <v>0</v>
      </c>
      <c r="Q328" s="11">
        <f t="shared" si="31"/>
        <v>42345.998518518514</v>
      </c>
      <c r="R328" s="11">
        <f t="shared" si="32"/>
        <v>42375.998518518514</v>
      </c>
      <c r="S328" s="15" t="str">
        <f t="shared" si="34"/>
        <v>theater</v>
      </c>
      <c r="T328" s="16" t="str">
        <f t="shared" si="35"/>
        <v>spaces</v>
      </c>
    </row>
    <row r="329" spans="1:20" ht="60" x14ac:dyDescent="0.25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18">
        <f t="shared" si="33"/>
        <v>4.16</v>
      </c>
      <c r="P329" s="6">
        <f t="shared" si="30"/>
        <v>61.176470588235297</v>
      </c>
      <c r="Q329" s="11">
        <f t="shared" si="31"/>
        <v>42426.809745370367</v>
      </c>
      <c r="R329" s="11">
        <f t="shared" si="32"/>
        <v>42456.768078703702</v>
      </c>
      <c r="S329" s="15" t="str">
        <f t="shared" si="34"/>
        <v>theater</v>
      </c>
      <c r="T329" s="16" t="str">
        <f t="shared" si="35"/>
        <v>spaces</v>
      </c>
    </row>
    <row r="330" spans="1:20" ht="45" x14ac:dyDescent="0.25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18">
        <f t="shared" si="33"/>
        <v>0</v>
      </c>
      <c r="P330" s="6">
        <f t="shared" si="30"/>
        <v>0</v>
      </c>
      <c r="Q330" s="11">
        <f t="shared" si="31"/>
        <v>42034.648483796293</v>
      </c>
      <c r="R330" s="11">
        <f t="shared" si="32"/>
        <v>42064.648483796293</v>
      </c>
      <c r="S330" s="15" t="str">
        <f t="shared" si="34"/>
        <v>theater</v>
      </c>
      <c r="T330" s="16" t="str">
        <f t="shared" si="35"/>
        <v>spaces</v>
      </c>
    </row>
    <row r="331" spans="1:20" x14ac:dyDescent="0.25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18">
        <f t="shared" si="33"/>
        <v>0.2</v>
      </c>
      <c r="P331" s="6">
        <f t="shared" si="30"/>
        <v>10</v>
      </c>
      <c r="Q331" s="11">
        <f t="shared" si="31"/>
        <v>41865.45144675926</v>
      </c>
      <c r="R331" s="11">
        <f t="shared" si="32"/>
        <v>41890.45144675926</v>
      </c>
      <c r="S331" s="15" t="str">
        <f t="shared" si="34"/>
        <v>theater</v>
      </c>
      <c r="T331" s="16" t="str">
        <f t="shared" si="35"/>
        <v>musical</v>
      </c>
    </row>
    <row r="332" spans="1:20" ht="30" x14ac:dyDescent="0.25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18">
        <f t="shared" si="33"/>
        <v>3.4474868431088401</v>
      </c>
      <c r="P332" s="6">
        <f t="shared" si="30"/>
        <v>30.133333333333333</v>
      </c>
      <c r="Q332" s="11">
        <f t="shared" si="31"/>
        <v>42047.516111111108</v>
      </c>
      <c r="R332" s="11">
        <f t="shared" si="32"/>
        <v>42076.924305555549</v>
      </c>
      <c r="S332" s="15" t="str">
        <f t="shared" si="34"/>
        <v>theater</v>
      </c>
      <c r="T332" s="16" t="str">
        <f t="shared" si="35"/>
        <v>musical</v>
      </c>
    </row>
    <row r="333" spans="1:20" ht="45" x14ac:dyDescent="0.25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18">
        <f t="shared" si="33"/>
        <v>15</v>
      </c>
      <c r="P333" s="6">
        <f t="shared" si="30"/>
        <v>150</v>
      </c>
      <c r="Q333" s="11">
        <f t="shared" si="31"/>
        <v>41792.963865740741</v>
      </c>
      <c r="R333" s="11">
        <f t="shared" si="32"/>
        <v>41822.963865740741</v>
      </c>
      <c r="S333" s="15" t="str">
        <f t="shared" si="34"/>
        <v>theater</v>
      </c>
      <c r="T333" s="16" t="str">
        <f t="shared" si="35"/>
        <v>musical</v>
      </c>
    </row>
    <row r="334" spans="1:20" ht="30" x14ac:dyDescent="0.25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18">
        <f t="shared" si="33"/>
        <v>2.666666666666667</v>
      </c>
      <c r="P334" s="6">
        <f t="shared" si="30"/>
        <v>13.333333333333334</v>
      </c>
      <c r="Q334" s="11">
        <f t="shared" si="31"/>
        <v>42763.572337962956</v>
      </c>
      <c r="R334" s="11">
        <f t="shared" si="32"/>
        <v>42823.530671296299</v>
      </c>
      <c r="S334" s="15" t="str">
        <f t="shared" si="34"/>
        <v>theater</v>
      </c>
      <c r="T334" s="16" t="str">
        <f t="shared" si="35"/>
        <v>musical</v>
      </c>
    </row>
    <row r="335" spans="1:20" ht="45" x14ac:dyDescent="0.25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18">
        <f t="shared" si="33"/>
        <v>0</v>
      </c>
      <c r="P335" s="6">
        <f t="shared" si="30"/>
        <v>0</v>
      </c>
      <c r="Q335" s="11">
        <f t="shared" si="31"/>
        <v>42179.9374537037</v>
      </c>
      <c r="R335" s="11">
        <f t="shared" si="32"/>
        <v>42229.9374537037</v>
      </c>
      <c r="S335" s="15" t="str">
        <f t="shared" si="34"/>
        <v>theater</v>
      </c>
      <c r="T335" s="16" t="str">
        <f t="shared" si="35"/>
        <v>musical</v>
      </c>
    </row>
    <row r="336" spans="1:20" ht="45" x14ac:dyDescent="0.25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18">
        <f t="shared" si="33"/>
        <v>0</v>
      </c>
      <c r="P336" s="6">
        <f t="shared" si="30"/>
        <v>0</v>
      </c>
      <c r="Q336" s="11">
        <f t="shared" si="31"/>
        <v>42255.487673611111</v>
      </c>
      <c r="R336" s="11">
        <f t="shared" si="32"/>
        <v>42285.487673611111</v>
      </c>
      <c r="S336" s="15" t="str">
        <f t="shared" si="34"/>
        <v>theater</v>
      </c>
      <c r="T336" s="16" t="str">
        <f t="shared" si="35"/>
        <v>musical</v>
      </c>
    </row>
    <row r="337" spans="1:20" ht="45" x14ac:dyDescent="0.25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18">
        <f t="shared" si="33"/>
        <v>0</v>
      </c>
      <c r="P337" s="6">
        <f t="shared" si="30"/>
        <v>0</v>
      </c>
      <c r="Q337" s="11">
        <f t="shared" si="31"/>
        <v>42006.808124999996</v>
      </c>
      <c r="R337" s="11">
        <f t="shared" si="32"/>
        <v>42027.833333333336</v>
      </c>
      <c r="S337" s="15" t="str">
        <f t="shared" si="34"/>
        <v>theater</v>
      </c>
      <c r="T337" s="16" t="str">
        <f t="shared" si="35"/>
        <v>musical</v>
      </c>
    </row>
    <row r="338" spans="1:20" ht="45" x14ac:dyDescent="0.25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18">
        <f t="shared" si="33"/>
        <v>0</v>
      </c>
      <c r="P338" s="6">
        <f t="shared" si="30"/>
        <v>0</v>
      </c>
      <c r="Q338" s="11">
        <f t="shared" si="31"/>
        <v>42615.138483796291</v>
      </c>
      <c r="R338" s="11">
        <f t="shared" si="32"/>
        <v>42616.208333333336</v>
      </c>
      <c r="S338" s="15" t="str">
        <f t="shared" si="34"/>
        <v>theater</v>
      </c>
      <c r="T338" s="16" t="str">
        <f t="shared" si="35"/>
        <v>musical</v>
      </c>
    </row>
    <row r="339" spans="1:20" ht="45" x14ac:dyDescent="0.25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18">
        <f t="shared" si="33"/>
        <v>52.794871794871788</v>
      </c>
      <c r="P339" s="6">
        <f t="shared" si="30"/>
        <v>44.760869565217391</v>
      </c>
      <c r="Q339" s="11">
        <f t="shared" si="31"/>
        <v>42372.415833333333</v>
      </c>
      <c r="R339" s="11">
        <f t="shared" si="32"/>
        <v>42402.415833333333</v>
      </c>
      <c r="S339" s="15" t="str">
        <f t="shared" si="34"/>
        <v>theater</v>
      </c>
      <c r="T339" s="16" t="str">
        <f t="shared" si="35"/>
        <v>musical</v>
      </c>
    </row>
    <row r="340" spans="1:20" ht="45" x14ac:dyDescent="0.25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18">
        <f t="shared" si="33"/>
        <v>4.9639999999999995</v>
      </c>
      <c r="P340" s="6">
        <f t="shared" si="30"/>
        <v>88.642857142857139</v>
      </c>
      <c r="Q340" s="11">
        <f t="shared" si="31"/>
        <v>42682.469351851854</v>
      </c>
      <c r="R340" s="11">
        <f t="shared" si="32"/>
        <v>42712.469351851854</v>
      </c>
      <c r="S340" s="15" t="str">
        <f t="shared" si="34"/>
        <v>theater</v>
      </c>
      <c r="T340" s="16" t="str">
        <f t="shared" si="35"/>
        <v>musical</v>
      </c>
    </row>
    <row r="341" spans="1:20" ht="45" x14ac:dyDescent="0.25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18">
        <f t="shared" si="33"/>
        <v>5.5555555555555552E-2</v>
      </c>
      <c r="P341" s="6">
        <f t="shared" si="30"/>
        <v>10</v>
      </c>
      <c r="Q341" s="11">
        <f t="shared" si="31"/>
        <v>42154.610486111109</v>
      </c>
      <c r="R341" s="11">
        <f t="shared" si="32"/>
        <v>42184.957638888889</v>
      </c>
      <c r="S341" s="15" t="str">
        <f t="shared" si="34"/>
        <v>theater</v>
      </c>
      <c r="T341" s="16" t="str">
        <f t="shared" si="35"/>
        <v>musical</v>
      </c>
    </row>
    <row r="342" spans="1:20" ht="45" x14ac:dyDescent="0.25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18">
        <f t="shared" si="33"/>
        <v>0</v>
      </c>
      <c r="P342" s="6">
        <f t="shared" si="30"/>
        <v>0</v>
      </c>
      <c r="Q342" s="11">
        <f t="shared" si="31"/>
        <v>41999.652731481481</v>
      </c>
      <c r="R342" s="11">
        <f t="shared" si="32"/>
        <v>42029.652731481481</v>
      </c>
      <c r="S342" s="15" t="str">
        <f t="shared" si="34"/>
        <v>theater</v>
      </c>
      <c r="T342" s="16" t="str">
        <f t="shared" si="35"/>
        <v>musical</v>
      </c>
    </row>
    <row r="343" spans="1:20" ht="45" x14ac:dyDescent="0.25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18">
        <f t="shared" si="33"/>
        <v>13.066666666666665</v>
      </c>
      <c r="P343" s="6">
        <f t="shared" si="30"/>
        <v>57.647058823529413</v>
      </c>
      <c r="Q343" s="11">
        <f t="shared" si="31"/>
        <v>41815.606712962959</v>
      </c>
      <c r="R343" s="11">
        <f t="shared" si="32"/>
        <v>41850.75</v>
      </c>
      <c r="S343" s="15" t="str">
        <f t="shared" si="34"/>
        <v>theater</v>
      </c>
      <c r="T343" s="16" t="str">
        <f t="shared" si="35"/>
        <v>musical</v>
      </c>
    </row>
    <row r="344" spans="1:20" ht="30" x14ac:dyDescent="0.25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18">
        <f t="shared" si="33"/>
        <v>5</v>
      </c>
      <c r="P344" s="6">
        <f t="shared" si="30"/>
        <v>25</v>
      </c>
      <c r="Q344" s="11">
        <f t="shared" si="31"/>
        <v>42755.810173611106</v>
      </c>
      <c r="R344" s="11">
        <f t="shared" si="32"/>
        <v>42785.810173611106</v>
      </c>
      <c r="S344" s="15" t="str">
        <f t="shared" si="34"/>
        <v>theater</v>
      </c>
      <c r="T344" s="16" t="str">
        <f t="shared" si="35"/>
        <v>musical</v>
      </c>
    </row>
    <row r="345" spans="1:20" ht="45" x14ac:dyDescent="0.25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18">
        <f t="shared" si="33"/>
        <v>0</v>
      </c>
      <c r="P345" s="6">
        <f t="shared" si="30"/>
        <v>0</v>
      </c>
      <c r="Q345" s="11">
        <f t="shared" si="31"/>
        <v>42373.77511574074</v>
      </c>
      <c r="R345" s="11">
        <f t="shared" si="32"/>
        <v>42400.752083333333</v>
      </c>
      <c r="S345" s="15" t="str">
        <f t="shared" si="34"/>
        <v>theater</v>
      </c>
      <c r="T345" s="16" t="str">
        <f t="shared" si="35"/>
        <v>musical</v>
      </c>
    </row>
    <row r="346" spans="1:20" ht="45" x14ac:dyDescent="0.25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18">
        <f t="shared" si="33"/>
        <v>0</v>
      </c>
      <c r="P346" s="6">
        <f t="shared" si="30"/>
        <v>0</v>
      </c>
      <c r="Q346" s="11">
        <f t="shared" si="31"/>
        <v>41854.394317129627</v>
      </c>
      <c r="R346" s="11">
        <f t="shared" si="32"/>
        <v>41884.394317129627</v>
      </c>
      <c r="S346" s="15" t="str">
        <f t="shared" si="34"/>
        <v>theater</v>
      </c>
      <c r="T346" s="16" t="str">
        <f t="shared" si="35"/>
        <v>musical</v>
      </c>
    </row>
    <row r="347" spans="1:20" ht="30" x14ac:dyDescent="0.25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18">
        <f t="shared" si="33"/>
        <v>0</v>
      </c>
      <c r="P347" s="6">
        <f t="shared" si="30"/>
        <v>0</v>
      </c>
      <c r="Q347" s="11">
        <f t="shared" si="31"/>
        <v>42065.583240740736</v>
      </c>
      <c r="R347" s="11">
        <f t="shared" si="32"/>
        <v>42090.541574074072</v>
      </c>
      <c r="S347" s="15" t="str">
        <f t="shared" si="34"/>
        <v>theater</v>
      </c>
      <c r="T347" s="16" t="str">
        <f t="shared" si="35"/>
        <v>musical</v>
      </c>
    </row>
    <row r="348" spans="1:20" ht="45" x14ac:dyDescent="0.25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18">
        <f t="shared" si="33"/>
        <v>0</v>
      </c>
      <c r="P348" s="6">
        <f t="shared" si="30"/>
        <v>0</v>
      </c>
      <c r="Q348" s="11">
        <f t="shared" si="31"/>
        <v>42469.742951388886</v>
      </c>
      <c r="R348" s="11">
        <f t="shared" si="32"/>
        <v>42499.742951388886</v>
      </c>
      <c r="S348" s="15" t="str">
        <f t="shared" si="34"/>
        <v>theater</v>
      </c>
      <c r="T348" s="16" t="str">
        <f t="shared" si="35"/>
        <v>musical</v>
      </c>
    </row>
    <row r="349" spans="1:20" x14ac:dyDescent="0.25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18">
        <f t="shared" si="33"/>
        <v>0</v>
      </c>
      <c r="P349" s="6">
        <f t="shared" si="30"/>
        <v>0</v>
      </c>
      <c r="Q349" s="11">
        <f t="shared" si="31"/>
        <v>41954.019699074073</v>
      </c>
      <c r="R349" s="11">
        <f t="shared" si="32"/>
        <v>41984.019699074073</v>
      </c>
      <c r="S349" s="15" t="str">
        <f t="shared" si="34"/>
        <v>theater</v>
      </c>
      <c r="T349" s="16" t="str">
        <f t="shared" si="35"/>
        <v>musical</v>
      </c>
    </row>
    <row r="350" spans="1:20" ht="45" x14ac:dyDescent="0.25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18">
        <f t="shared" si="33"/>
        <v>1.7500000000000002</v>
      </c>
      <c r="P350" s="6">
        <f t="shared" si="30"/>
        <v>17.5</v>
      </c>
      <c r="Q350" s="11">
        <f t="shared" si="31"/>
        <v>42079.649641203701</v>
      </c>
      <c r="R350" s="11">
        <f t="shared" si="32"/>
        <v>42125.708333333336</v>
      </c>
      <c r="S350" s="15" t="str">
        <f t="shared" si="34"/>
        <v>theater</v>
      </c>
      <c r="T350" s="16" t="str">
        <f t="shared" si="35"/>
        <v>musical</v>
      </c>
    </row>
    <row r="351" spans="1:20" ht="45" x14ac:dyDescent="0.25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18">
        <f t="shared" si="33"/>
        <v>0</v>
      </c>
      <c r="P351" s="6">
        <f t="shared" si="30"/>
        <v>0</v>
      </c>
      <c r="Q351" s="11">
        <f t="shared" si="31"/>
        <v>42171.70475694444</v>
      </c>
      <c r="R351" s="11">
        <f t="shared" si="32"/>
        <v>42231.70475694444</v>
      </c>
      <c r="S351" s="15" t="str">
        <f t="shared" si="34"/>
        <v>film &amp; video</v>
      </c>
      <c r="T351" s="16" t="str">
        <f t="shared" si="35"/>
        <v>drama</v>
      </c>
    </row>
    <row r="352" spans="1:20" ht="45" x14ac:dyDescent="0.25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18">
        <f t="shared" si="33"/>
        <v>0.01</v>
      </c>
      <c r="P352" s="6">
        <f t="shared" si="30"/>
        <v>5</v>
      </c>
      <c r="Q352" s="11">
        <f t="shared" si="31"/>
        <v>41792.479108796295</v>
      </c>
      <c r="R352" s="11">
        <f t="shared" si="32"/>
        <v>41822.479108796295</v>
      </c>
      <c r="S352" s="15" t="str">
        <f t="shared" si="34"/>
        <v>film &amp; video</v>
      </c>
      <c r="T352" s="16" t="str">
        <f t="shared" si="35"/>
        <v>drama</v>
      </c>
    </row>
    <row r="353" spans="1:20" ht="45" x14ac:dyDescent="0.25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18">
        <f t="shared" si="33"/>
        <v>15.535714285714286</v>
      </c>
      <c r="P353" s="6">
        <f t="shared" si="30"/>
        <v>43.5</v>
      </c>
      <c r="Q353" s="11">
        <f t="shared" si="31"/>
        <v>41834.91847222222</v>
      </c>
      <c r="R353" s="11">
        <f t="shared" si="32"/>
        <v>41867.779166666667</v>
      </c>
      <c r="S353" s="15" t="str">
        <f t="shared" si="34"/>
        <v>film &amp; video</v>
      </c>
      <c r="T353" s="16" t="str">
        <f t="shared" si="35"/>
        <v>drama</v>
      </c>
    </row>
    <row r="354" spans="1:20" ht="60" x14ac:dyDescent="0.25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18">
        <f t="shared" si="33"/>
        <v>0</v>
      </c>
      <c r="P354" s="6">
        <f t="shared" si="30"/>
        <v>0</v>
      </c>
      <c r="Q354" s="11">
        <f t="shared" si="31"/>
        <v>42243.752939814811</v>
      </c>
      <c r="R354" s="11">
        <f t="shared" si="32"/>
        <v>42277.791666666664</v>
      </c>
      <c r="S354" s="15" t="str">
        <f t="shared" si="34"/>
        <v>film &amp; video</v>
      </c>
      <c r="T354" s="16" t="str">
        <f t="shared" si="35"/>
        <v>drama</v>
      </c>
    </row>
    <row r="355" spans="1:20" ht="45" x14ac:dyDescent="0.25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18">
        <f t="shared" si="33"/>
        <v>0.53333333333333333</v>
      </c>
      <c r="P355" s="6">
        <f t="shared" si="30"/>
        <v>91.428571428571431</v>
      </c>
      <c r="Q355" s="11">
        <f t="shared" si="31"/>
        <v>41841.554409722223</v>
      </c>
      <c r="R355" s="11">
        <f t="shared" si="32"/>
        <v>41901.554409722223</v>
      </c>
      <c r="S355" s="15" t="str">
        <f t="shared" si="34"/>
        <v>film &amp; video</v>
      </c>
      <c r="T355" s="16" t="str">
        <f t="shared" si="35"/>
        <v>drama</v>
      </c>
    </row>
    <row r="356" spans="1:20" ht="30" x14ac:dyDescent="0.25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18">
        <f t="shared" si="33"/>
        <v>0</v>
      </c>
      <c r="P356" s="6">
        <f t="shared" si="30"/>
        <v>0</v>
      </c>
      <c r="Q356" s="11">
        <f t="shared" si="31"/>
        <v>42351.450509259252</v>
      </c>
      <c r="R356" s="11">
        <f t="shared" si="32"/>
        <v>42381.450509259252</v>
      </c>
      <c r="S356" s="15" t="str">
        <f t="shared" si="34"/>
        <v>film &amp; video</v>
      </c>
      <c r="T356" s="16" t="str">
        <f t="shared" si="35"/>
        <v>drama</v>
      </c>
    </row>
    <row r="357" spans="1:20" ht="45" x14ac:dyDescent="0.25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18">
        <f t="shared" si="33"/>
        <v>60</v>
      </c>
      <c r="P357" s="6">
        <f t="shared" si="30"/>
        <v>3000</v>
      </c>
      <c r="Q357" s="11">
        <f t="shared" si="31"/>
        <v>42720.867615740739</v>
      </c>
      <c r="R357" s="11">
        <f t="shared" si="32"/>
        <v>42750.867615740739</v>
      </c>
      <c r="S357" s="15" t="str">
        <f t="shared" si="34"/>
        <v>film &amp; video</v>
      </c>
      <c r="T357" s="16" t="str">
        <f t="shared" si="35"/>
        <v>drama</v>
      </c>
    </row>
    <row r="358" spans="1:20" ht="45" x14ac:dyDescent="0.25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18">
        <f t="shared" si="33"/>
        <v>0.01</v>
      </c>
      <c r="P358" s="6">
        <f t="shared" si="30"/>
        <v>5.5</v>
      </c>
      <c r="Q358" s="11">
        <f t="shared" si="31"/>
        <v>42160.719155092585</v>
      </c>
      <c r="R358" s="11">
        <f t="shared" si="32"/>
        <v>42220.719155092585</v>
      </c>
      <c r="S358" s="15" t="str">
        <f t="shared" si="34"/>
        <v>film &amp; video</v>
      </c>
      <c r="T358" s="16" t="str">
        <f t="shared" si="35"/>
        <v>drama</v>
      </c>
    </row>
    <row r="359" spans="1:20" ht="45" x14ac:dyDescent="0.25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18">
        <f t="shared" si="33"/>
        <v>4.0625</v>
      </c>
      <c r="P359" s="6">
        <f t="shared" si="30"/>
        <v>108.33333333333333</v>
      </c>
      <c r="Q359" s="11">
        <f t="shared" si="31"/>
        <v>42052.626967592594</v>
      </c>
      <c r="R359" s="11">
        <f t="shared" si="32"/>
        <v>42082.585300925923</v>
      </c>
      <c r="S359" s="15" t="str">
        <f t="shared" si="34"/>
        <v>film &amp; video</v>
      </c>
      <c r="T359" s="16" t="str">
        <f t="shared" si="35"/>
        <v>drama</v>
      </c>
    </row>
    <row r="360" spans="1:20" ht="45" x14ac:dyDescent="0.25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18">
        <f t="shared" si="33"/>
        <v>22.400000000000002</v>
      </c>
      <c r="P360" s="6">
        <f t="shared" si="30"/>
        <v>56</v>
      </c>
      <c r="Q360" s="11">
        <f t="shared" si="31"/>
        <v>41900.296979166662</v>
      </c>
      <c r="R360" s="11">
        <f t="shared" si="32"/>
        <v>41930.296979166662</v>
      </c>
      <c r="S360" s="15" t="str">
        <f t="shared" si="34"/>
        <v>film &amp; video</v>
      </c>
      <c r="T360" s="16" t="str">
        <f t="shared" si="35"/>
        <v>drama</v>
      </c>
    </row>
    <row r="361" spans="1:20" ht="45" x14ac:dyDescent="0.25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18">
        <f t="shared" si="33"/>
        <v>3.25</v>
      </c>
      <c r="P361" s="6">
        <f t="shared" si="30"/>
        <v>32.5</v>
      </c>
      <c r="Q361" s="11">
        <f t="shared" si="31"/>
        <v>42216.769479166665</v>
      </c>
      <c r="R361" s="11">
        <f t="shared" si="32"/>
        <v>42246.019444444442</v>
      </c>
      <c r="S361" s="15" t="str">
        <f t="shared" si="34"/>
        <v>film &amp; video</v>
      </c>
      <c r="T361" s="16" t="str">
        <f t="shared" si="35"/>
        <v>drama</v>
      </c>
    </row>
    <row r="362" spans="1:20" ht="45" x14ac:dyDescent="0.25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18">
        <f t="shared" si="33"/>
        <v>2E-3</v>
      </c>
      <c r="P362" s="6">
        <f t="shared" si="30"/>
        <v>1</v>
      </c>
      <c r="Q362" s="11">
        <f t="shared" si="31"/>
        <v>42533.972384259258</v>
      </c>
      <c r="R362" s="11">
        <f t="shared" si="32"/>
        <v>42593.972384259258</v>
      </c>
      <c r="S362" s="15" t="str">
        <f t="shared" si="34"/>
        <v>film &amp; video</v>
      </c>
      <c r="T362" s="16" t="str">
        <f t="shared" si="35"/>
        <v>drama</v>
      </c>
    </row>
    <row r="363" spans="1:20" ht="45" x14ac:dyDescent="0.25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18">
        <f t="shared" si="33"/>
        <v>0</v>
      </c>
      <c r="P363" s="6">
        <f t="shared" si="30"/>
        <v>0</v>
      </c>
      <c r="Q363" s="11">
        <f t="shared" si="31"/>
        <v>42047.186608796292</v>
      </c>
      <c r="R363" s="11">
        <f t="shared" si="32"/>
        <v>42082.144942129627</v>
      </c>
      <c r="S363" s="15" t="str">
        <f t="shared" si="34"/>
        <v>film &amp; video</v>
      </c>
      <c r="T363" s="16" t="str">
        <f t="shared" si="35"/>
        <v>drama</v>
      </c>
    </row>
    <row r="364" spans="1:20" ht="45" x14ac:dyDescent="0.25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18">
        <f t="shared" si="33"/>
        <v>0</v>
      </c>
      <c r="P364" s="6">
        <f t="shared" si="30"/>
        <v>0</v>
      </c>
      <c r="Q364" s="11">
        <f t="shared" si="31"/>
        <v>42033.364675925921</v>
      </c>
      <c r="R364" s="11">
        <f t="shared" si="32"/>
        <v>42063.364675925921</v>
      </c>
      <c r="S364" s="15" t="str">
        <f t="shared" si="34"/>
        <v>film &amp; video</v>
      </c>
      <c r="T364" s="16" t="str">
        <f t="shared" si="35"/>
        <v>drama</v>
      </c>
    </row>
    <row r="365" spans="1:20" ht="45" x14ac:dyDescent="0.25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18">
        <f t="shared" si="33"/>
        <v>0</v>
      </c>
      <c r="P365" s="6">
        <f t="shared" si="30"/>
        <v>0</v>
      </c>
      <c r="Q365" s="11">
        <f t="shared" si="31"/>
        <v>42072.55064814815</v>
      </c>
      <c r="R365" s="11">
        <f t="shared" si="32"/>
        <v>42132.55064814815</v>
      </c>
      <c r="S365" s="15" t="str">
        <f t="shared" si="34"/>
        <v>film &amp; video</v>
      </c>
      <c r="T365" s="16" t="str">
        <f t="shared" si="35"/>
        <v>drama</v>
      </c>
    </row>
    <row r="366" spans="1:20" ht="45" x14ac:dyDescent="0.25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18">
        <f t="shared" si="33"/>
        <v>6.4850000000000003</v>
      </c>
      <c r="P366" s="6">
        <f t="shared" si="30"/>
        <v>49.884615384615387</v>
      </c>
      <c r="Q366" s="11">
        <f t="shared" si="31"/>
        <v>41855.569571759253</v>
      </c>
      <c r="R366" s="11">
        <f t="shared" si="32"/>
        <v>41880.569571759253</v>
      </c>
      <c r="S366" s="15" t="str">
        <f t="shared" si="34"/>
        <v>film &amp; video</v>
      </c>
      <c r="T366" s="16" t="str">
        <f t="shared" si="35"/>
        <v>drama</v>
      </c>
    </row>
    <row r="367" spans="1:20" ht="45" x14ac:dyDescent="0.25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18">
        <f t="shared" si="33"/>
        <v>0</v>
      </c>
      <c r="P367" s="6">
        <f t="shared" si="30"/>
        <v>0</v>
      </c>
      <c r="Q367" s="11">
        <f t="shared" si="31"/>
        <v>42191.615729166668</v>
      </c>
      <c r="R367" s="11">
        <f t="shared" si="32"/>
        <v>42221.615729166668</v>
      </c>
      <c r="S367" s="15" t="str">
        <f t="shared" si="34"/>
        <v>film &amp; video</v>
      </c>
      <c r="T367" s="16" t="str">
        <f t="shared" si="35"/>
        <v>drama</v>
      </c>
    </row>
    <row r="368" spans="1:20" ht="30" x14ac:dyDescent="0.25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18">
        <f t="shared" si="33"/>
        <v>40</v>
      </c>
      <c r="P368" s="6">
        <f t="shared" si="30"/>
        <v>25.714285714285715</v>
      </c>
      <c r="Q368" s="11">
        <f t="shared" si="31"/>
        <v>42069.839421296296</v>
      </c>
      <c r="R368" s="11">
        <f t="shared" si="32"/>
        <v>42086.797754629624</v>
      </c>
      <c r="S368" s="15" t="str">
        <f t="shared" si="34"/>
        <v>film &amp; video</v>
      </c>
      <c r="T368" s="16" t="str">
        <f t="shared" si="35"/>
        <v>drama</v>
      </c>
    </row>
    <row r="369" spans="1:20" ht="30" x14ac:dyDescent="0.25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18">
        <f t="shared" si="33"/>
        <v>0</v>
      </c>
      <c r="P369" s="6">
        <f t="shared" si="30"/>
        <v>0</v>
      </c>
      <c r="Q369" s="11">
        <f t="shared" si="31"/>
        <v>42304.747048611105</v>
      </c>
      <c r="R369" s="11">
        <f t="shared" si="32"/>
        <v>42334.788715277777</v>
      </c>
      <c r="S369" s="15" t="str">
        <f t="shared" si="34"/>
        <v>film &amp; video</v>
      </c>
      <c r="T369" s="16" t="str">
        <f t="shared" si="35"/>
        <v>drama</v>
      </c>
    </row>
    <row r="370" spans="1:20" ht="30" x14ac:dyDescent="0.25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18">
        <f t="shared" si="33"/>
        <v>20</v>
      </c>
      <c r="P370" s="6">
        <f t="shared" si="30"/>
        <v>100</v>
      </c>
      <c r="Q370" s="11">
        <f t="shared" si="31"/>
        <v>42402.872164351851</v>
      </c>
      <c r="R370" s="11">
        <f t="shared" si="32"/>
        <v>42432.872164351851</v>
      </c>
      <c r="S370" s="15" t="str">
        <f t="shared" si="34"/>
        <v>film &amp; video</v>
      </c>
      <c r="T370" s="16" t="str">
        <f t="shared" si="35"/>
        <v>drama</v>
      </c>
    </row>
    <row r="371" spans="1:20" ht="45" x14ac:dyDescent="0.25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18">
        <f t="shared" si="33"/>
        <v>33.416666666666664</v>
      </c>
      <c r="P371" s="6">
        <f t="shared" si="30"/>
        <v>30.846153846153847</v>
      </c>
      <c r="Q371" s="11">
        <f t="shared" si="31"/>
        <v>42067.782905092587</v>
      </c>
      <c r="R371" s="11">
        <f t="shared" si="32"/>
        <v>42107.583333333336</v>
      </c>
      <c r="S371" s="15" t="str">
        <f t="shared" si="34"/>
        <v>film &amp; video</v>
      </c>
      <c r="T371" s="16" t="str">
        <f t="shared" si="35"/>
        <v>drama</v>
      </c>
    </row>
    <row r="372" spans="1:20" ht="45" x14ac:dyDescent="0.25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18">
        <f t="shared" si="33"/>
        <v>21.092608822670172</v>
      </c>
      <c r="P372" s="6">
        <f t="shared" si="30"/>
        <v>180.5</v>
      </c>
      <c r="Q372" s="11">
        <f t="shared" si="31"/>
        <v>42147.533506944441</v>
      </c>
      <c r="R372" s="11">
        <f t="shared" si="32"/>
        <v>42177.533506944441</v>
      </c>
      <c r="S372" s="15" t="str">
        <f t="shared" si="34"/>
        <v>film &amp; video</v>
      </c>
      <c r="T372" s="16" t="str">
        <f t="shared" si="35"/>
        <v>drama</v>
      </c>
    </row>
    <row r="373" spans="1:20" ht="45" x14ac:dyDescent="0.25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18">
        <f t="shared" si="33"/>
        <v>0</v>
      </c>
      <c r="P373" s="6">
        <f t="shared" si="30"/>
        <v>0</v>
      </c>
      <c r="Q373" s="11">
        <f t="shared" si="31"/>
        <v>42711.803611111107</v>
      </c>
      <c r="R373" s="11">
        <f t="shared" si="32"/>
        <v>42741.803611111107</v>
      </c>
      <c r="S373" s="15" t="str">
        <f t="shared" si="34"/>
        <v>film &amp; video</v>
      </c>
      <c r="T373" s="16" t="str">
        <f t="shared" si="35"/>
        <v>drama</v>
      </c>
    </row>
    <row r="374" spans="1:20" x14ac:dyDescent="0.25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18">
        <f t="shared" si="33"/>
        <v>35.856000000000002</v>
      </c>
      <c r="P374" s="6">
        <f t="shared" si="30"/>
        <v>373.5</v>
      </c>
      <c r="Q374" s="11">
        <f t="shared" si="31"/>
        <v>41939.601967592593</v>
      </c>
      <c r="R374" s="11">
        <f t="shared" si="32"/>
        <v>41969.643634259257</v>
      </c>
      <c r="S374" s="15" t="str">
        <f t="shared" si="34"/>
        <v>film &amp; video</v>
      </c>
      <c r="T374" s="16" t="str">
        <f t="shared" si="35"/>
        <v>drama</v>
      </c>
    </row>
    <row r="375" spans="1:20" ht="45" x14ac:dyDescent="0.25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18">
        <f t="shared" si="33"/>
        <v>3.4000000000000004</v>
      </c>
      <c r="P375" s="6">
        <f t="shared" si="30"/>
        <v>25.5</v>
      </c>
      <c r="Q375" s="11">
        <f t="shared" si="31"/>
        <v>41825.58289351852</v>
      </c>
      <c r="R375" s="11">
        <f t="shared" si="32"/>
        <v>41882.957638888889</v>
      </c>
      <c r="S375" s="15" t="str">
        <f t="shared" si="34"/>
        <v>film &amp; video</v>
      </c>
      <c r="T375" s="16" t="str">
        <f t="shared" si="35"/>
        <v>drama</v>
      </c>
    </row>
    <row r="376" spans="1:20" x14ac:dyDescent="0.25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18">
        <f t="shared" si="33"/>
        <v>5.5</v>
      </c>
      <c r="P376" s="6">
        <f t="shared" si="30"/>
        <v>220</v>
      </c>
      <c r="Q376" s="11">
        <f t="shared" si="31"/>
        <v>42570.702997685185</v>
      </c>
      <c r="R376" s="11">
        <f t="shared" si="32"/>
        <v>42600.702997685185</v>
      </c>
      <c r="S376" s="15" t="str">
        <f t="shared" si="34"/>
        <v>film &amp; video</v>
      </c>
      <c r="T376" s="16" t="str">
        <f t="shared" si="35"/>
        <v>drama</v>
      </c>
    </row>
    <row r="377" spans="1:20" ht="45" x14ac:dyDescent="0.25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18">
        <f t="shared" si="33"/>
        <v>0</v>
      </c>
      <c r="P377" s="6">
        <f t="shared" si="30"/>
        <v>0</v>
      </c>
      <c r="Q377" s="11">
        <f t="shared" si="31"/>
        <v>42767.604560185187</v>
      </c>
      <c r="R377" s="11">
        <f t="shared" si="32"/>
        <v>42797.624999999993</v>
      </c>
      <c r="S377" s="15" t="str">
        <f t="shared" si="34"/>
        <v>film &amp; video</v>
      </c>
      <c r="T377" s="16" t="str">
        <f t="shared" si="35"/>
        <v>drama</v>
      </c>
    </row>
    <row r="378" spans="1:20" ht="30" x14ac:dyDescent="0.25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18">
        <f t="shared" si="33"/>
        <v>16</v>
      </c>
      <c r="P378" s="6">
        <f t="shared" si="30"/>
        <v>160</v>
      </c>
      <c r="Q378" s="11">
        <f t="shared" si="31"/>
        <v>42182.02612268518</v>
      </c>
      <c r="R378" s="11">
        <f t="shared" si="32"/>
        <v>42206.082638888889</v>
      </c>
      <c r="S378" s="15" t="str">
        <f t="shared" si="34"/>
        <v>film &amp; video</v>
      </c>
      <c r="T378" s="16" t="str">
        <f t="shared" si="35"/>
        <v>drama</v>
      </c>
    </row>
    <row r="379" spans="1:20" ht="45" x14ac:dyDescent="0.25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18">
        <f t="shared" si="33"/>
        <v>0</v>
      </c>
      <c r="P379" s="6">
        <f t="shared" si="30"/>
        <v>0</v>
      </c>
      <c r="Q379" s="11">
        <f t="shared" si="31"/>
        <v>41856.974710648145</v>
      </c>
      <c r="R379" s="11">
        <f t="shared" si="32"/>
        <v>41886.974710648145</v>
      </c>
      <c r="S379" s="15" t="str">
        <f t="shared" si="34"/>
        <v>film &amp; video</v>
      </c>
      <c r="T379" s="16" t="str">
        <f t="shared" si="35"/>
        <v>drama</v>
      </c>
    </row>
    <row r="380" spans="1:20" ht="45" x14ac:dyDescent="0.25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18">
        <f t="shared" si="33"/>
        <v>6.8999999999999992E-2</v>
      </c>
      <c r="P380" s="6">
        <f t="shared" si="30"/>
        <v>69</v>
      </c>
      <c r="Q380" s="11">
        <f t="shared" si="31"/>
        <v>42556.482372685183</v>
      </c>
      <c r="R380" s="11">
        <f t="shared" si="32"/>
        <v>42616.482372685183</v>
      </c>
      <c r="S380" s="15" t="str">
        <f t="shared" si="34"/>
        <v>film &amp; video</v>
      </c>
      <c r="T380" s="16" t="str">
        <f t="shared" si="35"/>
        <v>drama</v>
      </c>
    </row>
    <row r="381" spans="1:20" x14ac:dyDescent="0.25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18">
        <f t="shared" si="33"/>
        <v>0.41666666666666669</v>
      </c>
      <c r="P381" s="6">
        <f t="shared" si="30"/>
        <v>50</v>
      </c>
      <c r="Q381" s="11">
        <f t="shared" si="31"/>
        <v>42527.442662037036</v>
      </c>
      <c r="R381" s="11">
        <f t="shared" si="32"/>
        <v>42537.442662037036</v>
      </c>
      <c r="S381" s="15" t="str">
        <f t="shared" si="34"/>
        <v>film &amp; video</v>
      </c>
      <c r="T381" s="16" t="str">
        <f t="shared" si="35"/>
        <v>drama</v>
      </c>
    </row>
    <row r="382" spans="1:20" ht="45" x14ac:dyDescent="0.25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18">
        <f t="shared" si="33"/>
        <v>5</v>
      </c>
      <c r="P382" s="6">
        <f t="shared" si="30"/>
        <v>83.333333333333329</v>
      </c>
      <c r="Q382" s="11">
        <f t="shared" si="31"/>
        <v>42239.233078703699</v>
      </c>
      <c r="R382" s="11">
        <f t="shared" si="32"/>
        <v>42279.233078703699</v>
      </c>
      <c r="S382" s="15" t="str">
        <f t="shared" si="34"/>
        <v>film &amp; video</v>
      </c>
      <c r="T382" s="16" t="str">
        <f t="shared" si="35"/>
        <v>drama</v>
      </c>
    </row>
    <row r="383" spans="1:20" ht="45" x14ac:dyDescent="0.25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18">
        <f t="shared" si="33"/>
        <v>1.6999999999999999E-3</v>
      </c>
      <c r="P383" s="6">
        <f t="shared" si="30"/>
        <v>5.666666666666667</v>
      </c>
      <c r="Q383" s="11">
        <f t="shared" si="31"/>
        <v>41899.583703703705</v>
      </c>
      <c r="R383" s="11">
        <f t="shared" si="32"/>
        <v>41929.583703703705</v>
      </c>
      <c r="S383" s="15" t="str">
        <f t="shared" si="34"/>
        <v>film &amp; video</v>
      </c>
      <c r="T383" s="16" t="str">
        <f t="shared" si="35"/>
        <v>drama</v>
      </c>
    </row>
    <row r="384" spans="1:20" ht="45" x14ac:dyDescent="0.25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18">
        <f t="shared" si="33"/>
        <v>0</v>
      </c>
      <c r="P384" s="6">
        <f t="shared" si="30"/>
        <v>0</v>
      </c>
      <c r="Q384" s="11">
        <f t="shared" si="31"/>
        <v>41911.726458333331</v>
      </c>
      <c r="R384" s="11">
        <f t="shared" si="32"/>
        <v>41971.768124999995</v>
      </c>
      <c r="S384" s="15" t="str">
        <f t="shared" si="34"/>
        <v>film &amp; video</v>
      </c>
      <c r="T384" s="16" t="str">
        <f t="shared" si="35"/>
        <v>drama</v>
      </c>
    </row>
    <row r="385" spans="1:20" ht="45" x14ac:dyDescent="0.25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18">
        <f t="shared" si="33"/>
        <v>0.12</v>
      </c>
      <c r="P385" s="6">
        <f t="shared" si="30"/>
        <v>1</v>
      </c>
      <c r="Q385" s="11">
        <f t="shared" si="31"/>
        <v>42375.788553240738</v>
      </c>
      <c r="R385" s="11">
        <f t="shared" si="32"/>
        <v>42435.788553240738</v>
      </c>
      <c r="S385" s="15" t="str">
        <f t="shared" si="34"/>
        <v>film &amp; video</v>
      </c>
      <c r="T385" s="16" t="str">
        <f t="shared" si="35"/>
        <v>drama</v>
      </c>
    </row>
    <row r="386" spans="1:20" ht="45" x14ac:dyDescent="0.25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18">
        <f t="shared" si="33"/>
        <v>0</v>
      </c>
      <c r="P386" s="6">
        <f t="shared" ref="P386:P449" si="36">IF(ISERROR(E386/L386),0,E386/L386)</f>
        <v>0</v>
      </c>
      <c r="Q386" s="11">
        <f t="shared" ref="Q386:Q449" si="37">(J386/86400)+25569+(-5/24)</f>
        <v>42135.462175925924</v>
      </c>
      <c r="R386" s="11">
        <f t="shared" ref="R386:R449" si="38">(I386/86400)+25569+(-5/24)</f>
        <v>42195.462175925924</v>
      </c>
      <c r="S386" s="15" t="str">
        <f t="shared" si="34"/>
        <v>film &amp; video</v>
      </c>
      <c r="T386" s="16" t="str">
        <f t="shared" si="35"/>
        <v>drama</v>
      </c>
    </row>
    <row r="387" spans="1:20" ht="45" x14ac:dyDescent="0.25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18">
        <f t="shared" ref="O387:O450" si="39">E387/D387 * 100</f>
        <v>41.857142857142861</v>
      </c>
      <c r="P387" s="6">
        <f t="shared" si="36"/>
        <v>77.10526315789474</v>
      </c>
      <c r="Q387" s="11">
        <f t="shared" si="37"/>
        <v>42259.334467592591</v>
      </c>
      <c r="R387" s="11">
        <f t="shared" si="38"/>
        <v>42287.666666666664</v>
      </c>
      <c r="S387" s="15" t="str">
        <f t="shared" ref="S387:S450" si="40">LEFT(N387,FIND("/",N387)-1)</f>
        <v>film &amp; video</v>
      </c>
      <c r="T387" s="16" t="str">
        <f t="shared" ref="T387:T450" si="41">RIGHT(N387,LEN(N387)-FIND("/",N387))</f>
        <v>drama</v>
      </c>
    </row>
    <row r="388" spans="1:20" ht="45" x14ac:dyDescent="0.25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18">
        <f t="shared" si="39"/>
        <v>10.48</v>
      </c>
      <c r="P388" s="6">
        <f t="shared" si="36"/>
        <v>32.75</v>
      </c>
      <c r="Q388" s="11">
        <f t="shared" si="37"/>
        <v>42741.640046296299</v>
      </c>
      <c r="R388" s="11">
        <f t="shared" si="38"/>
        <v>42783.666666666664</v>
      </c>
      <c r="S388" s="15" t="str">
        <f t="shared" si="40"/>
        <v>film &amp; video</v>
      </c>
      <c r="T388" s="16" t="str">
        <f t="shared" si="41"/>
        <v>drama</v>
      </c>
    </row>
    <row r="389" spans="1:20" ht="45" x14ac:dyDescent="0.25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18">
        <f t="shared" si="39"/>
        <v>1.1159999999999999</v>
      </c>
      <c r="P389" s="6">
        <f t="shared" si="36"/>
        <v>46.5</v>
      </c>
      <c r="Q389" s="11">
        <f t="shared" si="37"/>
        <v>41887.175023148149</v>
      </c>
      <c r="R389" s="11">
        <f t="shared" si="38"/>
        <v>41917.175023148149</v>
      </c>
      <c r="S389" s="15" t="str">
        <f t="shared" si="40"/>
        <v>film &amp; video</v>
      </c>
      <c r="T389" s="16" t="str">
        <f t="shared" si="41"/>
        <v>drama</v>
      </c>
    </row>
    <row r="390" spans="1:20" ht="45" x14ac:dyDescent="0.25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18">
        <f t="shared" si="39"/>
        <v>0</v>
      </c>
      <c r="P390" s="6">
        <f t="shared" si="36"/>
        <v>0</v>
      </c>
      <c r="Q390" s="11">
        <f t="shared" si="37"/>
        <v>42583.915532407402</v>
      </c>
      <c r="R390" s="11">
        <f t="shared" si="38"/>
        <v>42613.915532407402</v>
      </c>
      <c r="S390" s="15" t="str">
        <f t="shared" si="40"/>
        <v>film &amp; video</v>
      </c>
      <c r="T390" s="16" t="str">
        <f t="shared" si="41"/>
        <v>drama</v>
      </c>
    </row>
    <row r="391" spans="1:20" ht="30" x14ac:dyDescent="0.25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18">
        <f t="shared" si="39"/>
        <v>26.192500000000003</v>
      </c>
      <c r="P391" s="6">
        <f t="shared" si="36"/>
        <v>87.308333333333337</v>
      </c>
      <c r="Q391" s="11">
        <f t="shared" si="37"/>
        <v>41866.875034722216</v>
      </c>
      <c r="R391" s="11">
        <f t="shared" si="38"/>
        <v>41896.875034722216</v>
      </c>
      <c r="S391" s="15" t="str">
        <f t="shared" si="40"/>
        <v>film &amp; video</v>
      </c>
      <c r="T391" s="16" t="str">
        <f t="shared" si="41"/>
        <v>drama</v>
      </c>
    </row>
    <row r="392" spans="1:20" ht="45" x14ac:dyDescent="0.25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18">
        <f t="shared" si="39"/>
        <v>58.461538461538467</v>
      </c>
      <c r="P392" s="6">
        <f t="shared" si="36"/>
        <v>54.285714285714285</v>
      </c>
      <c r="Q392" s="11">
        <f t="shared" si="37"/>
        <v>42023.610289351847</v>
      </c>
      <c r="R392" s="11">
        <f t="shared" si="38"/>
        <v>42043.610289351847</v>
      </c>
      <c r="S392" s="15" t="str">
        <f t="shared" si="40"/>
        <v>film &amp; video</v>
      </c>
      <c r="T392" s="16" t="str">
        <f t="shared" si="41"/>
        <v>drama</v>
      </c>
    </row>
    <row r="393" spans="1:20" x14ac:dyDescent="0.25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18">
        <f t="shared" si="39"/>
        <v>0</v>
      </c>
      <c r="P393" s="6">
        <f t="shared" si="36"/>
        <v>0</v>
      </c>
      <c r="Q393" s="11">
        <f t="shared" si="37"/>
        <v>42255.719490740739</v>
      </c>
      <c r="R393" s="11">
        <f t="shared" si="38"/>
        <v>42285.665972222218</v>
      </c>
      <c r="S393" s="15" t="str">
        <f t="shared" si="40"/>
        <v>film &amp; video</v>
      </c>
      <c r="T393" s="16" t="str">
        <f t="shared" si="41"/>
        <v>drama</v>
      </c>
    </row>
    <row r="394" spans="1:20" ht="45" x14ac:dyDescent="0.25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18">
        <f t="shared" si="39"/>
        <v>29.84</v>
      </c>
      <c r="P394" s="6">
        <f t="shared" si="36"/>
        <v>93.25</v>
      </c>
      <c r="Q394" s="11">
        <f t="shared" si="37"/>
        <v>41973.639629629623</v>
      </c>
      <c r="R394" s="11">
        <f t="shared" si="38"/>
        <v>42033.639629629623</v>
      </c>
      <c r="S394" s="15" t="str">
        <f t="shared" si="40"/>
        <v>film &amp; video</v>
      </c>
      <c r="T394" s="16" t="str">
        <f t="shared" si="41"/>
        <v>drama</v>
      </c>
    </row>
    <row r="395" spans="1:20" ht="45" x14ac:dyDescent="0.25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18">
        <f t="shared" si="39"/>
        <v>50.721666666666664</v>
      </c>
      <c r="P395" s="6">
        <f t="shared" si="36"/>
        <v>117.68368136117556</v>
      </c>
      <c r="Q395" s="11">
        <f t="shared" si="37"/>
        <v>42556.375034722216</v>
      </c>
      <c r="R395" s="11">
        <f t="shared" si="38"/>
        <v>42586.375034722216</v>
      </c>
      <c r="S395" s="15" t="str">
        <f t="shared" si="40"/>
        <v>film &amp; video</v>
      </c>
      <c r="T395" s="16" t="str">
        <f t="shared" si="41"/>
        <v>drama</v>
      </c>
    </row>
    <row r="396" spans="1:20" ht="45" x14ac:dyDescent="0.25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18">
        <f t="shared" si="39"/>
        <v>16.25</v>
      </c>
      <c r="P396" s="6">
        <f t="shared" si="36"/>
        <v>76.470588235294116</v>
      </c>
      <c r="Q396" s="11">
        <f t="shared" si="37"/>
        <v>42248.423865740733</v>
      </c>
      <c r="R396" s="11">
        <f t="shared" si="38"/>
        <v>42283.423865740733</v>
      </c>
      <c r="S396" s="15" t="str">
        <f t="shared" si="40"/>
        <v>film &amp; video</v>
      </c>
      <c r="T396" s="16" t="str">
        <f t="shared" si="41"/>
        <v>drama</v>
      </c>
    </row>
    <row r="397" spans="1:20" ht="45" x14ac:dyDescent="0.25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18">
        <f t="shared" si="39"/>
        <v>0</v>
      </c>
      <c r="P397" s="6">
        <f t="shared" si="36"/>
        <v>0</v>
      </c>
      <c r="Q397" s="11">
        <f t="shared" si="37"/>
        <v>42566.79609953703</v>
      </c>
      <c r="R397" s="11">
        <f t="shared" si="38"/>
        <v>42587.79609953703</v>
      </c>
      <c r="S397" s="15" t="str">
        <f t="shared" si="40"/>
        <v>film &amp; video</v>
      </c>
      <c r="T397" s="16" t="str">
        <f t="shared" si="41"/>
        <v>drama</v>
      </c>
    </row>
    <row r="398" spans="1:20" ht="45" x14ac:dyDescent="0.25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18">
        <f t="shared" si="39"/>
        <v>15.214285714285714</v>
      </c>
      <c r="P398" s="6">
        <f t="shared" si="36"/>
        <v>163.84615384615384</v>
      </c>
      <c r="Q398" s="11">
        <f t="shared" si="37"/>
        <v>41977.988865740735</v>
      </c>
      <c r="R398" s="11">
        <f t="shared" si="38"/>
        <v>42007.988865740735</v>
      </c>
      <c r="S398" s="15" t="str">
        <f t="shared" si="40"/>
        <v>film &amp; video</v>
      </c>
      <c r="T398" s="16" t="str">
        <f t="shared" si="41"/>
        <v>drama</v>
      </c>
    </row>
    <row r="399" spans="1:20" ht="45" x14ac:dyDescent="0.25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18">
        <f t="shared" si="39"/>
        <v>0</v>
      </c>
      <c r="P399" s="6">
        <f t="shared" si="36"/>
        <v>0</v>
      </c>
      <c r="Q399" s="11">
        <f t="shared" si="37"/>
        <v>41959.16165509259</v>
      </c>
      <c r="R399" s="11">
        <f t="shared" si="38"/>
        <v>41989.16165509259</v>
      </c>
      <c r="S399" s="15" t="str">
        <f t="shared" si="40"/>
        <v>film &amp; video</v>
      </c>
      <c r="T399" s="16" t="str">
        <f t="shared" si="41"/>
        <v>drama</v>
      </c>
    </row>
    <row r="400" spans="1:20" ht="45" x14ac:dyDescent="0.25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18">
        <f t="shared" si="39"/>
        <v>0</v>
      </c>
      <c r="P400" s="6">
        <f t="shared" si="36"/>
        <v>0</v>
      </c>
      <c r="Q400" s="11">
        <f t="shared" si="37"/>
        <v>42165.714525462965</v>
      </c>
      <c r="R400" s="11">
        <f t="shared" si="38"/>
        <v>42195.714525462965</v>
      </c>
      <c r="S400" s="15" t="str">
        <f t="shared" si="40"/>
        <v>film &amp; video</v>
      </c>
      <c r="T400" s="16" t="str">
        <f t="shared" si="41"/>
        <v>drama</v>
      </c>
    </row>
    <row r="401" spans="1:20" ht="45" x14ac:dyDescent="0.25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18">
        <f t="shared" si="39"/>
        <v>25.25</v>
      </c>
      <c r="P401" s="6">
        <f t="shared" si="36"/>
        <v>91.818181818181813</v>
      </c>
      <c r="Q401" s="11">
        <f t="shared" si="37"/>
        <v>42248.856388888882</v>
      </c>
      <c r="R401" s="11">
        <f t="shared" si="38"/>
        <v>42277.999999999993</v>
      </c>
      <c r="S401" s="15" t="str">
        <f t="shared" si="40"/>
        <v>film &amp; video</v>
      </c>
      <c r="T401" s="16" t="str">
        <f t="shared" si="41"/>
        <v>drama</v>
      </c>
    </row>
    <row r="402" spans="1:20" ht="45" x14ac:dyDescent="0.25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18">
        <f t="shared" si="39"/>
        <v>44.6</v>
      </c>
      <c r="P402" s="6">
        <f t="shared" si="36"/>
        <v>185.83333333333334</v>
      </c>
      <c r="Q402" s="11">
        <f t="shared" si="37"/>
        <v>42235.951585648145</v>
      </c>
      <c r="R402" s="11">
        <f t="shared" si="38"/>
        <v>42265.951585648145</v>
      </c>
      <c r="S402" s="15" t="str">
        <f t="shared" si="40"/>
        <v>film &amp; video</v>
      </c>
      <c r="T402" s="16" t="str">
        <f t="shared" si="41"/>
        <v>drama</v>
      </c>
    </row>
    <row r="403" spans="1:20" ht="30" x14ac:dyDescent="0.25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18">
        <f t="shared" si="39"/>
        <v>1.5873015873015872E-2</v>
      </c>
      <c r="P403" s="6">
        <f t="shared" si="36"/>
        <v>1</v>
      </c>
      <c r="Q403" s="11">
        <f t="shared" si="37"/>
        <v>42416.672685185178</v>
      </c>
      <c r="R403" s="11">
        <f t="shared" si="38"/>
        <v>42476.631018518521</v>
      </c>
      <c r="S403" s="15" t="str">
        <f t="shared" si="40"/>
        <v>film &amp; video</v>
      </c>
      <c r="T403" s="16" t="str">
        <f t="shared" si="41"/>
        <v>drama</v>
      </c>
    </row>
    <row r="404" spans="1:20" ht="30" x14ac:dyDescent="0.25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18">
        <f t="shared" si="39"/>
        <v>0.04</v>
      </c>
      <c r="P404" s="6">
        <f t="shared" si="36"/>
        <v>20</v>
      </c>
      <c r="Q404" s="11">
        <f t="shared" si="37"/>
        <v>42202.385960648149</v>
      </c>
      <c r="R404" s="11">
        <f t="shared" si="38"/>
        <v>42232.379641203697</v>
      </c>
      <c r="S404" s="15" t="str">
        <f t="shared" si="40"/>
        <v>film &amp; video</v>
      </c>
      <c r="T404" s="16" t="str">
        <f t="shared" si="41"/>
        <v>drama</v>
      </c>
    </row>
    <row r="405" spans="1:20" ht="45" x14ac:dyDescent="0.25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18">
        <f t="shared" si="39"/>
        <v>8.0000000000000002E-3</v>
      </c>
      <c r="P405" s="6">
        <f t="shared" si="36"/>
        <v>1</v>
      </c>
      <c r="Q405" s="11">
        <f t="shared" si="37"/>
        <v>42009.432280092595</v>
      </c>
      <c r="R405" s="11">
        <f t="shared" si="38"/>
        <v>42069.432280092595</v>
      </c>
      <c r="S405" s="15" t="str">
        <f t="shared" si="40"/>
        <v>film &amp; video</v>
      </c>
      <c r="T405" s="16" t="str">
        <f t="shared" si="41"/>
        <v>drama</v>
      </c>
    </row>
    <row r="406" spans="1:20" ht="45" x14ac:dyDescent="0.25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18">
        <f t="shared" si="39"/>
        <v>0.22727272727272727</v>
      </c>
      <c r="P406" s="6">
        <f t="shared" si="36"/>
        <v>10</v>
      </c>
      <c r="Q406" s="11">
        <f t="shared" si="37"/>
        <v>42375.021782407406</v>
      </c>
      <c r="R406" s="11">
        <f t="shared" si="38"/>
        <v>42417.790972222218</v>
      </c>
      <c r="S406" s="15" t="str">
        <f t="shared" si="40"/>
        <v>film &amp; video</v>
      </c>
      <c r="T406" s="16" t="str">
        <f t="shared" si="41"/>
        <v>drama</v>
      </c>
    </row>
    <row r="407" spans="1:20" ht="45" x14ac:dyDescent="0.25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18">
        <f t="shared" si="39"/>
        <v>55.698440000000005</v>
      </c>
      <c r="P407" s="6">
        <f t="shared" si="36"/>
        <v>331.53833333333336</v>
      </c>
      <c r="Q407" s="11">
        <f t="shared" si="37"/>
        <v>42066.750428240739</v>
      </c>
      <c r="R407" s="11">
        <f t="shared" si="38"/>
        <v>42116.708761574067</v>
      </c>
      <c r="S407" s="15" t="str">
        <f t="shared" si="40"/>
        <v>film &amp; video</v>
      </c>
      <c r="T407" s="16" t="str">
        <f t="shared" si="41"/>
        <v>drama</v>
      </c>
    </row>
    <row r="408" spans="1:20" x14ac:dyDescent="0.25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18">
        <f t="shared" si="39"/>
        <v>11.943</v>
      </c>
      <c r="P408" s="6">
        <f t="shared" si="36"/>
        <v>314.28947368421052</v>
      </c>
      <c r="Q408" s="11">
        <f t="shared" si="37"/>
        <v>41970.432280092595</v>
      </c>
      <c r="R408" s="11">
        <f t="shared" si="38"/>
        <v>42001.432280092595</v>
      </c>
      <c r="S408" s="15" t="str">
        <f t="shared" si="40"/>
        <v>film &amp; video</v>
      </c>
      <c r="T408" s="16" t="str">
        <f t="shared" si="41"/>
        <v>drama</v>
      </c>
    </row>
    <row r="409" spans="1:20" ht="45" x14ac:dyDescent="0.25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18">
        <f t="shared" si="39"/>
        <v>2</v>
      </c>
      <c r="P409" s="6">
        <f t="shared" si="36"/>
        <v>100</v>
      </c>
      <c r="Q409" s="11">
        <f t="shared" si="37"/>
        <v>42079.420011574075</v>
      </c>
      <c r="R409" s="11">
        <f t="shared" si="38"/>
        <v>42139.420011574075</v>
      </c>
      <c r="S409" s="15" t="str">
        <f t="shared" si="40"/>
        <v>film &amp; video</v>
      </c>
      <c r="T409" s="16" t="str">
        <f t="shared" si="41"/>
        <v>drama</v>
      </c>
    </row>
    <row r="410" spans="1:20" ht="30" x14ac:dyDescent="0.25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18">
        <f t="shared" si="39"/>
        <v>17.630000000000003</v>
      </c>
      <c r="P410" s="6">
        <f t="shared" si="36"/>
        <v>115.98684210526316</v>
      </c>
      <c r="Q410" s="11">
        <f t="shared" si="37"/>
        <v>42429.118344907409</v>
      </c>
      <c r="R410" s="11">
        <f t="shared" si="38"/>
        <v>42461.082638888889</v>
      </c>
      <c r="S410" s="15" t="str">
        <f t="shared" si="40"/>
        <v>film &amp; video</v>
      </c>
      <c r="T410" s="16" t="str">
        <f t="shared" si="41"/>
        <v>drama</v>
      </c>
    </row>
    <row r="411" spans="1:20" ht="45" x14ac:dyDescent="0.25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18">
        <f t="shared" si="39"/>
        <v>0.72</v>
      </c>
      <c r="P411" s="6">
        <f t="shared" si="36"/>
        <v>120</v>
      </c>
      <c r="Q411" s="11">
        <f t="shared" si="37"/>
        <v>42195.435532407406</v>
      </c>
      <c r="R411" s="11">
        <f t="shared" si="38"/>
        <v>42236.629166666666</v>
      </c>
      <c r="S411" s="15" t="str">
        <f t="shared" si="40"/>
        <v>film &amp; video</v>
      </c>
      <c r="T411" s="16" t="str">
        <f t="shared" si="41"/>
        <v>drama</v>
      </c>
    </row>
    <row r="412" spans="1:20" x14ac:dyDescent="0.25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18">
        <f t="shared" si="39"/>
        <v>0</v>
      </c>
      <c r="P412" s="6">
        <f t="shared" si="36"/>
        <v>0</v>
      </c>
      <c r="Q412" s="11">
        <f t="shared" si="37"/>
        <v>42031.629212962966</v>
      </c>
      <c r="R412" s="11">
        <f t="shared" si="38"/>
        <v>42091.587546296294</v>
      </c>
      <c r="S412" s="15" t="str">
        <f t="shared" si="40"/>
        <v>film &amp; video</v>
      </c>
      <c r="T412" s="16" t="str">
        <f t="shared" si="41"/>
        <v>drama</v>
      </c>
    </row>
    <row r="413" spans="1:20" ht="45" x14ac:dyDescent="0.25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18">
        <f t="shared" si="39"/>
        <v>13</v>
      </c>
      <c r="P413" s="6">
        <f t="shared" si="36"/>
        <v>65</v>
      </c>
      <c r="Q413" s="11">
        <f t="shared" si="37"/>
        <v>42031.561550925922</v>
      </c>
      <c r="R413" s="11">
        <f t="shared" si="38"/>
        <v>42089.902083333327</v>
      </c>
      <c r="S413" s="15" t="str">
        <f t="shared" si="40"/>
        <v>film &amp; video</v>
      </c>
      <c r="T413" s="16" t="str">
        <f t="shared" si="41"/>
        <v>drama</v>
      </c>
    </row>
    <row r="414" spans="1:20" ht="45" x14ac:dyDescent="0.25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18">
        <f t="shared" si="39"/>
        <v>0</v>
      </c>
      <c r="P414" s="6">
        <f t="shared" si="36"/>
        <v>0</v>
      </c>
      <c r="Q414" s="11">
        <f t="shared" si="37"/>
        <v>42481.839699074073</v>
      </c>
      <c r="R414" s="11">
        <f t="shared" si="38"/>
        <v>42511.836805555555</v>
      </c>
      <c r="S414" s="15" t="str">
        <f t="shared" si="40"/>
        <v>film &amp; video</v>
      </c>
      <c r="T414" s="16" t="str">
        <f t="shared" si="41"/>
        <v>drama</v>
      </c>
    </row>
    <row r="415" spans="1:20" ht="45" x14ac:dyDescent="0.25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18">
        <f t="shared" si="39"/>
        <v>0</v>
      </c>
      <c r="P415" s="6">
        <f t="shared" si="36"/>
        <v>0</v>
      </c>
      <c r="Q415" s="11">
        <f t="shared" si="37"/>
        <v>42135.026921296296</v>
      </c>
      <c r="R415" s="11">
        <f t="shared" si="38"/>
        <v>42195.026921296296</v>
      </c>
      <c r="S415" s="15" t="str">
        <f t="shared" si="40"/>
        <v>film &amp; video</v>
      </c>
      <c r="T415" s="16" t="str">
        <f t="shared" si="41"/>
        <v>drama</v>
      </c>
    </row>
    <row r="416" spans="1:20" ht="45" x14ac:dyDescent="0.25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18">
        <f t="shared" si="39"/>
        <v>0</v>
      </c>
      <c r="P416" s="6">
        <f t="shared" si="36"/>
        <v>0</v>
      </c>
      <c r="Q416" s="11">
        <f t="shared" si="37"/>
        <v>42438.752939814811</v>
      </c>
      <c r="R416" s="11">
        <f t="shared" si="38"/>
        <v>42468.711273148147</v>
      </c>
      <c r="S416" s="15" t="str">
        <f t="shared" si="40"/>
        <v>film &amp; video</v>
      </c>
      <c r="T416" s="16" t="str">
        <f t="shared" si="41"/>
        <v>drama</v>
      </c>
    </row>
    <row r="417" spans="1:20" ht="30" x14ac:dyDescent="0.25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18">
        <f t="shared" si="39"/>
        <v>0.86206896551724133</v>
      </c>
      <c r="P417" s="6">
        <f t="shared" si="36"/>
        <v>125</v>
      </c>
      <c r="Q417" s="11">
        <f t="shared" si="37"/>
        <v>42106.457685185182</v>
      </c>
      <c r="R417" s="11">
        <f t="shared" si="38"/>
        <v>42155.186805555553</v>
      </c>
      <c r="S417" s="15" t="str">
        <f t="shared" si="40"/>
        <v>film &amp; video</v>
      </c>
      <c r="T417" s="16" t="str">
        <f t="shared" si="41"/>
        <v>drama</v>
      </c>
    </row>
    <row r="418" spans="1:20" ht="45" x14ac:dyDescent="0.25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18">
        <f t="shared" si="39"/>
        <v>0</v>
      </c>
      <c r="P418" s="6">
        <f t="shared" si="36"/>
        <v>0</v>
      </c>
      <c r="Q418" s="11">
        <f t="shared" si="37"/>
        <v>42164.685659722221</v>
      </c>
      <c r="R418" s="11">
        <f t="shared" si="38"/>
        <v>42194.685659722221</v>
      </c>
      <c r="S418" s="15" t="str">
        <f t="shared" si="40"/>
        <v>film &amp; video</v>
      </c>
      <c r="T418" s="16" t="str">
        <f t="shared" si="41"/>
        <v>drama</v>
      </c>
    </row>
    <row r="419" spans="1:20" ht="30" x14ac:dyDescent="0.25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18">
        <f t="shared" si="39"/>
        <v>0</v>
      </c>
      <c r="P419" s="6">
        <f t="shared" si="36"/>
        <v>0</v>
      </c>
      <c r="Q419" s="11">
        <f t="shared" si="37"/>
        <v>42096.478067129625</v>
      </c>
      <c r="R419" s="11">
        <f t="shared" si="38"/>
        <v>42156.478067129625</v>
      </c>
      <c r="S419" s="15" t="str">
        <f t="shared" si="40"/>
        <v>film &amp; video</v>
      </c>
      <c r="T419" s="16" t="str">
        <f t="shared" si="41"/>
        <v>drama</v>
      </c>
    </row>
    <row r="420" spans="1:20" ht="45" x14ac:dyDescent="0.25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18">
        <f t="shared" si="39"/>
        <v>0</v>
      </c>
      <c r="P420" s="6">
        <f t="shared" si="36"/>
        <v>0</v>
      </c>
      <c r="Q420" s="11">
        <f t="shared" si="37"/>
        <v>42383.725659722222</v>
      </c>
      <c r="R420" s="11">
        <f t="shared" si="38"/>
        <v>42413.725659722222</v>
      </c>
      <c r="S420" s="15" t="str">
        <f t="shared" si="40"/>
        <v>film &amp; video</v>
      </c>
      <c r="T420" s="16" t="str">
        <f t="shared" si="41"/>
        <v>drama</v>
      </c>
    </row>
    <row r="421" spans="1:20" ht="45" x14ac:dyDescent="0.25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18">
        <f t="shared" si="39"/>
        <v>0.4</v>
      </c>
      <c r="P421" s="6">
        <f t="shared" si="36"/>
        <v>30</v>
      </c>
      <c r="Q421" s="11">
        <f t="shared" si="37"/>
        <v>42129.568877314814</v>
      </c>
      <c r="R421" s="11">
        <f t="shared" si="38"/>
        <v>42159.568877314814</v>
      </c>
      <c r="S421" s="15" t="str">
        <f t="shared" si="40"/>
        <v>film &amp; video</v>
      </c>
      <c r="T421" s="16" t="str">
        <f t="shared" si="41"/>
        <v>drama</v>
      </c>
    </row>
    <row r="422" spans="1:20" ht="45" x14ac:dyDescent="0.25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18">
        <f t="shared" si="39"/>
        <v>0</v>
      </c>
      <c r="P422" s="6">
        <f t="shared" si="36"/>
        <v>0</v>
      </c>
      <c r="Q422" s="11">
        <f t="shared" si="37"/>
        <v>42341.75059027777</v>
      </c>
      <c r="R422" s="11">
        <f t="shared" si="38"/>
        <v>42371.75059027777</v>
      </c>
      <c r="S422" s="15" t="str">
        <f t="shared" si="40"/>
        <v>film &amp; video</v>
      </c>
      <c r="T422" s="16" t="str">
        <f t="shared" si="41"/>
        <v>drama</v>
      </c>
    </row>
    <row r="423" spans="1:20" ht="45" x14ac:dyDescent="0.25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18">
        <f t="shared" si="39"/>
        <v>2.75</v>
      </c>
      <c r="P423" s="6">
        <f t="shared" si="36"/>
        <v>15.714285714285714</v>
      </c>
      <c r="Q423" s="11">
        <f t="shared" si="37"/>
        <v>42032.617430555554</v>
      </c>
      <c r="R423" s="11">
        <f t="shared" si="38"/>
        <v>42062.617430555554</v>
      </c>
      <c r="S423" s="15" t="str">
        <f t="shared" si="40"/>
        <v>film &amp; video</v>
      </c>
      <c r="T423" s="16" t="str">
        <f t="shared" si="41"/>
        <v>drama</v>
      </c>
    </row>
    <row r="424" spans="1:20" ht="45" x14ac:dyDescent="0.25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18">
        <f t="shared" si="39"/>
        <v>0</v>
      </c>
      <c r="P424" s="6">
        <f t="shared" si="36"/>
        <v>0</v>
      </c>
      <c r="Q424" s="11">
        <f t="shared" si="37"/>
        <v>42612.703379629624</v>
      </c>
      <c r="R424" s="11">
        <f t="shared" si="38"/>
        <v>42642.703379629624</v>
      </c>
      <c r="S424" s="15" t="str">
        <f t="shared" si="40"/>
        <v>film &amp; video</v>
      </c>
      <c r="T424" s="16" t="str">
        <f t="shared" si="41"/>
        <v>drama</v>
      </c>
    </row>
    <row r="425" spans="1:20" ht="45" x14ac:dyDescent="0.25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18">
        <f t="shared" si="39"/>
        <v>40.1</v>
      </c>
      <c r="P425" s="6">
        <f t="shared" si="36"/>
        <v>80.2</v>
      </c>
      <c r="Q425" s="11">
        <f t="shared" si="37"/>
        <v>42135.82707175926</v>
      </c>
      <c r="R425" s="11">
        <f t="shared" si="38"/>
        <v>42175.82707175926</v>
      </c>
      <c r="S425" s="15" t="str">
        <f t="shared" si="40"/>
        <v>film &amp; video</v>
      </c>
      <c r="T425" s="16" t="str">
        <f t="shared" si="41"/>
        <v>drama</v>
      </c>
    </row>
    <row r="426" spans="1:20" ht="30" x14ac:dyDescent="0.25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18">
        <f t="shared" si="39"/>
        <v>0</v>
      </c>
      <c r="P426" s="6">
        <f t="shared" si="36"/>
        <v>0</v>
      </c>
      <c r="Q426" s="11">
        <f t="shared" si="37"/>
        <v>42164.700196759259</v>
      </c>
      <c r="R426" s="11">
        <f t="shared" si="38"/>
        <v>42194.700196759259</v>
      </c>
      <c r="S426" s="15" t="str">
        <f t="shared" si="40"/>
        <v>film &amp; video</v>
      </c>
      <c r="T426" s="16" t="str">
        <f t="shared" si="41"/>
        <v>drama</v>
      </c>
    </row>
    <row r="427" spans="1:20" ht="45" x14ac:dyDescent="0.25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18">
        <f t="shared" si="39"/>
        <v>0</v>
      </c>
      <c r="P427" s="6">
        <f t="shared" si="36"/>
        <v>0</v>
      </c>
      <c r="Q427" s="11">
        <f t="shared" si="37"/>
        <v>42320.876145833332</v>
      </c>
      <c r="R427" s="11">
        <f t="shared" si="38"/>
        <v>42373.791666666664</v>
      </c>
      <c r="S427" s="15" t="str">
        <f t="shared" si="40"/>
        <v>film &amp; video</v>
      </c>
      <c r="T427" s="16" t="str">
        <f t="shared" si="41"/>
        <v>drama</v>
      </c>
    </row>
    <row r="428" spans="1:20" x14ac:dyDescent="0.25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18">
        <f t="shared" si="39"/>
        <v>0.33333333333333337</v>
      </c>
      <c r="P428" s="6">
        <f t="shared" si="36"/>
        <v>50</v>
      </c>
      <c r="Q428" s="11">
        <f t="shared" si="37"/>
        <v>42377.368854166663</v>
      </c>
      <c r="R428" s="11">
        <f t="shared" si="38"/>
        <v>42437.368854166663</v>
      </c>
      <c r="S428" s="15" t="str">
        <f t="shared" si="40"/>
        <v>film &amp; video</v>
      </c>
      <c r="T428" s="16" t="str">
        <f t="shared" si="41"/>
        <v>drama</v>
      </c>
    </row>
    <row r="429" spans="1:20" ht="45" x14ac:dyDescent="0.25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18">
        <f t="shared" si="39"/>
        <v>0</v>
      </c>
      <c r="P429" s="6">
        <f t="shared" si="36"/>
        <v>0</v>
      </c>
      <c r="Q429" s="11">
        <f t="shared" si="37"/>
        <v>42713.754166666666</v>
      </c>
      <c r="R429" s="11">
        <f t="shared" si="38"/>
        <v>42734.166666666664</v>
      </c>
      <c r="S429" s="15" t="str">
        <f t="shared" si="40"/>
        <v>film &amp; video</v>
      </c>
      <c r="T429" s="16" t="str">
        <f t="shared" si="41"/>
        <v>drama</v>
      </c>
    </row>
    <row r="430" spans="1:20" ht="45" x14ac:dyDescent="0.25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18">
        <f t="shared" si="39"/>
        <v>25</v>
      </c>
      <c r="P430" s="6">
        <f t="shared" si="36"/>
        <v>50</v>
      </c>
      <c r="Q430" s="11">
        <f t="shared" si="37"/>
        <v>42296.901967592588</v>
      </c>
      <c r="R430" s="11">
        <f t="shared" si="38"/>
        <v>42316.291666666664</v>
      </c>
      <c r="S430" s="15" t="str">
        <f t="shared" si="40"/>
        <v>film &amp; video</v>
      </c>
      <c r="T430" s="16" t="str">
        <f t="shared" si="41"/>
        <v>drama</v>
      </c>
    </row>
    <row r="431" spans="1:20" ht="45" x14ac:dyDescent="0.25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18">
        <f t="shared" si="39"/>
        <v>0.43939393939393934</v>
      </c>
      <c r="P431" s="6">
        <f t="shared" si="36"/>
        <v>4.833333333333333</v>
      </c>
      <c r="Q431" s="11">
        <f t="shared" si="37"/>
        <v>41682.028136574074</v>
      </c>
      <c r="R431" s="11">
        <f t="shared" si="38"/>
        <v>41711.986469907402</v>
      </c>
      <c r="S431" s="15" t="str">
        <f t="shared" si="40"/>
        <v>film &amp; video</v>
      </c>
      <c r="T431" s="16" t="str">
        <f t="shared" si="41"/>
        <v>animation</v>
      </c>
    </row>
    <row r="432" spans="1:20" ht="45" x14ac:dyDescent="0.25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18">
        <f t="shared" si="39"/>
        <v>2.0066666666666668</v>
      </c>
      <c r="P432" s="6">
        <f t="shared" si="36"/>
        <v>50.166666666666664</v>
      </c>
      <c r="Q432" s="11">
        <f t="shared" si="37"/>
        <v>42177.283055555548</v>
      </c>
      <c r="R432" s="11">
        <f t="shared" si="38"/>
        <v>42237.283055555548</v>
      </c>
      <c r="S432" s="15" t="str">
        <f t="shared" si="40"/>
        <v>film &amp; video</v>
      </c>
      <c r="T432" s="16" t="str">
        <f t="shared" si="41"/>
        <v>animation</v>
      </c>
    </row>
    <row r="433" spans="1:20" ht="45" x14ac:dyDescent="0.25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18">
        <f t="shared" si="39"/>
        <v>1.075</v>
      </c>
      <c r="P433" s="6">
        <f t="shared" si="36"/>
        <v>35.833333333333336</v>
      </c>
      <c r="Q433" s="11">
        <f t="shared" si="37"/>
        <v>41863.052048611113</v>
      </c>
      <c r="R433" s="11">
        <f t="shared" si="38"/>
        <v>41893.052048611113</v>
      </c>
      <c r="S433" s="15" t="str">
        <f t="shared" si="40"/>
        <v>film &amp; video</v>
      </c>
      <c r="T433" s="16" t="str">
        <f t="shared" si="41"/>
        <v>animation</v>
      </c>
    </row>
    <row r="434" spans="1:20" ht="45" x14ac:dyDescent="0.25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18">
        <f t="shared" si="39"/>
        <v>0.76500000000000001</v>
      </c>
      <c r="P434" s="6">
        <f t="shared" si="36"/>
        <v>11.76923076923077</v>
      </c>
      <c r="Q434" s="11">
        <f t="shared" si="37"/>
        <v>41400.717939814815</v>
      </c>
      <c r="R434" s="11">
        <f t="shared" si="38"/>
        <v>41430.717939814815</v>
      </c>
      <c r="S434" s="15" t="str">
        <f t="shared" si="40"/>
        <v>film &amp; video</v>
      </c>
      <c r="T434" s="16" t="str">
        <f t="shared" si="41"/>
        <v>animation</v>
      </c>
    </row>
    <row r="435" spans="1:20" ht="45" x14ac:dyDescent="0.25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18">
        <f t="shared" si="39"/>
        <v>6.7966666666666677</v>
      </c>
      <c r="P435" s="6">
        <f t="shared" si="36"/>
        <v>40.78</v>
      </c>
      <c r="Q435" s="11">
        <f t="shared" si="37"/>
        <v>40934.167812499996</v>
      </c>
      <c r="R435" s="11">
        <f t="shared" si="38"/>
        <v>40994.126145833332</v>
      </c>
      <c r="S435" s="15" t="str">
        <f t="shared" si="40"/>
        <v>film &amp; video</v>
      </c>
      <c r="T435" s="16" t="str">
        <f t="shared" si="41"/>
        <v>animation</v>
      </c>
    </row>
    <row r="436" spans="1:20" ht="45" x14ac:dyDescent="0.25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18">
        <f t="shared" si="39"/>
        <v>1.2E-2</v>
      </c>
      <c r="P436" s="6">
        <f t="shared" si="36"/>
        <v>3</v>
      </c>
      <c r="Q436" s="11">
        <f t="shared" si="37"/>
        <v>42275.652824074066</v>
      </c>
      <c r="R436" s="11">
        <f t="shared" si="38"/>
        <v>42335.694490740738</v>
      </c>
      <c r="S436" s="15" t="str">
        <f t="shared" si="40"/>
        <v>film &amp; video</v>
      </c>
      <c r="T436" s="16" t="str">
        <f t="shared" si="41"/>
        <v>animation</v>
      </c>
    </row>
    <row r="437" spans="1:20" ht="45" x14ac:dyDescent="0.25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18">
        <f t="shared" si="39"/>
        <v>1.3299999999999998</v>
      </c>
      <c r="P437" s="6">
        <f t="shared" si="36"/>
        <v>16.625</v>
      </c>
      <c r="Q437" s="11">
        <f t="shared" si="37"/>
        <v>42400.503634259258</v>
      </c>
      <c r="R437" s="11">
        <f t="shared" si="38"/>
        <v>42430.503634259258</v>
      </c>
      <c r="S437" s="15" t="str">
        <f t="shared" si="40"/>
        <v>film &amp; video</v>
      </c>
      <c r="T437" s="16" t="str">
        <f t="shared" si="41"/>
        <v>animation</v>
      </c>
    </row>
    <row r="438" spans="1:20" ht="45" x14ac:dyDescent="0.25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18">
        <f t="shared" si="39"/>
        <v>0</v>
      </c>
      <c r="P438" s="6">
        <f t="shared" si="36"/>
        <v>0</v>
      </c>
      <c r="Q438" s="11">
        <f t="shared" si="37"/>
        <v>42285.700694444444</v>
      </c>
      <c r="R438" s="11">
        <f t="shared" si="38"/>
        <v>42299.582638888889</v>
      </c>
      <c r="S438" s="15" t="str">
        <f t="shared" si="40"/>
        <v>film &amp; video</v>
      </c>
      <c r="T438" s="16" t="str">
        <f t="shared" si="41"/>
        <v>animation</v>
      </c>
    </row>
    <row r="439" spans="1:20" ht="30" x14ac:dyDescent="0.25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18">
        <f t="shared" si="39"/>
        <v>5.6333333333333329</v>
      </c>
      <c r="P439" s="6">
        <f t="shared" si="36"/>
        <v>52</v>
      </c>
      <c r="Q439" s="11">
        <f t="shared" si="37"/>
        <v>41778.558391203704</v>
      </c>
      <c r="R439" s="11">
        <f t="shared" si="38"/>
        <v>41806.708333333328</v>
      </c>
      <c r="S439" s="15" t="str">
        <f t="shared" si="40"/>
        <v>film &amp; video</v>
      </c>
      <c r="T439" s="16" t="str">
        <f t="shared" si="41"/>
        <v>animation</v>
      </c>
    </row>
    <row r="440" spans="1:20" ht="45" x14ac:dyDescent="0.25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18">
        <f t="shared" si="39"/>
        <v>0</v>
      </c>
      <c r="P440" s="6">
        <f t="shared" si="36"/>
        <v>0</v>
      </c>
      <c r="Q440" s="11">
        <f t="shared" si="37"/>
        <v>40070.693078703705</v>
      </c>
      <c r="R440" s="11">
        <f t="shared" si="38"/>
        <v>40143.999305555553</v>
      </c>
      <c r="S440" s="15" t="str">
        <f t="shared" si="40"/>
        <v>film &amp; video</v>
      </c>
      <c r="T440" s="16" t="str">
        <f t="shared" si="41"/>
        <v>animation</v>
      </c>
    </row>
    <row r="441" spans="1:20" ht="30" x14ac:dyDescent="0.25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18">
        <f t="shared" si="39"/>
        <v>2.4</v>
      </c>
      <c r="P441" s="6">
        <f t="shared" si="36"/>
        <v>4.8</v>
      </c>
      <c r="Q441" s="11">
        <f t="shared" si="37"/>
        <v>41512.898923611108</v>
      </c>
      <c r="R441" s="11">
        <f t="shared" si="38"/>
        <v>41527.898923611108</v>
      </c>
      <c r="S441" s="15" t="str">
        <f t="shared" si="40"/>
        <v>film &amp; video</v>
      </c>
      <c r="T441" s="16" t="str">
        <f t="shared" si="41"/>
        <v>animation</v>
      </c>
    </row>
    <row r="442" spans="1:20" ht="45" x14ac:dyDescent="0.25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18">
        <f t="shared" si="39"/>
        <v>13.833333333333334</v>
      </c>
      <c r="P442" s="6">
        <f t="shared" si="36"/>
        <v>51.875</v>
      </c>
      <c r="Q442" s="11">
        <f t="shared" si="37"/>
        <v>42526.662997685184</v>
      </c>
      <c r="R442" s="11">
        <f t="shared" si="38"/>
        <v>42556.662997685184</v>
      </c>
      <c r="S442" s="15" t="str">
        <f t="shared" si="40"/>
        <v>film &amp; video</v>
      </c>
      <c r="T442" s="16" t="str">
        <f t="shared" si="41"/>
        <v>animation</v>
      </c>
    </row>
    <row r="443" spans="1:20" ht="45" x14ac:dyDescent="0.25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18">
        <f t="shared" si="39"/>
        <v>9.5</v>
      </c>
      <c r="P443" s="6">
        <f t="shared" si="36"/>
        <v>71.25</v>
      </c>
      <c r="Q443" s="11">
        <f t="shared" si="37"/>
        <v>42238.51829861111</v>
      </c>
      <c r="R443" s="11">
        <f t="shared" si="38"/>
        <v>42298.51829861111</v>
      </c>
      <c r="S443" s="15" t="str">
        <f t="shared" si="40"/>
        <v>film &amp; video</v>
      </c>
      <c r="T443" s="16" t="str">
        <f t="shared" si="41"/>
        <v>animation</v>
      </c>
    </row>
    <row r="444" spans="1:20" ht="60" x14ac:dyDescent="0.25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18">
        <f t="shared" si="39"/>
        <v>0</v>
      </c>
      <c r="P444" s="6">
        <f t="shared" si="36"/>
        <v>0</v>
      </c>
      <c r="Q444" s="11">
        <f t="shared" si="37"/>
        <v>42228.421550925923</v>
      </c>
      <c r="R444" s="11">
        <f t="shared" si="38"/>
        <v>42288.421550925923</v>
      </c>
      <c r="S444" s="15" t="str">
        <f t="shared" si="40"/>
        <v>film &amp; video</v>
      </c>
      <c r="T444" s="16" t="str">
        <f t="shared" si="41"/>
        <v>animation</v>
      </c>
    </row>
    <row r="445" spans="1:20" ht="45" x14ac:dyDescent="0.25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18">
        <f t="shared" si="39"/>
        <v>5</v>
      </c>
      <c r="P445" s="6">
        <f t="shared" si="36"/>
        <v>62.5</v>
      </c>
      <c r="Q445" s="11">
        <f t="shared" si="37"/>
        <v>41576.626180555555</v>
      </c>
      <c r="R445" s="11">
        <f t="shared" si="38"/>
        <v>41609.667847222219</v>
      </c>
      <c r="S445" s="15" t="str">
        <f t="shared" si="40"/>
        <v>film &amp; video</v>
      </c>
      <c r="T445" s="16" t="str">
        <f t="shared" si="41"/>
        <v>animation</v>
      </c>
    </row>
    <row r="446" spans="1:20" ht="45" x14ac:dyDescent="0.25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18">
        <f t="shared" si="39"/>
        <v>2.7272727272727275E-3</v>
      </c>
      <c r="P446" s="6">
        <f t="shared" si="36"/>
        <v>1</v>
      </c>
      <c r="Q446" s="11">
        <f t="shared" si="37"/>
        <v>41500.539120370369</v>
      </c>
      <c r="R446" s="11">
        <f t="shared" si="38"/>
        <v>41530.539120370369</v>
      </c>
      <c r="S446" s="15" t="str">
        <f t="shared" si="40"/>
        <v>film &amp; video</v>
      </c>
      <c r="T446" s="16" t="str">
        <f t="shared" si="41"/>
        <v>animation</v>
      </c>
    </row>
    <row r="447" spans="1:20" ht="45" x14ac:dyDescent="0.25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18">
        <f t="shared" si="39"/>
        <v>0</v>
      </c>
      <c r="P447" s="6">
        <f t="shared" si="36"/>
        <v>0</v>
      </c>
      <c r="Q447" s="11">
        <f t="shared" si="37"/>
        <v>41456.154085648144</v>
      </c>
      <c r="R447" s="11">
        <f t="shared" si="38"/>
        <v>41486.154085648144</v>
      </c>
      <c r="S447" s="15" t="str">
        <f t="shared" si="40"/>
        <v>film &amp; video</v>
      </c>
      <c r="T447" s="16" t="str">
        <f t="shared" si="41"/>
        <v>animation</v>
      </c>
    </row>
    <row r="448" spans="1:20" ht="45" x14ac:dyDescent="0.25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18">
        <f t="shared" si="39"/>
        <v>0</v>
      </c>
      <c r="P448" s="6">
        <f t="shared" si="36"/>
        <v>0</v>
      </c>
      <c r="Q448" s="11">
        <f t="shared" si="37"/>
        <v>42591.110254629624</v>
      </c>
      <c r="R448" s="11">
        <f t="shared" si="38"/>
        <v>42651.110254629624</v>
      </c>
      <c r="S448" s="15" t="str">
        <f t="shared" si="40"/>
        <v>film &amp; video</v>
      </c>
      <c r="T448" s="16" t="str">
        <f t="shared" si="41"/>
        <v>animation</v>
      </c>
    </row>
    <row r="449" spans="1:20" ht="45" x14ac:dyDescent="0.25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18">
        <f t="shared" si="39"/>
        <v>9.379999999999999</v>
      </c>
      <c r="P449" s="6">
        <f t="shared" si="36"/>
        <v>170.54545454545453</v>
      </c>
      <c r="Q449" s="11">
        <f t="shared" si="37"/>
        <v>42296.052754629629</v>
      </c>
      <c r="R449" s="11">
        <f t="shared" si="38"/>
        <v>42326.094421296293</v>
      </c>
      <c r="S449" s="15" t="str">
        <f t="shared" si="40"/>
        <v>film &amp; video</v>
      </c>
      <c r="T449" s="16" t="str">
        <f t="shared" si="41"/>
        <v>animation</v>
      </c>
    </row>
    <row r="450" spans="1:20" ht="45" x14ac:dyDescent="0.25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18">
        <f t="shared" si="39"/>
        <v>0</v>
      </c>
      <c r="P450" s="6">
        <f t="shared" ref="P450:P513" si="42">IF(ISERROR(E450/L450),0,E450/L450)</f>
        <v>0</v>
      </c>
      <c r="Q450" s="11">
        <f t="shared" ref="Q450:Q513" si="43">(J450/86400)+25569+(-5/24)</f>
        <v>41919.553449074076</v>
      </c>
      <c r="R450" s="11">
        <f t="shared" ref="R450:R513" si="44">(I450/86400)+25569+(-5/24)</f>
        <v>41929.553449074076</v>
      </c>
      <c r="S450" s="15" t="str">
        <f t="shared" si="40"/>
        <v>film &amp; video</v>
      </c>
      <c r="T450" s="16" t="str">
        <f t="shared" si="41"/>
        <v>animation</v>
      </c>
    </row>
    <row r="451" spans="1:20" ht="30" x14ac:dyDescent="0.25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18">
        <f t="shared" ref="O451:O514" si="45">E451/D451 * 100</f>
        <v>0.1</v>
      </c>
      <c r="P451" s="6">
        <f t="shared" si="42"/>
        <v>5</v>
      </c>
      <c r="Q451" s="11">
        <f t="shared" si="43"/>
        <v>42423.777233796289</v>
      </c>
      <c r="R451" s="11">
        <f t="shared" si="44"/>
        <v>42453.735567129632</v>
      </c>
      <c r="S451" s="15" t="str">
        <f t="shared" ref="S451:S514" si="46">LEFT(N451,FIND("/",N451)-1)</f>
        <v>film &amp; video</v>
      </c>
      <c r="T451" s="16" t="str">
        <f t="shared" ref="T451:T514" si="47">RIGHT(N451,LEN(N451)-FIND("/",N451))</f>
        <v>animation</v>
      </c>
    </row>
    <row r="452" spans="1:20" ht="45" x14ac:dyDescent="0.25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18">
        <f t="shared" si="45"/>
        <v>0</v>
      </c>
      <c r="P452" s="6">
        <f t="shared" si="42"/>
        <v>0</v>
      </c>
      <c r="Q452" s="11">
        <f t="shared" si="43"/>
        <v>41550.585601851846</v>
      </c>
      <c r="R452" s="11">
        <f t="shared" si="44"/>
        <v>41580.585601851846</v>
      </c>
      <c r="S452" s="15" t="str">
        <f t="shared" si="46"/>
        <v>film &amp; video</v>
      </c>
      <c r="T452" s="16" t="str">
        <f t="shared" si="47"/>
        <v>animation</v>
      </c>
    </row>
    <row r="453" spans="1:20" x14ac:dyDescent="0.25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18">
        <f t="shared" si="45"/>
        <v>39.358823529411765</v>
      </c>
      <c r="P453" s="6">
        <f t="shared" si="42"/>
        <v>393.58823529411762</v>
      </c>
      <c r="Q453" s="11">
        <f t="shared" si="43"/>
        <v>42024.680358796293</v>
      </c>
      <c r="R453" s="11">
        <f t="shared" si="44"/>
        <v>42054.680358796293</v>
      </c>
      <c r="S453" s="15" t="str">
        <f t="shared" si="46"/>
        <v>film &amp; video</v>
      </c>
      <c r="T453" s="16" t="str">
        <f t="shared" si="47"/>
        <v>animation</v>
      </c>
    </row>
    <row r="454" spans="1:20" ht="45" x14ac:dyDescent="0.25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18">
        <f t="shared" si="45"/>
        <v>0.1</v>
      </c>
      <c r="P454" s="6">
        <f t="shared" si="42"/>
        <v>5</v>
      </c>
      <c r="Q454" s="11">
        <f t="shared" si="43"/>
        <v>41649.806724537033</v>
      </c>
      <c r="R454" s="11">
        <f t="shared" si="44"/>
        <v>41679.806724537033</v>
      </c>
      <c r="S454" s="15" t="str">
        <f t="shared" si="46"/>
        <v>film &amp; video</v>
      </c>
      <c r="T454" s="16" t="str">
        <f t="shared" si="47"/>
        <v>animation</v>
      </c>
    </row>
    <row r="455" spans="1:20" ht="30" x14ac:dyDescent="0.25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18">
        <f t="shared" si="45"/>
        <v>5</v>
      </c>
      <c r="P455" s="6">
        <f t="shared" si="42"/>
        <v>50</v>
      </c>
      <c r="Q455" s="11">
        <f t="shared" si="43"/>
        <v>40894.69862268518</v>
      </c>
      <c r="R455" s="11">
        <f t="shared" si="44"/>
        <v>40954.69862268518</v>
      </c>
      <c r="S455" s="15" t="str">
        <f t="shared" si="46"/>
        <v>film &amp; video</v>
      </c>
      <c r="T455" s="16" t="str">
        <f t="shared" si="47"/>
        <v>animation</v>
      </c>
    </row>
    <row r="456" spans="1:20" ht="45" x14ac:dyDescent="0.25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18">
        <f t="shared" si="45"/>
        <v>3.3333333333333335E-3</v>
      </c>
      <c r="P456" s="6">
        <f t="shared" si="42"/>
        <v>1</v>
      </c>
      <c r="Q456" s="11">
        <f t="shared" si="43"/>
        <v>42130.127025462956</v>
      </c>
      <c r="R456" s="11">
        <f t="shared" si="44"/>
        <v>42145.127025462956</v>
      </c>
      <c r="S456" s="15" t="str">
        <f t="shared" si="46"/>
        <v>film &amp; video</v>
      </c>
      <c r="T456" s="16" t="str">
        <f t="shared" si="47"/>
        <v>animation</v>
      </c>
    </row>
    <row r="457" spans="1:20" ht="45" x14ac:dyDescent="0.25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18">
        <f t="shared" si="45"/>
        <v>7.2952380952380951</v>
      </c>
      <c r="P457" s="6">
        <f t="shared" si="42"/>
        <v>47.875</v>
      </c>
      <c r="Q457" s="11">
        <f t="shared" si="43"/>
        <v>42036.875231481477</v>
      </c>
      <c r="R457" s="11">
        <f t="shared" si="44"/>
        <v>42066.875231481477</v>
      </c>
      <c r="S457" s="15" t="str">
        <f t="shared" si="46"/>
        <v>film &amp; video</v>
      </c>
      <c r="T457" s="16" t="str">
        <f t="shared" si="47"/>
        <v>animation</v>
      </c>
    </row>
    <row r="458" spans="1:20" ht="45" x14ac:dyDescent="0.25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18">
        <f t="shared" si="45"/>
        <v>1.6666666666666666E-2</v>
      </c>
      <c r="P458" s="6">
        <f t="shared" si="42"/>
        <v>5</v>
      </c>
      <c r="Q458" s="11">
        <f t="shared" si="43"/>
        <v>41331.34679398148</v>
      </c>
      <c r="R458" s="11">
        <f t="shared" si="44"/>
        <v>41356.305127314808</v>
      </c>
      <c r="S458" s="15" t="str">
        <f t="shared" si="46"/>
        <v>film &amp; video</v>
      </c>
      <c r="T458" s="16" t="str">
        <f t="shared" si="47"/>
        <v>animation</v>
      </c>
    </row>
    <row r="459" spans="1:20" ht="45" x14ac:dyDescent="0.25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18">
        <f t="shared" si="45"/>
        <v>3.2804000000000002</v>
      </c>
      <c r="P459" s="6">
        <f t="shared" si="42"/>
        <v>20.502500000000001</v>
      </c>
      <c r="Q459" s="11">
        <f t="shared" si="43"/>
        <v>41753.549710648142</v>
      </c>
      <c r="R459" s="11">
        <f t="shared" si="44"/>
        <v>41773.549710648142</v>
      </c>
      <c r="S459" s="15" t="str">
        <f t="shared" si="46"/>
        <v>film &amp; video</v>
      </c>
      <c r="T459" s="16" t="str">
        <f t="shared" si="47"/>
        <v>animation</v>
      </c>
    </row>
    <row r="460" spans="1:20" ht="45" x14ac:dyDescent="0.25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18">
        <f t="shared" si="45"/>
        <v>2.25</v>
      </c>
      <c r="P460" s="6">
        <f t="shared" si="42"/>
        <v>9</v>
      </c>
      <c r="Q460" s="11">
        <f t="shared" si="43"/>
        <v>41534.359780092593</v>
      </c>
      <c r="R460" s="11">
        <f t="shared" si="44"/>
        <v>41564.359780092593</v>
      </c>
      <c r="S460" s="15" t="str">
        <f t="shared" si="46"/>
        <v>film &amp; video</v>
      </c>
      <c r="T460" s="16" t="str">
        <f t="shared" si="47"/>
        <v>animation</v>
      </c>
    </row>
    <row r="461" spans="1:20" ht="45" x14ac:dyDescent="0.25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18">
        <f t="shared" si="45"/>
        <v>0.79200000000000004</v>
      </c>
      <c r="P461" s="6">
        <f t="shared" si="42"/>
        <v>56.571428571428569</v>
      </c>
      <c r="Q461" s="11">
        <f t="shared" si="43"/>
        <v>41654.73842592592</v>
      </c>
      <c r="R461" s="11">
        <f t="shared" si="44"/>
        <v>41684.73842592592</v>
      </c>
      <c r="S461" s="15" t="str">
        <f t="shared" si="46"/>
        <v>film &amp; video</v>
      </c>
      <c r="T461" s="16" t="str">
        <f t="shared" si="47"/>
        <v>animation</v>
      </c>
    </row>
    <row r="462" spans="1:20" ht="45" x14ac:dyDescent="0.25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18">
        <f t="shared" si="45"/>
        <v>0</v>
      </c>
      <c r="P462" s="6">
        <f t="shared" si="42"/>
        <v>0</v>
      </c>
      <c r="Q462" s="11">
        <f t="shared" si="43"/>
        <v>41634.506840277776</v>
      </c>
      <c r="R462" s="11">
        <f t="shared" si="44"/>
        <v>41664.506840277776</v>
      </c>
      <c r="S462" s="15" t="str">
        <f t="shared" si="46"/>
        <v>film &amp; video</v>
      </c>
      <c r="T462" s="16" t="str">
        <f t="shared" si="47"/>
        <v>animation</v>
      </c>
    </row>
    <row r="463" spans="1:20" ht="30" x14ac:dyDescent="0.25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18">
        <f t="shared" si="45"/>
        <v>64</v>
      </c>
      <c r="P463" s="6">
        <f t="shared" si="42"/>
        <v>40</v>
      </c>
      <c r="Q463" s="11">
        <f t="shared" si="43"/>
        <v>42107.49554398148</v>
      </c>
      <c r="R463" s="11">
        <f t="shared" si="44"/>
        <v>42137.49554398148</v>
      </c>
      <c r="S463" s="15" t="str">
        <f t="shared" si="46"/>
        <v>film &amp; video</v>
      </c>
      <c r="T463" s="16" t="str">
        <f t="shared" si="47"/>
        <v>animation</v>
      </c>
    </row>
    <row r="464" spans="1:20" ht="45" x14ac:dyDescent="0.25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18">
        <f t="shared" si="45"/>
        <v>2.7404479578392621E-2</v>
      </c>
      <c r="P464" s="6">
        <f t="shared" si="42"/>
        <v>13</v>
      </c>
      <c r="Q464" s="11">
        <f t="shared" si="43"/>
        <v>42038.616655092592</v>
      </c>
      <c r="R464" s="11">
        <f t="shared" si="44"/>
        <v>42054.616655092592</v>
      </c>
      <c r="S464" s="15" t="str">
        <f t="shared" si="46"/>
        <v>film &amp; video</v>
      </c>
      <c r="T464" s="16" t="str">
        <f t="shared" si="47"/>
        <v>animation</v>
      </c>
    </row>
    <row r="465" spans="1:20" ht="45" x14ac:dyDescent="0.25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18">
        <f t="shared" si="45"/>
        <v>0.82000000000000006</v>
      </c>
      <c r="P465" s="6">
        <f t="shared" si="42"/>
        <v>16.399999999999999</v>
      </c>
      <c r="Q465" s="11">
        <f t="shared" si="43"/>
        <v>41938.508923611109</v>
      </c>
      <c r="R465" s="11">
        <f t="shared" si="44"/>
        <v>41969.343055555553</v>
      </c>
      <c r="S465" s="15" t="str">
        <f t="shared" si="46"/>
        <v>film &amp; video</v>
      </c>
      <c r="T465" s="16" t="str">
        <f t="shared" si="47"/>
        <v>animation</v>
      </c>
    </row>
    <row r="466" spans="1:20" ht="45" x14ac:dyDescent="0.25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18">
        <f t="shared" si="45"/>
        <v>6.9230769230769221E-2</v>
      </c>
      <c r="P466" s="6">
        <f t="shared" si="42"/>
        <v>22.5</v>
      </c>
      <c r="Q466" s="11">
        <f t="shared" si="43"/>
        <v>40970.794236111113</v>
      </c>
      <c r="R466" s="11">
        <f t="shared" si="44"/>
        <v>41015.813194444439</v>
      </c>
      <c r="S466" s="15" t="str">
        <f t="shared" si="46"/>
        <v>film &amp; video</v>
      </c>
      <c r="T466" s="16" t="str">
        <f t="shared" si="47"/>
        <v>animation</v>
      </c>
    </row>
    <row r="467" spans="1:20" ht="45" x14ac:dyDescent="0.25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18">
        <f t="shared" si="45"/>
        <v>0.68631863186318631</v>
      </c>
      <c r="P467" s="6">
        <f t="shared" si="42"/>
        <v>20.333333333333332</v>
      </c>
      <c r="Q467" s="11">
        <f t="shared" si="43"/>
        <v>41547.486122685186</v>
      </c>
      <c r="R467" s="11">
        <f t="shared" si="44"/>
        <v>41568.957638888889</v>
      </c>
      <c r="S467" s="15" t="str">
        <f t="shared" si="46"/>
        <v>film &amp; video</v>
      </c>
      <c r="T467" s="16" t="str">
        <f t="shared" si="47"/>
        <v>animation</v>
      </c>
    </row>
    <row r="468" spans="1:20" ht="45" x14ac:dyDescent="0.25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18">
        <f t="shared" si="45"/>
        <v>0</v>
      </c>
      <c r="P468" s="6">
        <f t="shared" si="42"/>
        <v>0</v>
      </c>
      <c r="Q468" s="11">
        <f t="shared" si="43"/>
        <v>41837.559166666666</v>
      </c>
      <c r="R468" s="11">
        <f t="shared" si="44"/>
        <v>41867.559166666666</v>
      </c>
      <c r="S468" s="15" t="str">
        <f t="shared" si="46"/>
        <v>film &amp; video</v>
      </c>
      <c r="T468" s="16" t="str">
        <f t="shared" si="47"/>
        <v>animation</v>
      </c>
    </row>
    <row r="469" spans="1:20" ht="45" x14ac:dyDescent="0.25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18">
        <f t="shared" si="45"/>
        <v>8.2100000000000009</v>
      </c>
      <c r="P469" s="6">
        <f t="shared" si="42"/>
        <v>16.755102040816325</v>
      </c>
      <c r="Q469" s="11">
        <f t="shared" si="43"/>
        <v>41378.491435185184</v>
      </c>
      <c r="R469" s="11">
        <f t="shared" si="44"/>
        <v>41408.491435185184</v>
      </c>
      <c r="S469" s="15" t="str">
        <f t="shared" si="46"/>
        <v>film &amp; video</v>
      </c>
      <c r="T469" s="16" t="str">
        <f t="shared" si="47"/>
        <v>animation</v>
      </c>
    </row>
    <row r="470" spans="1:20" ht="45" x14ac:dyDescent="0.25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18">
        <f t="shared" si="45"/>
        <v>6.4102564102564097E-2</v>
      </c>
      <c r="P470" s="6">
        <f t="shared" si="42"/>
        <v>25</v>
      </c>
      <c r="Q470" s="11">
        <f t="shared" si="43"/>
        <v>40800.432025462964</v>
      </c>
      <c r="R470" s="11">
        <f t="shared" si="44"/>
        <v>40860.473692129628</v>
      </c>
      <c r="S470" s="15" t="str">
        <f t="shared" si="46"/>
        <v>film &amp; video</v>
      </c>
      <c r="T470" s="16" t="str">
        <f t="shared" si="47"/>
        <v>animation</v>
      </c>
    </row>
    <row r="471" spans="1:20" ht="30" x14ac:dyDescent="0.25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18">
        <f t="shared" si="45"/>
        <v>0.29411764705882354</v>
      </c>
      <c r="P471" s="6">
        <f t="shared" si="42"/>
        <v>12.5</v>
      </c>
      <c r="Q471" s="11">
        <f t="shared" si="43"/>
        <v>41759.334201388883</v>
      </c>
      <c r="R471" s="11">
        <f t="shared" si="44"/>
        <v>41790.958333333328</v>
      </c>
      <c r="S471" s="15" t="str">
        <f t="shared" si="46"/>
        <v>film &amp; video</v>
      </c>
      <c r="T471" s="16" t="str">
        <f t="shared" si="47"/>
        <v>animation</v>
      </c>
    </row>
    <row r="472" spans="1:20" ht="45" x14ac:dyDescent="0.25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18">
        <f t="shared" si="45"/>
        <v>0</v>
      </c>
      <c r="P472" s="6">
        <f t="shared" si="42"/>
        <v>0</v>
      </c>
      <c r="Q472" s="11">
        <f t="shared" si="43"/>
        <v>41407.638506944444</v>
      </c>
      <c r="R472" s="11">
        <f t="shared" si="44"/>
        <v>41427.638506944444</v>
      </c>
      <c r="S472" s="15" t="str">
        <f t="shared" si="46"/>
        <v>film &amp; video</v>
      </c>
      <c r="T472" s="16" t="str">
        <f t="shared" si="47"/>
        <v>animation</v>
      </c>
    </row>
    <row r="473" spans="1:20" ht="45" x14ac:dyDescent="0.25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18">
        <f t="shared" si="45"/>
        <v>0</v>
      </c>
      <c r="P473" s="6">
        <f t="shared" si="42"/>
        <v>0</v>
      </c>
      <c r="Q473" s="11">
        <f t="shared" si="43"/>
        <v>40704.918298611105</v>
      </c>
      <c r="R473" s="11">
        <f t="shared" si="44"/>
        <v>40764.918298611105</v>
      </c>
      <c r="S473" s="15" t="str">
        <f t="shared" si="46"/>
        <v>film &amp; video</v>
      </c>
      <c r="T473" s="16" t="str">
        <f t="shared" si="47"/>
        <v>animation</v>
      </c>
    </row>
    <row r="474" spans="1:20" ht="45" x14ac:dyDescent="0.25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18">
        <f t="shared" si="45"/>
        <v>2.2727272727272729</v>
      </c>
      <c r="P474" s="6">
        <f t="shared" si="42"/>
        <v>113.63636363636364</v>
      </c>
      <c r="Q474" s="11">
        <f t="shared" si="43"/>
        <v>40750.501770833333</v>
      </c>
      <c r="R474" s="11">
        <f t="shared" si="44"/>
        <v>40810.501770833333</v>
      </c>
      <c r="S474" s="15" t="str">
        <f t="shared" si="46"/>
        <v>film &amp; video</v>
      </c>
      <c r="T474" s="16" t="str">
        <f t="shared" si="47"/>
        <v>animation</v>
      </c>
    </row>
    <row r="475" spans="1:20" ht="30" x14ac:dyDescent="0.25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18">
        <f t="shared" si="45"/>
        <v>9.9009900990099015E-2</v>
      </c>
      <c r="P475" s="6">
        <f t="shared" si="42"/>
        <v>1</v>
      </c>
      <c r="Q475" s="11">
        <f t="shared" si="43"/>
        <v>42488.640451388885</v>
      </c>
      <c r="R475" s="11">
        <f t="shared" si="44"/>
        <v>42508.640451388885</v>
      </c>
      <c r="S475" s="15" t="str">
        <f t="shared" si="46"/>
        <v>film &amp; video</v>
      </c>
      <c r="T475" s="16" t="str">
        <f t="shared" si="47"/>
        <v>animation</v>
      </c>
    </row>
    <row r="476" spans="1:20" x14ac:dyDescent="0.25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18">
        <f t="shared" si="45"/>
        <v>26.953125</v>
      </c>
      <c r="P476" s="6">
        <f t="shared" si="42"/>
        <v>17.25</v>
      </c>
      <c r="Q476" s="11">
        <f t="shared" si="43"/>
        <v>41800.911736111106</v>
      </c>
      <c r="R476" s="11">
        <f t="shared" si="44"/>
        <v>41816.911736111106</v>
      </c>
      <c r="S476" s="15" t="str">
        <f t="shared" si="46"/>
        <v>film &amp; video</v>
      </c>
      <c r="T476" s="16" t="str">
        <f t="shared" si="47"/>
        <v>animation</v>
      </c>
    </row>
    <row r="477" spans="1:20" ht="45" x14ac:dyDescent="0.25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18">
        <f t="shared" si="45"/>
        <v>0.76</v>
      </c>
      <c r="P477" s="6">
        <f t="shared" si="42"/>
        <v>15.2</v>
      </c>
      <c r="Q477" s="11">
        <f t="shared" si="43"/>
        <v>41129.734537037039</v>
      </c>
      <c r="R477" s="11">
        <f t="shared" si="44"/>
        <v>41159.734537037039</v>
      </c>
      <c r="S477" s="15" t="str">
        <f t="shared" si="46"/>
        <v>film &amp; video</v>
      </c>
      <c r="T477" s="16" t="str">
        <f t="shared" si="47"/>
        <v>animation</v>
      </c>
    </row>
    <row r="478" spans="1:20" ht="45" x14ac:dyDescent="0.25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18">
        <f t="shared" si="45"/>
        <v>21.574999999999999</v>
      </c>
      <c r="P478" s="6">
        <f t="shared" si="42"/>
        <v>110.64102564102564</v>
      </c>
      <c r="Q478" s="11">
        <f t="shared" si="43"/>
        <v>41135.471458333333</v>
      </c>
      <c r="R478" s="11">
        <f t="shared" si="44"/>
        <v>41180.471458333333</v>
      </c>
      <c r="S478" s="15" t="str">
        <f t="shared" si="46"/>
        <v>film &amp; video</v>
      </c>
      <c r="T478" s="16" t="str">
        <f t="shared" si="47"/>
        <v>animation</v>
      </c>
    </row>
    <row r="479" spans="1:20" ht="45" x14ac:dyDescent="0.25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18">
        <f t="shared" si="45"/>
        <v>0</v>
      </c>
      <c r="P479" s="6">
        <f t="shared" si="42"/>
        <v>0</v>
      </c>
      <c r="Q479" s="11">
        <f t="shared" si="43"/>
        <v>41040.959293981483</v>
      </c>
      <c r="R479" s="11">
        <f t="shared" si="44"/>
        <v>41100.952141203699</v>
      </c>
      <c r="S479" s="15" t="str">
        <f t="shared" si="46"/>
        <v>film &amp; video</v>
      </c>
      <c r="T479" s="16" t="str">
        <f t="shared" si="47"/>
        <v>animation</v>
      </c>
    </row>
    <row r="480" spans="1:20" ht="30" x14ac:dyDescent="0.25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18">
        <f t="shared" si="45"/>
        <v>0</v>
      </c>
      <c r="P480" s="6">
        <f t="shared" si="42"/>
        <v>0</v>
      </c>
      <c r="Q480" s="11">
        <f t="shared" si="43"/>
        <v>41827.781527777777</v>
      </c>
      <c r="R480" s="11">
        <f t="shared" si="44"/>
        <v>41887.781527777777</v>
      </c>
      <c r="S480" s="15" t="str">
        <f t="shared" si="46"/>
        <v>film &amp; video</v>
      </c>
      <c r="T480" s="16" t="str">
        <f t="shared" si="47"/>
        <v>animation</v>
      </c>
    </row>
    <row r="481" spans="1:20" ht="45" x14ac:dyDescent="0.25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18">
        <f t="shared" si="45"/>
        <v>1.02</v>
      </c>
      <c r="P481" s="6">
        <f t="shared" si="42"/>
        <v>25.5</v>
      </c>
      <c r="Q481" s="11">
        <f t="shared" si="43"/>
        <v>41604.959363425922</v>
      </c>
      <c r="R481" s="11">
        <f t="shared" si="44"/>
        <v>41654.958333333328</v>
      </c>
      <c r="S481" s="15" t="str">
        <f t="shared" si="46"/>
        <v>film &amp; video</v>
      </c>
      <c r="T481" s="16" t="str">
        <f t="shared" si="47"/>
        <v>animation</v>
      </c>
    </row>
    <row r="482" spans="1:20" ht="60" x14ac:dyDescent="0.25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18">
        <f t="shared" si="45"/>
        <v>11.892727272727273</v>
      </c>
      <c r="P482" s="6">
        <f t="shared" si="42"/>
        <v>38.476470588235294</v>
      </c>
      <c r="Q482" s="11">
        <f t="shared" si="43"/>
        <v>41703.513645833329</v>
      </c>
      <c r="R482" s="11">
        <f t="shared" si="44"/>
        <v>41748.471979166665</v>
      </c>
      <c r="S482" s="15" t="str">
        <f t="shared" si="46"/>
        <v>film &amp; video</v>
      </c>
      <c r="T482" s="16" t="str">
        <f t="shared" si="47"/>
        <v>animation</v>
      </c>
    </row>
    <row r="483" spans="1:20" ht="45" x14ac:dyDescent="0.25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18">
        <f t="shared" si="45"/>
        <v>17.625</v>
      </c>
      <c r="P483" s="6">
        <f t="shared" si="42"/>
        <v>28.2</v>
      </c>
      <c r="Q483" s="11">
        <f t="shared" si="43"/>
        <v>41844.714328703703</v>
      </c>
      <c r="R483" s="11">
        <f t="shared" si="44"/>
        <v>41874.714328703703</v>
      </c>
      <c r="S483" s="15" t="str">
        <f t="shared" si="46"/>
        <v>film &amp; video</v>
      </c>
      <c r="T483" s="16" t="str">
        <f t="shared" si="47"/>
        <v>animation</v>
      </c>
    </row>
    <row r="484" spans="1:20" ht="45" x14ac:dyDescent="0.25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18">
        <f t="shared" si="45"/>
        <v>2.87</v>
      </c>
      <c r="P484" s="6">
        <f t="shared" si="42"/>
        <v>61.5</v>
      </c>
      <c r="Q484" s="11">
        <f t="shared" si="43"/>
        <v>41869.489803240736</v>
      </c>
      <c r="R484" s="11">
        <f t="shared" si="44"/>
        <v>41899.489803240736</v>
      </c>
      <c r="S484" s="15" t="str">
        <f t="shared" si="46"/>
        <v>film &amp; video</v>
      </c>
      <c r="T484" s="16" t="str">
        <f t="shared" si="47"/>
        <v>animation</v>
      </c>
    </row>
    <row r="485" spans="1:20" ht="45" x14ac:dyDescent="0.25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18">
        <f t="shared" si="45"/>
        <v>3.0303030303030304E-2</v>
      </c>
      <c r="P485" s="6">
        <f t="shared" si="42"/>
        <v>1</v>
      </c>
      <c r="Q485" s="11">
        <f t="shared" si="43"/>
        <v>42753.120706018519</v>
      </c>
      <c r="R485" s="11">
        <f t="shared" si="44"/>
        <v>42783.120706018519</v>
      </c>
      <c r="S485" s="15" t="str">
        <f t="shared" si="46"/>
        <v>film &amp; video</v>
      </c>
      <c r="T485" s="16" t="str">
        <f t="shared" si="47"/>
        <v>animation</v>
      </c>
    </row>
    <row r="486" spans="1:20" ht="45" x14ac:dyDescent="0.25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18">
        <f t="shared" si="45"/>
        <v>0</v>
      </c>
      <c r="P486" s="6">
        <f t="shared" si="42"/>
        <v>0</v>
      </c>
      <c r="Q486" s="11">
        <f t="shared" si="43"/>
        <v>42099.877812500003</v>
      </c>
      <c r="R486" s="11">
        <f t="shared" si="44"/>
        <v>42129.877812500003</v>
      </c>
      <c r="S486" s="15" t="str">
        <f t="shared" si="46"/>
        <v>film &amp; video</v>
      </c>
      <c r="T486" s="16" t="str">
        <f t="shared" si="47"/>
        <v>animation</v>
      </c>
    </row>
    <row r="487" spans="1:20" x14ac:dyDescent="0.25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18">
        <f t="shared" si="45"/>
        <v>2.230268181818182</v>
      </c>
      <c r="P487" s="6">
        <f t="shared" si="42"/>
        <v>39.569274193548388</v>
      </c>
      <c r="Q487" s="11">
        <f t="shared" si="43"/>
        <v>41757.76667824074</v>
      </c>
      <c r="R487" s="11">
        <f t="shared" si="44"/>
        <v>41792.957638888889</v>
      </c>
      <c r="S487" s="15" t="str">
        <f t="shared" si="46"/>
        <v>film &amp; video</v>
      </c>
      <c r="T487" s="16" t="str">
        <f t="shared" si="47"/>
        <v>animation</v>
      </c>
    </row>
    <row r="488" spans="1:20" ht="45" x14ac:dyDescent="0.25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18">
        <f t="shared" si="45"/>
        <v>0</v>
      </c>
      <c r="P488" s="6">
        <f t="shared" si="42"/>
        <v>0</v>
      </c>
      <c r="Q488" s="11">
        <f t="shared" si="43"/>
        <v>40987.626550925925</v>
      </c>
      <c r="R488" s="11">
        <f t="shared" si="44"/>
        <v>41047.626550925925</v>
      </c>
      <c r="S488" s="15" t="str">
        <f t="shared" si="46"/>
        <v>film &amp; video</v>
      </c>
      <c r="T488" s="16" t="str">
        <f t="shared" si="47"/>
        <v>animation</v>
      </c>
    </row>
    <row r="489" spans="1:20" ht="45" x14ac:dyDescent="0.25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18">
        <f t="shared" si="45"/>
        <v>0</v>
      </c>
      <c r="P489" s="6">
        <f t="shared" si="42"/>
        <v>0</v>
      </c>
      <c r="Q489" s="11">
        <f t="shared" si="43"/>
        <v>42065.702650462961</v>
      </c>
      <c r="R489" s="11">
        <f t="shared" si="44"/>
        <v>42095.660983796297</v>
      </c>
      <c r="S489" s="15" t="str">
        <f t="shared" si="46"/>
        <v>film &amp; video</v>
      </c>
      <c r="T489" s="16" t="str">
        <f t="shared" si="47"/>
        <v>animation</v>
      </c>
    </row>
    <row r="490" spans="1:20" ht="45" x14ac:dyDescent="0.25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18">
        <f t="shared" si="45"/>
        <v>32.56</v>
      </c>
      <c r="P490" s="6">
        <f t="shared" si="42"/>
        <v>88.8</v>
      </c>
      <c r="Q490" s="11">
        <f t="shared" si="43"/>
        <v>41904.199479166666</v>
      </c>
      <c r="R490" s="11">
        <f t="shared" si="44"/>
        <v>41964.24114583333</v>
      </c>
      <c r="S490" s="15" t="str">
        <f t="shared" si="46"/>
        <v>film &amp; video</v>
      </c>
      <c r="T490" s="16" t="str">
        <f t="shared" si="47"/>
        <v>animation</v>
      </c>
    </row>
    <row r="491" spans="1:20" ht="45" x14ac:dyDescent="0.25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18">
        <f t="shared" si="45"/>
        <v>19.41</v>
      </c>
      <c r="P491" s="6">
        <f t="shared" si="42"/>
        <v>55.457142857142856</v>
      </c>
      <c r="Q491" s="11">
        <f t="shared" si="43"/>
        <v>41465.29184027778</v>
      </c>
      <c r="R491" s="11">
        <f t="shared" si="44"/>
        <v>41495.29184027778</v>
      </c>
      <c r="S491" s="15" t="str">
        <f t="shared" si="46"/>
        <v>film &amp; video</v>
      </c>
      <c r="T491" s="16" t="str">
        <f t="shared" si="47"/>
        <v>animation</v>
      </c>
    </row>
    <row r="492" spans="1:20" ht="45" x14ac:dyDescent="0.25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18">
        <f t="shared" si="45"/>
        <v>6.1</v>
      </c>
      <c r="P492" s="6">
        <f t="shared" si="42"/>
        <v>87.142857142857139</v>
      </c>
      <c r="Q492" s="11">
        <f t="shared" si="43"/>
        <v>41162.46399305555</v>
      </c>
      <c r="R492" s="11">
        <f t="shared" si="44"/>
        <v>41192.46399305555</v>
      </c>
      <c r="S492" s="15" t="str">
        <f t="shared" si="46"/>
        <v>film &amp; video</v>
      </c>
      <c r="T492" s="16" t="str">
        <f t="shared" si="47"/>
        <v>animation</v>
      </c>
    </row>
    <row r="493" spans="1:20" ht="45" x14ac:dyDescent="0.25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18">
        <f t="shared" si="45"/>
        <v>0.1</v>
      </c>
      <c r="P493" s="6">
        <f t="shared" si="42"/>
        <v>10</v>
      </c>
      <c r="Q493" s="11">
        <f t="shared" si="43"/>
        <v>42447.688541666663</v>
      </c>
      <c r="R493" s="11">
        <f t="shared" si="44"/>
        <v>42474.398611111108</v>
      </c>
      <c r="S493" s="15" t="str">
        <f t="shared" si="46"/>
        <v>film &amp; video</v>
      </c>
      <c r="T493" s="16" t="str">
        <f t="shared" si="47"/>
        <v>animation</v>
      </c>
    </row>
    <row r="494" spans="1:20" ht="45" x14ac:dyDescent="0.25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18">
        <f t="shared" si="45"/>
        <v>50.2</v>
      </c>
      <c r="P494" s="6">
        <f t="shared" si="42"/>
        <v>51.224489795918366</v>
      </c>
      <c r="Q494" s="11">
        <f t="shared" si="43"/>
        <v>41242.989259259259</v>
      </c>
      <c r="R494" s="11">
        <f t="shared" si="44"/>
        <v>41302.989259259259</v>
      </c>
      <c r="S494" s="15" t="str">
        <f t="shared" si="46"/>
        <v>film &amp; video</v>
      </c>
      <c r="T494" s="16" t="str">
        <f t="shared" si="47"/>
        <v>animation</v>
      </c>
    </row>
    <row r="495" spans="1:20" ht="60" x14ac:dyDescent="0.25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18">
        <f t="shared" si="45"/>
        <v>0.18625</v>
      </c>
      <c r="P495" s="6">
        <f t="shared" si="42"/>
        <v>13.545454545454545</v>
      </c>
      <c r="Q495" s="11">
        <f t="shared" si="43"/>
        <v>42272.731157407405</v>
      </c>
      <c r="R495" s="11">
        <f t="shared" si="44"/>
        <v>42313.772824074076</v>
      </c>
      <c r="S495" s="15" t="str">
        <f t="shared" si="46"/>
        <v>film &amp; video</v>
      </c>
      <c r="T495" s="16" t="str">
        <f t="shared" si="47"/>
        <v>animation</v>
      </c>
    </row>
    <row r="496" spans="1:20" ht="30" x14ac:dyDescent="0.25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18">
        <f t="shared" si="45"/>
        <v>21.906971229845084</v>
      </c>
      <c r="P496" s="6">
        <f t="shared" si="42"/>
        <v>66.520080000000007</v>
      </c>
      <c r="Q496" s="11">
        <f t="shared" si="43"/>
        <v>41381.297442129631</v>
      </c>
      <c r="R496" s="11">
        <f t="shared" si="44"/>
        <v>41411.297442129631</v>
      </c>
      <c r="S496" s="15" t="str">
        <f t="shared" si="46"/>
        <v>film &amp; video</v>
      </c>
      <c r="T496" s="16" t="str">
        <f t="shared" si="47"/>
        <v>animation</v>
      </c>
    </row>
    <row r="497" spans="1:20" ht="45" x14ac:dyDescent="0.25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18">
        <f t="shared" si="45"/>
        <v>9.0909090909090905E-3</v>
      </c>
      <c r="P497" s="6">
        <f t="shared" si="42"/>
        <v>50</v>
      </c>
      <c r="Q497" s="11">
        <f t="shared" si="43"/>
        <v>41761.734247685185</v>
      </c>
      <c r="R497" s="11">
        <f t="shared" si="44"/>
        <v>41791.734247685185</v>
      </c>
      <c r="S497" s="15" t="str">
        <f t="shared" si="46"/>
        <v>film &amp; video</v>
      </c>
      <c r="T497" s="16" t="str">
        <f t="shared" si="47"/>
        <v>animation</v>
      </c>
    </row>
    <row r="498" spans="1:20" ht="45" x14ac:dyDescent="0.25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18">
        <f t="shared" si="45"/>
        <v>0</v>
      </c>
      <c r="P498" s="6">
        <f t="shared" si="42"/>
        <v>0</v>
      </c>
      <c r="Q498" s="11">
        <f t="shared" si="43"/>
        <v>42669.386504629627</v>
      </c>
      <c r="R498" s="11">
        <f t="shared" si="44"/>
        <v>42729.428171296291</v>
      </c>
      <c r="S498" s="15" t="str">
        <f t="shared" si="46"/>
        <v>film &amp; video</v>
      </c>
      <c r="T498" s="16" t="str">
        <f t="shared" si="47"/>
        <v>animation</v>
      </c>
    </row>
    <row r="499" spans="1:20" ht="30" x14ac:dyDescent="0.25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18">
        <f t="shared" si="45"/>
        <v>0</v>
      </c>
      <c r="P499" s="6">
        <f t="shared" si="42"/>
        <v>0</v>
      </c>
      <c r="Q499" s="11">
        <f t="shared" si="43"/>
        <v>42713.84606481481</v>
      </c>
      <c r="R499" s="11">
        <f t="shared" si="44"/>
        <v>42743.84606481481</v>
      </c>
      <c r="S499" s="15" t="str">
        <f t="shared" si="46"/>
        <v>film &amp; video</v>
      </c>
      <c r="T499" s="16" t="str">
        <f t="shared" si="47"/>
        <v>animation</v>
      </c>
    </row>
    <row r="500" spans="1:20" ht="45" x14ac:dyDescent="0.25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18">
        <f t="shared" si="45"/>
        <v>0.28667813379201834</v>
      </c>
      <c r="P500" s="6">
        <f t="shared" si="42"/>
        <v>71.666666666666671</v>
      </c>
      <c r="Q500" s="11">
        <f t="shared" si="43"/>
        <v>40882.273333333331</v>
      </c>
      <c r="R500" s="11">
        <f t="shared" si="44"/>
        <v>40913.272916666661</v>
      </c>
      <c r="S500" s="15" t="str">
        <f t="shared" si="46"/>
        <v>film &amp; video</v>
      </c>
      <c r="T500" s="16" t="str">
        <f t="shared" si="47"/>
        <v>animation</v>
      </c>
    </row>
    <row r="501" spans="1:20" x14ac:dyDescent="0.25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18">
        <f t="shared" si="45"/>
        <v>0</v>
      </c>
      <c r="P501" s="6">
        <f t="shared" si="42"/>
        <v>0</v>
      </c>
      <c r="Q501" s="11">
        <f t="shared" si="43"/>
        <v>41113.760243055549</v>
      </c>
      <c r="R501" s="11">
        <f t="shared" si="44"/>
        <v>41143.760243055549</v>
      </c>
      <c r="S501" s="15" t="str">
        <f t="shared" si="46"/>
        <v>film &amp; video</v>
      </c>
      <c r="T501" s="16" t="str">
        <f t="shared" si="47"/>
        <v>animation</v>
      </c>
    </row>
    <row r="502" spans="1:20" ht="45" x14ac:dyDescent="0.25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18">
        <f t="shared" si="45"/>
        <v>0</v>
      </c>
      <c r="P502" s="6">
        <f t="shared" si="42"/>
        <v>0</v>
      </c>
      <c r="Q502" s="11">
        <f t="shared" si="43"/>
        <v>42366.774293981478</v>
      </c>
      <c r="R502" s="11">
        <f t="shared" si="44"/>
        <v>42396.774293981478</v>
      </c>
      <c r="S502" s="15" t="str">
        <f t="shared" si="46"/>
        <v>film &amp; video</v>
      </c>
      <c r="T502" s="16" t="str">
        <f t="shared" si="47"/>
        <v>animation</v>
      </c>
    </row>
    <row r="503" spans="1:20" ht="45" x14ac:dyDescent="0.25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18">
        <f t="shared" si="45"/>
        <v>0</v>
      </c>
      <c r="P503" s="6">
        <f t="shared" si="42"/>
        <v>0</v>
      </c>
      <c r="Q503" s="11">
        <f t="shared" si="43"/>
        <v>42595.826736111114</v>
      </c>
      <c r="R503" s="11">
        <f t="shared" si="44"/>
        <v>42655.826736111114</v>
      </c>
      <c r="S503" s="15" t="str">
        <f t="shared" si="46"/>
        <v>film &amp; video</v>
      </c>
      <c r="T503" s="16" t="str">
        <f t="shared" si="47"/>
        <v>animation</v>
      </c>
    </row>
    <row r="504" spans="1:20" ht="45" x14ac:dyDescent="0.25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18">
        <f t="shared" si="45"/>
        <v>0</v>
      </c>
      <c r="P504" s="6">
        <f t="shared" si="42"/>
        <v>0</v>
      </c>
      <c r="Q504" s="11">
        <f t="shared" si="43"/>
        <v>42114.517800925925</v>
      </c>
      <c r="R504" s="11">
        <f t="shared" si="44"/>
        <v>42144.517800925925</v>
      </c>
      <c r="S504" s="15" t="str">
        <f t="shared" si="46"/>
        <v>film &amp; video</v>
      </c>
      <c r="T504" s="16" t="str">
        <f t="shared" si="47"/>
        <v>animation</v>
      </c>
    </row>
    <row r="505" spans="1:20" ht="45" x14ac:dyDescent="0.25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18">
        <f t="shared" si="45"/>
        <v>0.155</v>
      </c>
      <c r="P505" s="6">
        <f t="shared" si="42"/>
        <v>10.333333333333334</v>
      </c>
      <c r="Q505" s="11">
        <f t="shared" si="43"/>
        <v>41799.62228009259</v>
      </c>
      <c r="R505" s="11">
        <f t="shared" si="44"/>
        <v>41822.916666666664</v>
      </c>
      <c r="S505" s="15" t="str">
        <f t="shared" si="46"/>
        <v>film &amp; video</v>
      </c>
      <c r="T505" s="16" t="str">
        <f t="shared" si="47"/>
        <v>animation</v>
      </c>
    </row>
    <row r="506" spans="1:20" ht="45" x14ac:dyDescent="0.25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18">
        <f t="shared" si="45"/>
        <v>0</v>
      </c>
      <c r="P506" s="6">
        <f t="shared" si="42"/>
        <v>0</v>
      </c>
      <c r="Q506" s="11">
        <f t="shared" si="43"/>
        <v>42171.619270833333</v>
      </c>
      <c r="R506" s="11">
        <f t="shared" si="44"/>
        <v>42201.619270833333</v>
      </c>
      <c r="S506" s="15" t="str">
        <f t="shared" si="46"/>
        <v>film &amp; video</v>
      </c>
      <c r="T506" s="16" t="str">
        <f t="shared" si="47"/>
        <v>animation</v>
      </c>
    </row>
    <row r="507" spans="1:20" ht="30" x14ac:dyDescent="0.25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18">
        <f t="shared" si="45"/>
        <v>1.6666666666666668E-3</v>
      </c>
      <c r="P507" s="6">
        <f t="shared" si="42"/>
        <v>1</v>
      </c>
      <c r="Q507" s="11">
        <f t="shared" si="43"/>
        <v>41620.723078703704</v>
      </c>
      <c r="R507" s="11">
        <f t="shared" si="44"/>
        <v>41680.723078703704</v>
      </c>
      <c r="S507" s="15" t="str">
        <f t="shared" si="46"/>
        <v>film &amp; video</v>
      </c>
      <c r="T507" s="16" t="str">
        <f t="shared" si="47"/>
        <v>animation</v>
      </c>
    </row>
    <row r="508" spans="1:20" x14ac:dyDescent="0.25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18">
        <f t="shared" si="45"/>
        <v>0.6696428571428571</v>
      </c>
      <c r="P508" s="6">
        <f t="shared" si="42"/>
        <v>10</v>
      </c>
      <c r="Q508" s="11">
        <f t="shared" si="43"/>
        <v>41944.829456018517</v>
      </c>
      <c r="R508" s="11">
        <f t="shared" si="44"/>
        <v>41997.999999999993</v>
      </c>
      <c r="S508" s="15" t="str">
        <f t="shared" si="46"/>
        <v>film &amp; video</v>
      </c>
      <c r="T508" s="16" t="str">
        <f t="shared" si="47"/>
        <v>animation</v>
      </c>
    </row>
    <row r="509" spans="1:20" ht="45" x14ac:dyDescent="0.25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18">
        <f t="shared" si="45"/>
        <v>4.5985132395404564</v>
      </c>
      <c r="P509" s="6">
        <f t="shared" si="42"/>
        <v>136.09090909090909</v>
      </c>
      <c r="Q509" s="11">
        <f t="shared" si="43"/>
        <v>40858.553807870368</v>
      </c>
      <c r="R509" s="11">
        <f t="shared" si="44"/>
        <v>40900.553807870368</v>
      </c>
      <c r="S509" s="15" t="str">
        <f t="shared" si="46"/>
        <v>film &amp; video</v>
      </c>
      <c r="T509" s="16" t="str">
        <f t="shared" si="47"/>
        <v>animation</v>
      </c>
    </row>
    <row r="510" spans="1:20" ht="60" x14ac:dyDescent="0.25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18">
        <f t="shared" si="45"/>
        <v>9.5500000000000007</v>
      </c>
      <c r="P510" s="6">
        <f t="shared" si="42"/>
        <v>73.461538461538467</v>
      </c>
      <c r="Q510" s="11">
        <f t="shared" si="43"/>
        <v>40043.687129629623</v>
      </c>
      <c r="R510" s="11">
        <f t="shared" si="44"/>
        <v>40098.665972222218</v>
      </c>
      <c r="S510" s="15" t="str">
        <f t="shared" si="46"/>
        <v>film &amp; video</v>
      </c>
      <c r="T510" s="16" t="str">
        <f t="shared" si="47"/>
        <v>animation</v>
      </c>
    </row>
    <row r="511" spans="1:20" ht="45" x14ac:dyDescent="0.25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18">
        <f t="shared" si="45"/>
        <v>3.3076923076923079</v>
      </c>
      <c r="P511" s="6">
        <f t="shared" si="42"/>
        <v>53.75</v>
      </c>
      <c r="Q511" s="11">
        <f t="shared" si="43"/>
        <v>40247.677673611106</v>
      </c>
      <c r="R511" s="11">
        <f t="shared" si="44"/>
        <v>40306.719444444439</v>
      </c>
      <c r="S511" s="15" t="str">
        <f t="shared" si="46"/>
        <v>film &amp; video</v>
      </c>
      <c r="T511" s="16" t="str">
        <f t="shared" si="47"/>
        <v>animation</v>
      </c>
    </row>
    <row r="512" spans="1:20" ht="45" x14ac:dyDescent="0.25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18">
        <f t="shared" si="45"/>
        <v>0</v>
      </c>
      <c r="P512" s="6">
        <f t="shared" si="42"/>
        <v>0</v>
      </c>
      <c r="Q512" s="11">
        <f t="shared" si="43"/>
        <v>40703.026053240741</v>
      </c>
      <c r="R512" s="11">
        <f t="shared" si="44"/>
        <v>40733.026053240741</v>
      </c>
      <c r="S512" s="15" t="str">
        <f t="shared" si="46"/>
        <v>film &amp; video</v>
      </c>
      <c r="T512" s="16" t="str">
        <f t="shared" si="47"/>
        <v>animation</v>
      </c>
    </row>
    <row r="513" spans="1:20" ht="45" x14ac:dyDescent="0.25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18">
        <f t="shared" si="45"/>
        <v>1.1499999999999999</v>
      </c>
      <c r="P513" s="6">
        <f t="shared" si="42"/>
        <v>57.5</v>
      </c>
      <c r="Q513" s="11">
        <f t="shared" si="43"/>
        <v>40956.345196759255</v>
      </c>
      <c r="R513" s="11">
        <f t="shared" si="44"/>
        <v>40986.303530092591</v>
      </c>
      <c r="S513" s="15" t="str">
        <f t="shared" si="46"/>
        <v>film &amp; video</v>
      </c>
      <c r="T513" s="16" t="str">
        <f t="shared" si="47"/>
        <v>animation</v>
      </c>
    </row>
    <row r="514" spans="1:20" ht="45" x14ac:dyDescent="0.25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18">
        <f t="shared" si="45"/>
        <v>1.7538461538461538</v>
      </c>
      <c r="P514" s="6">
        <f t="shared" ref="P514:P577" si="48">IF(ISERROR(E514/L514),0,E514/L514)</f>
        <v>12.666666666666666</v>
      </c>
      <c r="Q514" s="11">
        <f t="shared" ref="Q514:Q577" si="49">(J514/86400)+25569+(-5/24)</f>
        <v>41991.318321759252</v>
      </c>
      <c r="R514" s="11">
        <f t="shared" ref="R514:R577" si="50">(I514/86400)+25569+(-5/24)</f>
        <v>42021.318321759252</v>
      </c>
      <c r="S514" s="15" t="str">
        <f t="shared" si="46"/>
        <v>film &amp; video</v>
      </c>
      <c r="T514" s="16" t="str">
        <f t="shared" si="47"/>
        <v>animation</v>
      </c>
    </row>
    <row r="515" spans="1:20" ht="45" x14ac:dyDescent="0.25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18">
        <f t="shared" ref="O515:O578" si="51">E515/D515 * 100</f>
        <v>1.3673469387755102</v>
      </c>
      <c r="P515" s="6">
        <f t="shared" si="48"/>
        <v>67</v>
      </c>
      <c r="Q515" s="11">
        <f t="shared" si="49"/>
        <v>40949.775312499994</v>
      </c>
      <c r="R515" s="11">
        <f t="shared" si="50"/>
        <v>41009.73364583333</v>
      </c>
      <c r="S515" s="15" t="str">
        <f t="shared" ref="S515:S578" si="52">LEFT(N515,FIND("/",N515)-1)</f>
        <v>film &amp; video</v>
      </c>
      <c r="T515" s="16" t="str">
        <f t="shared" ref="T515:T578" si="53">RIGHT(N515,LEN(N515)-FIND("/",N515))</f>
        <v>animation</v>
      </c>
    </row>
    <row r="516" spans="1:20" ht="45" x14ac:dyDescent="0.25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18">
        <f t="shared" si="51"/>
        <v>0.43333333333333329</v>
      </c>
      <c r="P516" s="6">
        <f t="shared" si="48"/>
        <v>3.7142857142857144</v>
      </c>
      <c r="Q516" s="11">
        <f t="shared" si="49"/>
        <v>42317.889884259253</v>
      </c>
      <c r="R516" s="11">
        <f t="shared" si="50"/>
        <v>42362.889884259253</v>
      </c>
      <c r="S516" s="15" t="str">
        <f t="shared" si="52"/>
        <v>film &amp; video</v>
      </c>
      <c r="T516" s="16" t="str">
        <f t="shared" si="53"/>
        <v>animation</v>
      </c>
    </row>
    <row r="517" spans="1:20" ht="45" x14ac:dyDescent="0.25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18">
        <f t="shared" si="51"/>
        <v>0.125</v>
      </c>
      <c r="P517" s="6">
        <f t="shared" si="48"/>
        <v>250</v>
      </c>
      <c r="Q517" s="11">
        <f t="shared" si="49"/>
        <v>41466.343981481477</v>
      </c>
      <c r="R517" s="11">
        <f t="shared" si="50"/>
        <v>41496.343981481477</v>
      </c>
      <c r="S517" s="15" t="str">
        <f t="shared" si="52"/>
        <v>film &amp; video</v>
      </c>
      <c r="T517" s="16" t="str">
        <f t="shared" si="53"/>
        <v>animation</v>
      </c>
    </row>
    <row r="518" spans="1:20" ht="45" x14ac:dyDescent="0.25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18">
        <f t="shared" si="51"/>
        <v>3.2</v>
      </c>
      <c r="P518" s="6">
        <f t="shared" si="48"/>
        <v>64</v>
      </c>
      <c r="Q518" s="11">
        <f t="shared" si="49"/>
        <v>41156.750659722216</v>
      </c>
      <c r="R518" s="11">
        <f t="shared" si="50"/>
        <v>41201.750659722216</v>
      </c>
      <c r="S518" s="15" t="str">
        <f t="shared" si="52"/>
        <v>film &amp; video</v>
      </c>
      <c r="T518" s="16" t="str">
        <f t="shared" si="53"/>
        <v>animation</v>
      </c>
    </row>
    <row r="519" spans="1:20" ht="45" x14ac:dyDescent="0.25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18">
        <f t="shared" si="51"/>
        <v>0.8</v>
      </c>
      <c r="P519" s="6">
        <f t="shared" si="48"/>
        <v>133.33333333333334</v>
      </c>
      <c r="Q519" s="11">
        <f t="shared" si="49"/>
        <v>40994.815983796296</v>
      </c>
      <c r="R519" s="11">
        <f t="shared" si="50"/>
        <v>41054.384722222218</v>
      </c>
      <c r="S519" s="15" t="str">
        <f t="shared" si="52"/>
        <v>film &amp; video</v>
      </c>
      <c r="T519" s="16" t="str">
        <f t="shared" si="53"/>
        <v>animation</v>
      </c>
    </row>
    <row r="520" spans="1:20" ht="45" x14ac:dyDescent="0.25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18">
        <f t="shared" si="51"/>
        <v>0.2</v>
      </c>
      <c r="P520" s="6">
        <f t="shared" si="48"/>
        <v>10</v>
      </c>
      <c r="Q520" s="11">
        <f t="shared" si="49"/>
        <v>42153.423263888886</v>
      </c>
      <c r="R520" s="11">
        <f t="shared" si="50"/>
        <v>42183.423263888886</v>
      </c>
      <c r="S520" s="15" t="str">
        <f t="shared" si="52"/>
        <v>film &amp; video</v>
      </c>
      <c r="T520" s="16" t="str">
        <f t="shared" si="53"/>
        <v>animation</v>
      </c>
    </row>
    <row r="521" spans="1:20" ht="45" x14ac:dyDescent="0.25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18">
        <f t="shared" si="51"/>
        <v>0</v>
      </c>
      <c r="P521" s="6">
        <f t="shared" si="48"/>
        <v>0</v>
      </c>
      <c r="Q521" s="11">
        <f t="shared" si="49"/>
        <v>42399.968043981477</v>
      </c>
      <c r="R521" s="11">
        <f t="shared" si="50"/>
        <v>42429.968043981477</v>
      </c>
      <c r="S521" s="15" t="str">
        <f t="shared" si="52"/>
        <v>film &amp; video</v>
      </c>
      <c r="T521" s="16" t="str">
        <f t="shared" si="53"/>
        <v>animation</v>
      </c>
    </row>
    <row r="522" spans="1:20" ht="45" x14ac:dyDescent="0.25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18">
        <f t="shared" si="51"/>
        <v>3</v>
      </c>
      <c r="P522" s="6">
        <f t="shared" si="48"/>
        <v>30</v>
      </c>
      <c r="Q522" s="11">
        <f t="shared" si="49"/>
        <v>41340.09469907407</v>
      </c>
      <c r="R522" s="11">
        <f t="shared" si="50"/>
        <v>41370.053032407406</v>
      </c>
      <c r="S522" s="15" t="str">
        <f t="shared" si="52"/>
        <v>film &amp; video</v>
      </c>
      <c r="T522" s="16" t="str">
        <f t="shared" si="53"/>
        <v>animation</v>
      </c>
    </row>
    <row r="523" spans="1:20" ht="45" x14ac:dyDescent="0.25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18">
        <f t="shared" si="51"/>
        <v>0.13749999999999998</v>
      </c>
      <c r="P523" s="6">
        <f t="shared" si="48"/>
        <v>5.5</v>
      </c>
      <c r="Q523" s="11">
        <f t="shared" si="49"/>
        <v>42649.533877314818</v>
      </c>
      <c r="R523" s="11">
        <f t="shared" si="50"/>
        <v>42694.575543981475</v>
      </c>
      <c r="S523" s="15" t="str">
        <f t="shared" si="52"/>
        <v>film &amp; video</v>
      </c>
      <c r="T523" s="16" t="str">
        <f t="shared" si="53"/>
        <v>animation</v>
      </c>
    </row>
    <row r="524" spans="1:20" ht="30" x14ac:dyDescent="0.25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18">
        <f t="shared" si="51"/>
        <v>13.923999999999999</v>
      </c>
      <c r="P524" s="6">
        <f t="shared" si="48"/>
        <v>102.38235294117646</v>
      </c>
      <c r="Q524" s="11">
        <f t="shared" si="49"/>
        <v>42552.445659722223</v>
      </c>
      <c r="R524" s="11">
        <f t="shared" si="50"/>
        <v>42597.083333333336</v>
      </c>
      <c r="S524" s="15" t="str">
        <f t="shared" si="52"/>
        <v>film &amp; video</v>
      </c>
      <c r="T524" s="16" t="str">
        <f t="shared" si="53"/>
        <v>animation</v>
      </c>
    </row>
    <row r="525" spans="1:20" ht="45" x14ac:dyDescent="0.25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18">
        <f t="shared" si="51"/>
        <v>3.3333333333333335</v>
      </c>
      <c r="P525" s="6">
        <f t="shared" si="48"/>
        <v>16.666666666666668</v>
      </c>
      <c r="Q525" s="11">
        <f t="shared" si="49"/>
        <v>41830.405636574069</v>
      </c>
      <c r="R525" s="11">
        <f t="shared" si="50"/>
        <v>41860.405636574069</v>
      </c>
      <c r="S525" s="15" t="str">
        <f t="shared" si="52"/>
        <v>film &amp; video</v>
      </c>
      <c r="T525" s="16" t="str">
        <f t="shared" si="53"/>
        <v>animation</v>
      </c>
    </row>
    <row r="526" spans="1:20" ht="30" x14ac:dyDescent="0.25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18">
        <f t="shared" si="51"/>
        <v>25.41340206185567</v>
      </c>
      <c r="P526" s="6">
        <f t="shared" si="48"/>
        <v>725.02941176470586</v>
      </c>
      <c r="Q526" s="11">
        <f t="shared" si="49"/>
        <v>42327.282418981478</v>
      </c>
      <c r="R526" s="11">
        <f t="shared" si="50"/>
        <v>42367.282418981478</v>
      </c>
      <c r="S526" s="15" t="str">
        <f t="shared" si="52"/>
        <v>film &amp; video</v>
      </c>
      <c r="T526" s="16" t="str">
        <f t="shared" si="53"/>
        <v>animation</v>
      </c>
    </row>
    <row r="527" spans="1:20" ht="30" x14ac:dyDescent="0.25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18">
        <f t="shared" si="51"/>
        <v>0</v>
      </c>
      <c r="P527" s="6">
        <f t="shared" si="48"/>
        <v>0</v>
      </c>
      <c r="Q527" s="11">
        <f t="shared" si="49"/>
        <v>42091.570370370369</v>
      </c>
      <c r="R527" s="11">
        <f t="shared" si="50"/>
        <v>42151.570370370369</v>
      </c>
      <c r="S527" s="15" t="str">
        <f t="shared" si="52"/>
        <v>film &amp; video</v>
      </c>
      <c r="T527" s="16" t="str">
        <f t="shared" si="53"/>
        <v>animation</v>
      </c>
    </row>
    <row r="528" spans="1:20" ht="45" x14ac:dyDescent="0.25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18">
        <f t="shared" si="51"/>
        <v>1.3666666666666667</v>
      </c>
      <c r="P528" s="6">
        <f t="shared" si="48"/>
        <v>68.333333333333329</v>
      </c>
      <c r="Q528" s="11">
        <f t="shared" si="49"/>
        <v>42738.406956018516</v>
      </c>
      <c r="R528" s="11">
        <f t="shared" si="50"/>
        <v>42768.406956018516</v>
      </c>
      <c r="S528" s="15" t="str">
        <f t="shared" si="52"/>
        <v>film &amp; video</v>
      </c>
      <c r="T528" s="16" t="str">
        <f t="shared" si="53"/>
        <v>animation</v>
      </c>
    </row>
    <row r="529" spans="1:20" ht="45" x14ac:dyDescent="0.25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18">
        <f t="shared" si="51"/>
        <v>0</v>
      </c>
      <c r="P529" s="6">
        <f t="shared" si="48"/>
        <v>0</v>
      </c>
      <c r="Q529" s="11">
        <f t="shared" si="49"/>
        <v>42223.407685185179</v>
      </c>
      <c r="R529" s="11">
        <f t="shared" si="50"/>
        <v>42253.406944444439</v>
      </c>
      <c r="S529" s="15" t="str">
        <f t="shared" si="52"/>
        <v>film &amp; video</v>
      </c>
      <c r="T529" s="16" t="str">
        <f t="shared" si="53"/>
        <v>animation</v>
      </c>
    </row>
    <row r="530" spans="1:20" ht="45" x14ac:dyDescent="0.25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18">
        <f t="shared" si="51"/>
        <v>22.881426547787683</v>
      </c>
      <c r="P530" s="6">
        <f t="shared" si="48"/>
        <v>39.228571428571428</v>
      </c>
      <c r="Q530" s="11">
        <f t="shared" si="49"/>
        <v>41218.183113425919</v>
      </c>
      <c r="R530" s="11">
        <f t="shared" si="50"/>
        <v>41248.183113425919</v>
      </c>
      <c r="S530" s="15" t="str">
        <f t="shared" si="52"/>
        <v>film &amp; video</v>
      </c>
      <c r="T530" s="16" t="str">
        <f t="shared" si="53"/>
        <v>animation</v>
      </c>
    </row>
    <row r="531" spans="1:20" ht="60" x14ac:dyDescent="0.25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18">
        <f t="shared" si="51"/>
        <v>6.6666666666666671E-3</v>
      </c>
      <c r="P531" s="6">
        <f t="shared" si="48"/>
        <v>1</v>
      </c>
      <c r="Q531" s="11">
        <f t="shared" si="49"/>
        <v>42009.608865740738</v>
      </c>
      <c r="R531" s="11">
        <f t="shared" si="50"/>
        <v>42039.608865740738</v>
      </c>
      <c r="S531" s="15" t="str">
        <f t="shared" si="52"/>
        <v>technology</v>
      </c>
      <c r="T531" s="16" t="str">
        <f t="shared" si="53"/>
        <v>web</v>
      </c>
    </row>
    <row r="532" spans="1:20" ht="45" x14ac:dyDescent="0.25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18">
        <f t="shared" si="51"/>
        <v>0.55555555555555558</v>
      </c>
      <c r="P532" s="6">
        <f t="shared" si="48"/>
        <v>25</v>
      </c>
      <c r="Q532" s="11">
        <f t="shared" si="49"/>
        <v>42275.838356481479</v>
      </c>
      <c r="R532" s="11">
        <f t="shared" si="50"/>
        <v>42305.838356481479</v>
      </c>
      <c r="S532" s="15" t="str">
        <f t="shared" si="52"/>
        <v>technology</v>
      </c>
      <c r="T532" s="16" t="str">
        <f t="shared" si="53"/>
        <v>web</v>
      </c>
    </row>
    <row r="533" spans="1:20" ht="45" x14ac:dyDescent="0.25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18">
        <f t="shared" si="51"/>
        <v>3.9999999999999996E-4</v>
      </c>
      <c r="P533" s="6">
        <f t="shared" si="48"/>
        <v>1</v>
      </c>
      <c r="Q533" s="11">
        <f t="shared" si="49"/>
        <v>42433.529120370367</v>
      </c>
      <c r="R533" s="11">
        <f t="shared" si="50"/>
        <v>42493.487453703703</v>
      </c>
      <c r="S533" s="15" t="str">
        <f t="shared" si="52"/>
        <v>technology</v>
      </c>
      <c r="T533" s="16" t="str">
        <f t="shared" si="53"/>
        <v>web</v>
      </c>
    </row>
    <row r="534" spans="1:20" ht="45" x14ac:dyDescent="0.25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18">
        <f t="shared" si="51"/>
        <v>0.31818181818181818</v>
      </c>
      <c r="P534" s="6">
        <f t="shared" si="48"/>
        <v>35</v>
      </c>
      <c r="Q534" s="11">
        <f t="shared" si="49"/>
        <v>41913.88381944444</v>
      </c>
      <c r="R534" s="11">
        <f t="shared" si="50"/>
        <v>41943.88381944444</v>
      </c>
      <c r="S534" s="15" t="str">
        <f t="shared" si="52"/>
        <v>technology</v>
      </c>
      <c r="T534" s="16" t="str">
        <f t="shared" si="53"/>
        <v>web</v>
      </c>
    </row>
    <row r="535" spans="1:20" ht="45" x14ac:dyDescent="0.25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18">
        <f t="shared" si="51"/>
        <v>1.2</v>
      </c>
      <c r="P535" s="6">
        <f t="shared" si="48"/>
        <v>3</v>
      </c>
      <c r="Q535" s="11">
        <f t="shared" si="49"/>
        <v>42525.448611111111</v>
      </c>
      <c r="R535" s="11">
        <f t="shared" si="50"/>
        <v>42555.448611111111</v>
      </c>
      <c r="S535" s="15" t="str">
        <f t="shared" si="52"/>
        <v>technology</v>
      </c>
      <c r="T535" s="16" t="str">
        <f t="shared" si="53"/>
        <v>web</v>
      </c>
    </row>
    <row r="536" spans="1:20" ht="45" x14ac:dyDescent="0.25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18">
        <f t="shared" si="51"/>
        <v>27.383999999999997</v>
      </c>
      <c r="P536" s="6">
        <f t="shared" si="48"/>
        <v>402.70588235294116</v>
      </c>
      <c r="Q536" s="11">
        <f t="shared" si="49"/>
        <v>42283.38413194444</v>
      </c>
      <c r="R536" s="11">
        <f t="shared" si="50"/>
        <v>42323.425798611112</v>
      </c>
      <c r="S536" s="15" t="str">
        <f t="shared" si="52"/>
        <v>technology</v>
      </c>
      <c r="T536" s="16" t="str">
        <f t="shared" si="53"/>
        <v>web</v>
      </c>
    </row>
    <row r="537" spans="1:20" ht="45" x14ac:dyDescent="0.25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18">
        <f t="shared" si="51"/>
        <v>8.666666666666667E-2</v>
      </c>
      <c r="P537" s="6">
        <f t="shared" si="48"/>
        <v>26</v>
      </c>
      <c r="Q537" s="11">
        <f t="shared" si="49"/>
        <v>42249.459664351853</v>
      </c>
      <c r="R537" s="11">
        <f t="shared" si="50"/>
        <v>42294.459664351853</v>
      </c>
      <c r="S537" s="15" t="str">
        <f t="shared" si="52"/>
        <v>technology</v>
      </c>
      <c r="T537" s="16" t="str">
        <f t="shared" si="53"/>
        <v>web</v>
      </c>
    </row>
    <row r="538" spans="1:20" ht="45" x14ac:dyDescent="0.25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18">
        <f t="shared" si="51"/>
        <v>0</v>
      </c>
      <c r="P538" s="6">
        <f t="shared" si="48"/>
        <v>0</v>
      </c>
      <c r="Q538" s="11">
        <f t="shared" si="49"/>
        <v>42380.488009259258</v>
      </c>
      <c r="R538" s="11">
        <f t="shared" si="50"/>
        <v>42410.488009259258</v>
      </c>
      <c r="S538" s="15" t="str">
        <f t="shared" si="52"/>
        <v>technology</v>
      </c>
      <c r="T538" s="16" t="str">
        <f t="shared" si="53"/>
        <v>web</v>
      </c>
    </row>
    <row r="539" spans="1:20" ht="45" x14ac:dyDescent="0.25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18">
        <f t="shared" si="51"/>
        <v>0.09</v>
      </c>
      <c r="P539" s="6">
        <f t="shared" si="48"/>
        <v>9</v>
      </c>
      <c r="Q539" s="11">
        <f t="shared" si="49"/>
        <v>42276.695</v>
      </c>
      <c r="R539" s="11">
        <f t="shared" si="50"/>
        <v>42306.695</v>
      </c>
      <c r="S539" s="15" t="str">
        <f t="shared" si="52"/>
        <v>technology</v>
      </c>
      <c r="T539" s="16" t="str">
        <f t="shared" si="53"/>
        <v>web</v>
      </c>
    </row>
    <row r="540" spans="1:20" ht="45" x14ac:dyDescent="0.25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18">
        <f t="shared" si="51"/>
        <v>2.7199999999999998</v>
      </c>
      <c r="P540" s="6">
        <f t="shared" si="48"/>
        <v>8.5</v>
      </c>
      <c r="Q540" s="11">
        <f t="shared" si="49"/>
        <v>42163.428495370368</v>
      </c>
      <c r="R540" s="11">
        <f t="shared" si="50"/>
        <v>42193.428495370368</v>
      </c>
      <c r="S540" s="15" t="str">
        <f t="shared" si="52"/>
        <v>technology</v>
      </c>
      <c r="T540" s="16" t="str">
        <f t="shared" si="53"/>
        <v>web</v>
      </c>
    </row>
    <row r="541" spans="1:20" ht="45" x14ac:dyDescent="0.25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18">
        <f t="shared" si="51"/>
        <v>0.70000000000000007</v>
      </c>
      <c r="P541" s="6">
        <f t="shared" si="48"/>
        <v>8.75</v>
      </c>
      <c r="Q541" s="11">
        <f t="shared" si="49"/>
        <v>42753.47042824074</v>
      </c>
      <c r="R541" s="11">
        <f t="shared" si="50"/>
        <v>42765.999999999993</v>
      </c>
      <c r="S541" s="15" t="str">
        <f t="shared" si="52"/>
        <v>technology</v>
      </c>
      <c r="T541" s="16" t="str">
        <f t="shared" si="53"/>
        <v>web</v>
      </c>
    </row>
    <row r="542" spans="1:20" ht="45" x14ac:dyDescent="0.25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18">
        <f t="shared" si="51"/>
        <v>5.0413333333333332</v>
      </c>
      <c r="P542" s="6">
        <f t="shared" si="48"/>
        <v>135.03571428571428</v>
      </c>
      <c r="Q542" s="11">
        <f t="shared" si="49"/>
        <v>42173.067407407405</v>
      </c>
      <c r="R542" s="11">
        <f t="shared" si="50"/>
        <v>42217.536805555552</v>
      </c>
      <c r="S542" s="15" t="str">
        <f t="shared" si="52"/>
        <v>technology</v>
      </c>
      <c r="T542" s="16" t="str">
        <f t="shared" si="53"/>
        <v>web</v>
      </c>
    </row>
    <row r="543" spans="1:20" ht="45" x14ac:dyDescent="0.25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18">
        <f t="shared" si="51"/>
        <v>0</v>
      </c>
      <c r="P543" s="6">
        <f t="shared" si="48"/>
        <v>0</v>
      </c>
      <c r="Q543" s="11">
        <f t="shared" si="49"/>
        <v>42318.408518518518</v>
      </c>
      <c r="R543" s="11">
        <f t="shared" si="50"/>
        <v>42378.408518518518</v>
      </c>
      <c r="S543" s="15" t="str">
        <f t="shared" si="52"/>
        <v>technology</v>
      </c>
      <c r="T543" s="16" t="str">
        <f t="shared" si="53"/>
        <v>web</v>
      </c>
    </row>
    <row r="544" spans="1:20" ht="45" x14ac:dyDescent="0.25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18">
        <f t="shared" si="51"/>
        <v>0.49199999999999999</v>
      </c>
      <c r="P544" s="6">
        <f t="shared" si="48"/>
        <v>20.5</v>
      </c>
      <c r="Q544" s="11">
        <f t="shared" si="49"/>
        <v>41927.511469907404</v>
      </c>
      <c r="R544" s="11">
        <f t="shared" si="50"/>
        <v>41957.553136574068</v>
      </c>
      <c r="S544" s="15" t="str">
        <f t="shared" si="52"/>
        <v>technology</v>
      </c>
      <c r="T544" s="16" t="str">
        <f t="shared" si="53"/>
        <v>web</v>
      </c>
    </row>
    <row r="545" spans="1:20" ht="45" x14ac:dyDescent="0.25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18">
        <f t="shared" si="51"/>
        <v>36.589147286821706</v>
      </c>
      <c r="P545" s="6">
        <f t="shared" si="48"/>
        <v>64.36363636363636</v>
      </c>
      <c r="Q545" s="11">
        <f t="shared" si="49"/>
        <v>41901.476527777777</v>
      </c>
      <c r="R545" s="11">
        <f t="shared" si="50"/>
        <v>41931.476527777777</v>
      </c>
      <c r="S545" s="15" t="str">
        <f t="shared" si="52"/>
        <v>technology</v>
      </c>
      <c r="T545" s="16" t="str">
        <f t="shared" si="53"/>
        <v>web</v>
      </c>
    </row>
    <row r="546" spans="1:20" ht="45" x14ac:dyDescent="0.25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18">
        <f t="shared" si="51"/>
        <v>0</v>
      </c>
      <c r="P546" s="6">
        <f t="shared" si="48"/>
        <v>0</v>
      </c>
      <c r="Q546" s="11">
        <f t="shared" si="49"/>
        <v>42503.145173611112</v>
      </c>
      <c r="R546" s="11">
        <f t="shared" si="50"/>
        <v>42533.145173611112</v>
      </c>
      <c r="S546" s="15" t="str">
        <f t="shared" si="52"/>
        <v>technology</v>
      </c>
      <c r="T546" s="16" t="str">
        <f t="shared" si="53"/>
        <v>web</v>
      </c>
    </row>
    <row r="547" spans="1:20" ht="30" x14ac:dyDescent="0.25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18">
        <f t="shared" si="51"/>
        <v>2.5</v>
      </c>
      <c r="P547" s="6">
        <f t="shared" si="48"/>
        <v>200</v>
      </c>
      <c r="Q547" s="11">
        <f t="shared" si="49"/>
        <v>42345.651817129627</v>
      </c>
      <c r="R547" s="11">
        <f t="shared" si="50"/>
        <v>42375.651817129627</v>
      </c>
      <c r="S547" s="15" t="str">
        <f t="shared" si="52"/>
        <v>technology</v>
      </c>
      <c r="T547" s="16" t="str">
        <f t="shared" si="53"/>
        <v>web</v>
      </c>
    </row>
    <row r="548" spans="1:20" ht="45" x14ac:dyDescent="0.25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18">
        <f t="shared" si="51"/>
        <v>0.91066666666666674</v>
      </c>
      <c r="P548" s="6">
        <f t="shared" si="48"/>
        <v>68.3</v>
      </c>
      <c r="Q548" s="11">
        <f t="shared" si="49"/>
        <v>42676.733831018515</v>
      </c>
      <c r="R548" s="11">
        <f t="shared" si="50"/>
        <v>42706.775497685179</v>
      </c>
      <c r="S548" s="15" t="str">
        <f t="shared" si="52"/>
        <v>technology</v>
      </c>
      <c r="T548" s="16" t="str">
        <f t="shared" si="53"/>
        <v>web</v>
      </c>
    </row>
    <row r="549" spans="1:20" ht="45" x14ac:dyDescent="0.25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18">
        <f t="shared" si="51"/>
        <v>0</v>
      </c>
      <c r="P549" s="6">
        <f t="shared" si="48"/>
        <v>0</v>
      </c>
      <c r="Q549" s="11">
        <f t="shared" si="49"/>
        <v>42057.674826388888</v>
      </c>
      <c r="R549" s="11">
        <f t="shared" si="50"/>
        <v>42087.633159722223</v>
      </c>
      <c r="S549" s="15" t="str">
        <f t="shared" si="52"/>
        <v>technology</v>
      </c>
      <c r="T549" s="16" t="str">
        <f t="shared" si="53"/>
        <v>web</v>
      </c>
    </row>
    <row r="550" spans="1:20" ht="45" x14ac:dyDescent="0.25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18">
        <f t="shared" si="51"/>
        <v>2.0833333333333336E-2</v>
      </c>
      <c r="P550" s="6">
        <f t="shared" si="48"/>
        <v>50</v>
      </c>
      <c r="Q550" s="11">
        <f t="shared" si="49"/>
        <v>42321.074768518512</v>
      </c>
      <c r="R550" s="11">
        <f t="shared" si="50"/>
        <v>42351.074768518512</v>
      </c>
      <c r="S550" s="15" t="str">
        <f t="shared" si="52"/>
        <v>technology</v>
      </c>
      <c r="T550" s="16" t="str">
        <f t="shared" si="53"/>
        <v>web</v>
      </c>
    </row>
    <row r="551" spans="1:20" ht="45" x14ac:dyDescent="0.25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18">
        <f t="shared" si="51"/>
        <v>1.2E-2</v>
      </c>
      <c r="P551" s="6">
        <f t="shared" si="48"/>
        <v>4</v>
      </c>
      <c r="Q551" s="11">
        <f t="shared" si="49"/>
        <v>41960.563020833331</v>
      </c>
      <c r="R551" s="11">
        <f t="shared" si="50"/>
        <v>41990.563020833331</v>
      </c>
      <c r="S551" s="15" t="str">
        <f t="shared" si="52"/>
        <v>technology</v>
      </c>
      <c r="T551" s="16" t="str">
        <f t="shared" si="53"/>
        <v>web</v>
      </c>
    </row>
    <row r="552" spans="1:20" ht="45" x14ac:dyDescent="0.25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18">
        <f t="shared" si="51"/>
        <v>0.36666666666666664</v>
      </c>
      <c r="P552" s="6">
        <f t="shared" si="48"/>
        <v>27.5</v>
      </c>
      <c r="Q552" s="11">
        <f t="shared" si="49"/>
        <v>42268.450381944444</v>
      </c>
      <c r="R552" s="11">
        <f t="shared" si="50"/>
        <v>42303.450381944444</v>
      </c>
      <c r="S552" s="15" t="str">
        <f t="shared" si="52"/>
        <v>technology</v>
      </c>
      <c r="T552" s="16" t="str">
        <f t="shared" si="53"/>
        <v>web</v>
      </c>
    </row>
    <row r="553" spans="1:20" ht="45" x14ac:dyDescent="0.25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18">
        <f t="shared" si="51"/>
        <v>0</v>
      </c>
      <c r="P553" s="6">
        <f t="shared" si="48"/>
        <v>0</v>
      </c>
      <c r="Q553" s="11">
        <f t="shared" si="49"/>
        <v>42692.180729166663</v>
      </c>
      <c r="R553" s="11">
        <f t="shared" si="50"/>
        <v>42722.180729166663</v>
      </c>
      <c r="S553" s="15" t="str">
        <f t="shared" si="52"/>
        <v>technology</v>
      </c>
      <c r="T553" s="16" t="str">
        <f t="shared" si="53"/>
        <v>web</v>
      </c>
    </row>
    <row r="554" spans="1:20" ht="45" x14ac:dyDescent="0.25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18">
        <f t="shared" si="51"/>
        <v>9.0666666666666659E-2</v>
      </c>
      <c r="P554" s="6">
        <f t="shared" si="48"/>
        <v>34</v>
      </c>
      <c r="Q554" s="11">
        <f t="shared" si="49"/>
        <v>42021.861655092587</v>
      </c>
      <c r="R554" s="11">
        <f t="shared" si="50"/>
        <v>42051.861655092587</v>
      </c>
      <c r="S554" s="15" t="str">
        <f t="shared" si="52"/>
        <v>technology</v>
      </c>
      <c r="T554" s="16" t="str">
        <f t="shared" si="53"/>
        <v>web</v>
      </c>
    </row>
    <row r="555" spans="1:20" ht="45" x14ac:dyDescent="0.25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18">
        <f t="shared" si="51"/>
        <v>5.5555555555555558E-3</v>
      </c>
      <c r="P555" s="6">
        <f t="shared" si="48"/>
        <v>1</v>
      </c>
      <c r="Q555" s="11">
        <f t="shared" si="49"/>
        <v>42411.734664351847</v>
      </c>
      <c r="R555" s="11">
        <f t="shared" si="50"/>
        <v>42441.734664351847</v>
      </c>
      <c r="S555" s="15" t="str">
        <f t="shared" si="52"/>
        <v>technology</v>
      </c>
      <c r="T555" s="16" t="str">
        <f t="shared" si="53"/>
        <v>web</v>
      </c>
    </row>
    <row r="556" spans="1:20" ht="45" x14ac:dyDescent="0.25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18">
        <f t="shared" si="51"/>
        <v>0</v>
      </c>
      <c r="P556" s="6">
        <f t="shared" si="48"/>
        <v>0</v>
      </c>
      <c r="Q556" s="11">
        <f t="shared" si="49"/>
        <v>42165.576956018514</v>
      </c>
      <c r="R556" s="11">
        <f t="shared" si="50"/>
        <v>42195.576956018514</v>
      </c>
      <c r="S556" s="15" t="str">
        <f t="shared" si="52"/>
        <v>technology</v>
      </c>
      <c r="T556" s="16" t="str">
        <f t="shared" si="53"/>
        <v>web</v>
      </c>
    </row>
    <row r="557" spans="1:20" ht="45" x14ac:dyDescent="0.25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18">
        <f t="shared" si="51"/>
        <v>0.02</v>
      </c>
      <c r="P557" s="6">
        <f t="shared" si="48"/>
        <v>1</v>
      </c>
      <c r="Q557" s="11">
        <f t="shared" si="49"/>
        <v>42535.476076388884</v>
      </c>
      <c r="R557" s="11">
        <f t="shared" si="50"/>
        <v>42565.476076388884</v>
      </c>
      <c r="S557" s="15" t="str">
        <f t="shared" si="52"/>
        <v>technology</v>
      </c>
      <c r="T557" s="16" t="str">
        <f t="shared" si="53"/>
        <v>web</v>
      </c>
    </row>
    <row r="558" spans="1:20" ht="45" x14ac:dyDescent="0.25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18">
        <f t="shared" si="51"/>
        <v>0</v>
      </c>
      <c r="P558" s="6">
        <f t="shared" si="48"/>
        <v>0</v>
      </c>
      <c r="Q558" s="11">
        <f t="shared" si="49"/>
        <v>41975.634189814817</v>
      </c>
      <c r="R558" s="11">
        <f t="shared" si="50"/>
        <v>42005.634189814817</v>
      </c>
      <c r="S558" s="15" t="str">
        <f t="shared" si="52"/>
        <v>technology</v>
      </c>
      <c r="T558" s="16" t="str">
        <f t="shared" si="53"/>
        <v>web</v>
      </c>
    </row>
    <row r="559" spans="1:20" ht="60" x14ac:dyDescent="0.25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18">
        <f t="shared" si="51"/>
        <v>1</v>
      </c>
      <c r="P559" s="6">
        <f t="shared" si="48"/>
        <v>49</v>
      </c>
      <c r="Q559" s="11">
        <f t="shared" si="49"/>
        <v>42348.713229166664</v>
      </c>
      <c r="R559" s="11">
        <f t="shared" si="50"/>
        <v>42385.249999999993</v>
      </c>
      <c r="S559" s="15" t="str">
        <f t="shared" si="52"/>
        <v>technology</v>
      </c>
      <c r="T559" s="16" t="str">
        <f t="shared" si="53"/>
        <v>web</v>
      </c>
    </row>
    <row r="560" spans="1:20" ht="45" x14ac:dyDescent="0.25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18">
        <f t="shared" si="51"/>
        <v>0.8</v>
      </c>
      <c r="P560" s="6">
        <f t="shared" si="48"/>
        <v>20</v>
      </c>
      <c r="Q560" s="11">
        <f t="shared" si="49"/>
        <v>42340.639027777775</v>
      </c>
      <c r="R560" s="11">
        <f t="shared" si="50"/>
        <v>42370.639027777775</v>
      </c>
      <c r="S560" s="15" t="str">
        <f t="shared" si="52"/>
        <v>technology</v>
      </c>
      <c r="T560" s="16" t="str">
        <f t="shared" si="53"/>
        <v>web</v>
      </c>
    </row>
    <row r="561" spans="1:20" ht="30" x14ac:dyDescent="0.25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18">
        <f t="shared" si="51"/>
        <v>0.16705882352941176</v>
      </c>
      <c r="P561" s="6">
        <f t="shared" si="48"/>
        <v>142</v>
      </c>
      <c r="Q561" s="11">
        <f t="shared" si="49"/>
        <v>42388.589918981474</v>
      </c>
      <c r="R561" s="11">
        <f t="shared" si="50"/>
        <v>42418.589918981474</v>
      </c>
      <c r="S561" s="15" t="str">
        <f t="shared" si="52"/>
        <v>technology</v>
      </c>
      <c r="T561" s="16" t="str">
        <f t="shared" si="53"/>
        <v>web</v>
      </c>
    </row>
    <row r="562" spans="1:20" ht="45" x14ac:dyDescent="0.25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18">
        <f t="shared" si="51"/>
        <v>0.42399999999999999</v>
      </c>
      <c r="P562" s="6">
        <f t="shared" si="48"/>
        <v>53</v>
      </c>
      <c r="Q562" s="11">
        <f t="shared" si="49"/>
        <v>42192.607905092591</v>
      </c>
      <c r="R562" s="11">
        <f t="shared" si="50"/>
        <v>42211.957638888889</v>
      </c>
      <c r="S562" s="15" t="str">
        <f t="shared" si="52"/>
        <v>technology</v>
      </c>
      <c r="T562" s="16" t="str">
        <f t="shared" si="53"/>
        <v>web</v>
      </c>
    </row>
    <row r="563" spans="1:20" ht="45" x14ac:dyDescent="0.25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18">
        <f t="shared" si="51"/>
        <v>0</v>
      </c>
      <c r="P563" s="6">
        <f t="shared" si="48"/>
        <v>0</v>
      </c>
      <c r="Q563" s="11">
        <f t="shared" si="49"/>
        <v>42282.507962962962</v>
      </c>
      <c r="R563" s="11">
        <f t="shared" si="50"/>
        <v>42312.549629629626</v>
      </c>
      <c r="S563" s="15" t="str">
        <f t="shared" si="52"/>
        <v>technology</v>
      </c>
      <c r="T563" s="16" t="str">
        <f t="shared" si="53"/>
        <v>web</v>
      </c>
    </row>
    <row r="564" spans="1:20" ht="45" x14ac:dyDescent="0.25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18">
        <f t="shared" si="51"/>
        <v>0.38925389253892539</v>
      </c>
      <c r="P564" s="6">
        <f t="shared" si="48"/>
        <v>38.444444444444443</v>
      </c>
      <c r="Q564" s="11">
        <f t="shared" si="49"/>
        <v>41962.841793981475</v>
      </c>
      <c r="R564" s="11">
        <f t="shared" si="50"/>
        <v>42021.841666666667</v>
      </c>
      <c r="S564" s="15" t="str">
        <f t="shared" si="52"/>
        <v>technology</v>
      </c>
      <c r="T564" s="16" t="str">
        <f t="shared" si="53"/>
        <v>web</v>
      </c>
    </row>
    <row r="565" spans="1:20" ht="45" x14ac:dyDescent="0.25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18">
        <f t="shared" si="51"/>
        <v>0.7155635062611807</v>
      </c>
      <c r="P565" s="6">
        <f t="shared" si="48"/>
        <v>20</v>
      </c>
      <c r="Q565" s="11">
        <f t="shared" si="49"/>
        <v>42632.235034722216</v>
      </c>
      <c r="R565" s="11">
        <f t="shared" si="50"/>
        <v>42662.235034722216</v>
      </c>
      <c r="S565" s="15" t="str">
        <f t="shared" si="52"/>
        <v>technology</v>
      </c>
      <c r="T565" s="16" t="str">
        <f t="shared" si="53"/>
        <v>web</v>
      </c>
    </row>
    <row r="566" spans="1:20" ht="45" x14ac:dyDescent="0.25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18">
        <f t="shared" si="51"/>
        <v>0.43166666666666664</v>
      </c>
      <c r="P566" s="6">
        <f t="shared" si="48"/>
        <v>64.75</v>
      </c>
      <c r="Q566" s="11">
        <f t="shared" si="49"/>
        <v>42138.484293981477</v>
      </c>
      <c r="R566" s="11">
        <f t="shared" si="50"/>
        <v>42168.484293981477</v>
      </c>
      <c r="S566" s="15" t="str">
        <f t="shared" si="52"/>
        <v>technology</v>
      </c>
      <c r="T566" s="16" t="str">
        <f t="shared" si="53"/>
        <v>web</v>
      </c>
    </row>
    <row r="567" spans="1:20" ht="45" x14ac:dyDescent="0.25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18">
        <f t="shared" si="51"/>
        <v>1.25E-3</v>
      </c>
      <c r="P567" s="6">
        <f t="shared" si="48"/>
        <v>1</v>
      </c>
      <c r="Q567" s="11">
        <f t="shared" si="49"/>
        <v>42031.263333333329</v>
      </c>
      <c r="R567" s="11">
        <f t="shared" si="50"/>
        <v>42091.221666666665</v>
      </c>
      <c r="S567" s="15" t="str">
        <f t="shared" si="52"/>
        <v>technology</v>
      </c>
      <c r="T567" s="16" t="str">
        <f t="shared" si="53"/>
        <v>web</v>
      </c>
    </row>
    <row r="568" spans="1:20" ht="45" x14ac:dyDescent="0.25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18">
        <f t="shared" si="51"/>
        <v>0.2</v>
      </c>
      <c r="P568" s="6">
        <f t="shared" si="48"/>
        <v>10</v>
      </c>
      <c r="Q568" s="11">
        <f t="shared" si="49"/>
        <v>42450.380810185183</v>
      </c>
      <c r="R568" s="11">
        <f t="shared" si="50"/>
        <v>42510.380810185183</v>
      </c>
      <c r="S568" s="15" t="str">
        <f t="shared" si="52"/>
        <v>technology</v>
      </c>
      <c r="T568" s="16" t="str">
        <f t="shared" si="53"/>
        <v>web</v>
      </c>
    </row>
    <row r="569" spans="1:20" ht="30" x14ac:dyDescent="0.25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18">
        <f t="shared" si="51"/>
        <v>1.12E-2</v>
      </c>
      <c r="P569" s="6">
        <f t="shared" si="48"/>
        <v>2</v>
      </c>
      <c r="Q569" s="11">
        <f t="shared" si="49"/>
        <v>42230.370289351849</v>
      </c>
      <c r="R569" s="11">
        <f t="shared" si="50"/>
        <v>42254.370289351849</v>
      </c>
      <c r="S569" s="15" t="str">
        <f t="shared" si="52"/>
        <v>technology</v>
      </c>
      <c r="T569" s="16" t="str">
        <f t="shared" si="53"/>
        <v>web</v>
      </c>
    </row>
    <row r="570" spans="1:20" ht="30" x14ac:dyDescent="0.25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18">
        <f t="shared" si="51"/>
        <v>1.4583333333333333</v>
      </c>
      <c r="P570" s="6">
        <f t="shared" si="48"/>
        <v>35</v>
      </c>
      <c r="Q570" s="11">
        <f t="shared" si="49"/>
        <v>41968.643784722219</v>
      </c>
      <c r="R570" s="11">
        <f t="shared" si="50"/>
        <v>41998.643784722219</v>
      </c>
      <c r="S570" s="15" t="str">
        <f t="shared" si="52"/>
        <v>technology</v>
      </c>
      <c r="T570" s="16" t="str">
        <f t="shared" si="53"/>
        <v>web</v>
      </c>
    </row>
    <row r="571" spans="1:20" ht="45" x14ac:dyDescent="0.25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18">
        <f t="shared" si="51"/>
        <v>3.3333333333333333E-2</v>
      </c>
      <c r="P571" s="6">
        <f t="shared" si="48"/>
        <v>1</v>
      </c>
      <c r="Q571" s="11">
        <f t="shared" si="49"/>
        <v>42605.699849537035</v>
      </c>
      <c r="R571" s="11">
        <f t="shared" si="50"/>
        <v>42635.699849537035</v>
      </c>
      <c r="S571" s="15" t="str">
        <f t="shared" si="52"/>
        <v>technology</v>
      </c>
      <c r="T571" s="16" t="str">
        <f t="shared" si="53"/>
        <v>web</v>
      </c>
    </row>
    <row r="572" spans="1:20" ht="45" x14ac:dyDescent="0.25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18">
        <f t="shared" si="51"/>
        <v>0</v>
      </c>
      <c r="P572" s="6">
        <f t="shared" si="48"/>
        <v>0</v>
      </c>
      <c r="Q572" s="11">
        <f t="shared" si="49"/>
        <v>42187.804444444446</v>
      </c>
      <c r="R572" s="11">
        <f t="shared" si="50"/>
        <v>42217.804444444446</v>
      </c>
      <c r="S572" s="15" t="str">
        <f t="shared" si="52"/>
        <v>technology</v>
      </c>
      <c r="T572" s="16" t="str">
        <f t="shared" si="53"/>
        <v>web</v>
      </c>
    </row>
    <row r="573" spans="1:20" ht="45" x14ac:dyDescent="0.25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18">
        <f t="shared" si="51"/>
        <v>0</v>
      </c>
      <c r="P573" s="6">
        <f t="shared" si="48"/>
        <v>0</v>
      </c>
      <c r="Q573" s="11">
        <f t="shared" si="49"/>
        <v>42055.531469907401</v>
      </c>
      <c r="R573" s="11">
        <f t="shared" si="50"/>
        <v>42078.541666666664</v>
      </c>
      <c r="S573" s="15" t="str">
        <f t="shared" si="52"/>
        <v>technology</v>
      </c>
      <c r="T573" s="16" t="str">
        <f t="shared" si="53"/>
        <v>web</v>
      </c>
    </row>
    <row r="574" spans="1:20" ht="30" x14ac:dyDescent="0.25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18">
        <f t="shared" si="51"/>
        <v>1.1111111111111112E-2</v>
      </c>
      <c r="P574" s="6">
        <f t="shared" si="48"/>
        <v>1</v>
      </c>
      <c r="Q574" s="11">
        <f t="shared" si="49"/>
        <v>42052.730173611104</v>
      </c>
      <c r="R574" s="11">
        <f t="shared" si="50"/>
        <v>42082.688506944447</v>
      </c>
      <c r="S574" s="15" t="str">
        <f t="shared" si="52"/>
        <v>technology</v>
      </c>
      <c r="T574" s="16" t="str">
        <f t="shared" si="53"/>
        <v>web</v>
      </c>
    </row>
    <row r="575" spans="1:20" ht="30" x14ac:dyDescent="0.25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18">
        <f t="shared" si="51"/>
        <v>1</v>
      </c>
      <c r="P575" s="6">
        <f t="shared" si="48"/>
        <v>5</v>
      </c>
      <c r="Q575" s="11">
        <f t="shared" si="49"/>
        <v>42049.508287037032</v>
      </c>
      <c r="R575" s="11">
        <f t="shared" si="50"/>
        <v>42079.466620370367</v>
      </c>
      <c r="S575" s="15" t="str">
        <f t="shared" si="52"/>
        <v>technology</v>
      </c>
      <c r="T575" s="16" t="str">
        <f t="shared" si="53"/>
        <v>web</v>
      </c>
    </row>
    <row r="576" spans="1:20" ht="45" x14ac:dyDescent="0.25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18">
        <f t="shared" si="51"/>
        <v>0</v>
      </c>
      <c r="P576" s="6">
        <f t="shared" si="48"/>
        <v>0</v>
      </c>
      <c r="Q576" s="11">
        <f t="shared" si="49"/>
        <v>42283.182604166665</v>
      </c>
      <c r="R576" s="11">
        <f t="shared" si="50"/>
        <v>42338.791666666664</v>
      </c>
      <c r="S576" s="15" t="str">
        <f t="shared" si="52"/>
        <v>technology</v>
      </c>
      <c r="T576" s="16" t="str">
        <f t="shared" si="53"/>
        <v>web</v>
      </c>
    </row>
    <row r="577" spans="1:20" ht="30" x14ac:dyDescent="0.25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18">
        <f t="shared" si="51"/>
        <v>0.55999999999999994</v>
      </c>
      <c r="P577" s="6">
        <f t="shared" si="48"/>
        <v>14</v>
      </c>
      <c r="Q577" s="11">
        <f t="shared" si="49"/>
        <v>42020.645914351851</v>
      </c>
      <c r="R577" s="11">
        <f t="shared" si="50"/>
        <v>42050.645914351851</v>
      </c>
      <c r="S577" s="15" t="str">
        <f t="shared" si="52"/>
        <v>technology</v>
      </c>
      <c r="T577" s="16" t="str">
        <f t="shared" si="53"/>
        <v>web</v>
      </c>
    </row>
    <row r="578" spans="1:20" ht="75" x14ac:dyDescent="0.25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18">
        <f t="shared" si="51"/>
        <v>9.0833333333333339</v>
      </c>
      <c r="P578" s="6">
        <f t="shared" ref="P578:P641" si="54">IF(ISERROR(E578/L578),0,E578/L578)</f>
        <v>389.28571428571428</v>
      </c>
      <c r="Q578" s="11">
        <f t="shared" ref="Q578:Q641" si="55">(J578/86400)+25569+(-5/24)</f>
        <v>42080.548993055556</v>
      </c>
      <c r="R578" s="11">
        <f t="shared" ref="R578:R641" si="56">(I578/86400)+25569+(-5/24)</f>
        <v>42110.548993055556</v>
      </c>
      <c r="S578" s="15" t="str">
        <f t="shared" si="52"/>
        <v>technology</v>
      </c>
      <c r="T578" s="16" t="str">
        <f t="shared" si="53"/>
        <v>web</v>
      </c>
    </row>
    <row r="579" spans="1:20" ht="45" x14ac:dyDescent="0.25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18">
        <f t="shared" ref="O579:O642" si="57">E579/D579 * 100</f>
        <v>3.3444444444444441</v>
      </c>
      <c r="P579" s="6">
        <f t="shared" si="54"/>
        <v>150.5</v>
      </c>
      <c r="Q579" s="11">
        <f t="shared" si="55"/>
        <v>42631.561180555553</v>
      </c>
      <c r="R579" s="11">
        <f t="shared" si="56"/>
        <v>42691.602847222217</v>
      </c>
      <c r="S579" s="15" t="str">
        <f t="shared" ref="S579:S642" si="58">LEFT(N579,FIND("/",N579)-1)</f>
        <v>technology</v>
      </c>
      <c r="T579" s="16" t="str">
        <f t="shared" ref="T579:T642" si="59">RIGHT(N579,LEN(N579)-FIND("/",N579))</f>
        <v>web</v>
      </c>
    </row>
    <row r="580" spans="1:20" x14ac:dyDescent="0.25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18">
        <f t="shared" si="57"/>
        <v>1.3333333333333334E-2</v>
      </c>
      <c r="P580" s="6">
        <f t="shared" si="54"/>
        <v>1</v>
      </c>
      <c r="Q580" s="11">
        <f t="shared" si="55"/>
        <v>42178.406238425923</v>
      </c>
      <c r="R580" s="11">
        <f t="shared" si="56"/>
        <v>42193.406238425923</v>
      </c>
      <c r="S580" s="15" t="str">
        <f t="shared" si="58"/>
        <v>technology</v>
      </c>
      <c r="T580" s="16" t="str">
        <f t="shared" si="59"/>
        <v>web</v>
      </c>
    </row>
    <row r="581" spans="1:20" ht="45" x14ac:dyDescent="0.25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18">
        <f t="shared" si="57"/>
        <v>4.46</v>
      </c>
      <c r="P581" s="6">
        <f t="shared" si="54"/>
        <v>24.777777777777779</v>
      </c>
      <c r="Q581" s="11">
        <f t="shared" si="55"/>
        <v>42377.34642361111</v>
      </c>
      <c r="R581" s="11">
        <f t="shared" si="56"/>
        <v>42408.334027777775</v>
      </c>
      <c r="S581" s="15" t="str">
        <f t="shared" si="58"/>
        <v>technology</v>
      </c>
      <c r="T581" s="16" t="str">
        <f t="shared" si="59"/>
        <v>web</v>
      </c>
    </row>
    <row r="582" spans="1:20" ht="45" x14ac:dyDescent="0.25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18">
        <f t="shared" si="57"/>
        <v>6.0999999999999999E-2</v>
      </c>
      <c r="P582" s="6">
        <f t="shared" si="54"/>
        <v>30.5</v>
      </c>
      <c r="Q582" s="11">
        <f t="shared" si="55"/>
        <v>42177.334837962961</v>
      </c>
      <c r="R582" s="11">
        <f t="shared" si="56"/>
        <v>42207.334837962961</v>
      </c>
      <c r="S582" s="15" t="str">
        <f t="shared" si="58"/>
        <v>technology</v>
      </c>
      <c r="T582" s="16" t="str">
        <f t="shared" si="59"/>
        <v>web</v>
      </c>
    </row>
    <row r="583" spans="1:20" ht="45" x14ac:dyDescent="0.25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18">
        <f t="shared" si="57"/>
        <v>3.3333333333333335</v>
      </c>
      <c r="P583" s="6">
        <f t="shared" si="54"/>
        <v>250</v>
      </c>
      <c r="Q583" s="11">
        <f t="shared" si="55"/>
        <v>41946.023842592593</v>
      </c>
      <c r="R583" s="11">
        <f t="shared" si="56"/>
        <v>41976.023842592585</v>
      </c>
      <c r="S583" s="15" t="str">
        <f t="shared" si="58"/>
        <v>technology</v>
      </c>
      <c r="T583" s="16" t="str">
        <f t="shared" si="59"/>
        <v>web</v>
      </c>
    </row>
    <row r="584" spans="1:20" ht="45" x14ac:dyDescent="0.25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18">
        <f t="shared" si="57"/>
        <v>23</v>
      </c>
      <c r="P584" s="6">
        <f t="shared" si="54"/>
        <v>16.428571428571427</v>
      </c>
      <c r="Q584" s="11">
        <f t="shared" si="55"/>
        <v>42070.469270833331</v>
      </c>
      <c r="R584" s="11">
        <f t="shared" si="56"/>
        <v>42100.427604166667</v>
      </c>
      <c r="S584" s="15" t="str">
        <f t="shared" si="58"/>
        <v>technology</v>
      </c>
      <c r="T584" s="16" t="str">
        <f t="shared" si="59"/>
        <v>web</v>
      </c>
    </row>
    <row r="585" spans="1:20" ht="30" x14ac:dyDescent="0.25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18">
        <f t="shared" si="57"/>
        <v>0.104</v>
      </c>
      <c r="P585" s="6">
        <f t="shared" si="54"/>
        <v>13</v>
      </c>
      <c r="Q585" s="11">
        <f t="shared" si="55"/>
        <v>42446.571828703702</v>
      </c>
      <c r="R585" s="11">
        <f t="shared" si="56"/>
        <v>42476.571828703702</v>
      </c>
      <c r="S585" s="15" t="str">
        <f t="shared" si="58"/>
        <v>technology</v>
      </c>
      <c r="T585" s="16" t="str">
        <f t="shared" si="59"/>
        <v>web</v>
      </c>
    </row>
    <row r="586" spans="1:20" ht="45" x14ac:dyDescent="0.25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18">
        <f t="shared" si="57"/>
        <v>0.42599999999999999</v>
      </c>
      <c r="P586" s="6">
        <f t="shared" si="54"/>
        <v>53.25</v>
      </c>
      <c r="Q586" s="11">
        <f t="shared" si="55"/>
        <v>42082.861550925925</v>
      </c>
      <c r="R586" s="11">
        <f t="shared" si="56"/>
        <v>42127.861550925925</v>
      </c>
      <c r="S586" s="15" t="str">
        <f t="shared" si="58"/>
        <v>technology</v>
      </c>
      <c r="T586" s="16" t="str">
        <f t="shared" si="59"/>
        <v>web</v>
      </c>
    </row>
    <row r="587" spans="1:20" ht="30" x14ac:dyDescent="0.25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18">
        <f t="shared" si="57"/>
        <v>0.03</v>
      </c>
      <c r="P587" s="6">
        <f t="shared" si="54"/>
        <v>3</v>
      </c>
      <c r="Q587" s="11">
        <f t="shared" si="55"/>
        <v>42646.688564814809</v>
      </c>
      <c r="R587" s="11">
        <f t="shared" si="56"/>
        <v>42676.688564814809</v>
      </c>
      <c r="S587" s="15" t="str">
        <f t="shared" si="58"/>
        <v>technology</v>
      </c>
      <c r="T587" s="16" t="str">
        <f t="shared" si="59"/>
        <v>web</v>
      </c>
    </row>
    <row r="588" spans="1:20" ht="45" x14ac:dyDescent="0.25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18">
        <f t="shared" si="57"/>
        <v>0.26666666666666666</v>
      </c>
      <c r="P588" s="6">
        <f t="shared" si="54"/>
        <v>10</v>
      </c>
      <c r="Q588" s="11">
        <f t="shared" si="55"/>
        <v>42545.496932870366</v>
      </c>
      <c r="R588" s="11">
        <f t="shared" si="56"/>
        <v>42582.458333333336</v>
      </c>
      <c r="S588" s="15" t="str">
        <f t="shared" si="58"/>
        <v>technology</v>
      </c>
      <c r="T588" s="16" t="str">
        <f t="shared" si="59"/>
        <v>web</v>
      </c>
    </row>
    <row r="589" spans="1:20" ht="30" x14ac:dyDescent="0.25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18">
        <f t="shared" si="57"/>
        <v>34</v>
      </c>
      <c r="P589" s="6">
        <f t="shared" si="54"/>
        <v>121.42857142857143</v>
      </c>
      <c r="Q589" s="11">
        <f t="shared" si="55"/>
        <v>41947.793761574074</v>
      </c>
      <c r="R589" s="11">
        <f t="shared" si="56"/>
        <v>41977.793761574074</v>
      </c>
      <c r="S589" s="15" t="str">
        <f t="shared" si="58"/>
        <v>technology</v>
      </c>
      <c r="T589" s="16" t="str">
        <f t="shared" si="59"/>
        <v>web</v>
      </c>
    </row>
    <row r="590" spans="1:20" ht="45" x14ac:dyDescent="0.25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18">
        <f t="shared" si="57"/>
        <v>6.2E-2</v>
      </c>
      <c r="P590" s="6">
        <f t="shared" si="54"/>
        <v>15.5</v>
      </c>
      <c r="Q590" s="11">
        <f t="shared" si="55"/>
        <v>42047.604189814818</v>
      </c>
      <c r="R590" s="11">
        <f t="shared" si="56"/>
        <v>42071.427777777775</v>
      </c>
      <c r="S590" s="15" t="str">
        <f t="shared" si="58"/>
        <v>technology</v>
      </c>
      <c r="T590" s="16" t="str">
        <f t="shared" si="59"/>
        <v>web</v>
      </c>
    </row>
    <row r="591" spans="1:20" ht="45" x14ac:dyDescent="0.25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18">
        <f t="shared" si="57"/>
        <v>3.0579999999999998</v>
      </c>
      <c r="P591" s="6">
        <f t="shared" si="54"/>
        <v>84.944444444444443</v>
      </c>
      <c r="Q591" s="11">
        <f t="shared" si="55"/>
        <v>41922.533321759256</v>
      </c>
      <c r="R591" s="11">
        <f t="shared" si="56"/>
        <v>41952.57498842592</v>
      </c>
      <c r="S591" s="15" t="str">
        <f t="shared" si="58"/>
        <v>technology</v>
      </c>
      <c r="T591" s="16" t="str">
        <f t="shared" si="59"/>
        <v>wearables</v>
      </c>
    </row>
    <row r="592" spans="1:20" ht="45" x14ac:dyDescent="0.25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18">
        <f t="shared" si="57"/>
        <v>0.95</v>
      </c>
      <c r="P592" s="6">
        <f t="shared" si="54"/>
        <v>10.555555555555555</v>
      </c>
      <c r="Q592" s="11">
        <f t="shared" si="55"/>
        <v>42636.437025462961</v>
      </c>
      <c r="R592" s="11">
        <f t="shared" si="56"/>
        <v>42666.437025462961</v>
      </c>
      <c r="S592" s="15" t="str">
        <f t="shared" si="58"/>
        <v>technology</v>
      </c>
      <c r="T592" s="16" t="str">
        <f t="shared" si="59"/>
        <v>wearables</v>
      </c>
    </row>
    <row r="593" spans="1:20" ht="30" x14ac:dyDescent="0.25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18">
        <f t="shared" si="57"/>
        <v>0.4</v>
      </c>
      <c r="P593" s="6">
        <f t="shared" si="54"/>
        <v>39</v>
      </c>
      <c r="Q593" s="11">
        <f t="shared" si="55"/>
        <v>41990.229710648149</v>
      </c>
      <c r="R593" s="11">
        <f t="shared" si="56"/>
        <v>42020.229710648149</v>
      </c>
      <c r="S593" s="15" t="str">
        <f t="shared" si="58"/>
        <v>technology</v>
      </c>
      <c r="T593" s="16" t="str">
        <f t="shared" si="59"/>
        <v>wearables</v>
      </c>
    </row>
    <row r="594" spans="1:20" ht="45" x14ac:dyDescent="0.25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18">
        <f t="shared" si="57"/>
        <v>0.35000000000000003</v>
      </c>
      <c r="P594" s="6">
        <f t="shared" si="54"/>
        <v>100</v>
      </c>
      <c r="Q594" s="11">
        <f t="shared" si="55"/>
        <v>42173.634907407402</v>
      </c>
      <c r="R594" s="11">
        <f t="shared" si="56"/>
        <v>42203.634907407402</v>
      </c>
      <c r="S594" s="15" t="str">
        <f t="shared" si="58"/>
        <v>technology</v>
      </c>
      <c r="T594" s="16" t="str">
        <f t="shared" si="59"/>
        <v>wearables</v>
      </c>
    </row>
    <row r="595" spans="1:20" ht="45" x14ac:dyDescent="0.25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18">
        <f t="shared" si="57"/>
        <v>7.5333333333333332</v>
      </c>
      <c r="P595" s="6">
        <f t="shared" si="54"/>
        <v>31.172413793103448</v>
      </c>
      <c r="Q595" s="11">
        <f t="shared" si="55"/>
        <v>42077.458043981482</v>
      </c>
      <c r="R595" s="11">
        <f t="shared" si="56"/>
        <v>42107.458043981482</v>
      </c>
      <c r="S595" s="15" t="str">
        <f t="shared" si="58"/>
        <v>technology</v>
      </c>
      <c r="T595" s="16" t="str">
        <f t="shared" si="59"/>
        <v>wearables</v>
      </c>
    </row>
    <row r="596" spans="1:20" ht="45" x14ac:dyDescent="0.25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18">
        <f t="shared" si="57"/>
        <v>18.64</v>
      </c>
      <c r="P596" s="6">
        <f t="shared" si="54"/>
        <v>155.33333333333334</v>
      </c>
      <c r="Q596" s="11">
        <f t="shared" si="55"/>
        <v>42688.503020833326</v>
      </c>
      <c r="R596" s="11">
        <f t="shared" si="56"/>
        <v>42748.503020833326</v>
      </c>
      <c r="S596" s="15" t="str">
        <f t="shared" si="58"/>
        <v>technology</v>
      </c>
      <c r="T596" s="16" t="str">
        <f t="shared" si="59"/>
        <v>wearables</v>
      </c>
    </row>
    <row r="597" spans="1:20" ht="45" x14ac:dyDescent="0.25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18">
        <f t="shared" si="57"/>
        <v>4.0000000000000001E-3</v>
      </c>
      <c r="P597" s="6">
        <f t="shared" si="54"/>
        <v>2</v>
      </c>
      <c r="Q597" s="11">
        <f t="shared" si="55"/>
        <v>41838.623819444438</v>
      </c>
      <c r="R597" s="11">
        <f t="shared" si="56"/>
        <v>41868.623819444438</v>
      </c>
      <c r="S597" s="15" t="str">
        <f t="shared" si="58"/>
        <v>technology</v>
      </c>
      <c r="T597" s="16" t="str">
        <f t="shared" si="59"/>
        <v>wearables</v>
      </c>
    </row>
    <row r="598" spans="1:20" ht="45" x14ac:dyDescent="0.25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18">
        <f t="shared" si="57"/>
        <v>10.02</v>
      </c>
      <c r="P598" s="6">
        <f t="shared" si="54"/>
        <v>178.92857142857142</v>
      </c>
      <c r="Q598" s="11">
        <f t="shared" si="55"/>
        <v>42632.165081018517</v>
      </c>
      <c r="R598" s="11">
        <f t="shared" si="56"/>
        <v>42672.165081018517</v>
      </c>
      <c r="S598" s="15" t="str">
        <f t="shared" si="58"/>
        <v>technology</v>
      </c>
      <c r="T598" s="16" t="str">
        <f t="shared" si="59"/>
        <v>wearables</v>
      </c>
    </row>
    <row r="599" spans="1:20" ht="45" x14ac:dyDescent="0.25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18">
        <f t="shared" si="57"/>
        <v>4.5600000000000005</v>
      </c>
      <c r="P599" s="6">
        <f t="shared" si="54"/>
        <v>27.36</v>
      </c>
      <c r="Q599" s="11">
        <f t="shared" si="55"/>
        <v>42090.622939814813</v>
      </c>
      <c r="R599" s="11">
        <f t="shared" si="56"/>
        <v>42135.622939814813</v>
      </c>
      <c r="S599" s="15" t="str">
        <f t="shared" si="58"/>
        <v>technology</v>
      </c>
      <c r="T599" s="16" t="str">
        <f t="shared" si="59"/>
        <v>wearables</v>
      </c>
    </row>
    <row r="600" spans="1:20" ht="60" x14ac:dyDescent="0.25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18">
        <f t="shared" si="57"/>
        <v>21.5075</v>
      </c>
      <c r="P600" s="6">
        <f t="shared" si="54"/>
        <v>1536.25</v>
      </c>
      <c r="Q600" s="11">
        <f t="shared" si="55"/>
        <v>42527.417337962957</v>
      </c>
      <c r="R600" s="11">
        <f t="shared" si="56"/>
        <v>42557.417337962957</v>
      </c>
      <c r="S600" s="15" t="str">
        <f t="shared" si="58"/>
        <v>technology</v>
      </c>
      <c r="T600" s="16" t="str">
        <f t="shared" si="59"/>
        <v>wearables</v>
      </c>
    </row>
    <row r="601" spans="1:20" ht="45" x14ac:dyDescent="0.25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18">
        <f t="shared" si="57"/>
        <v>29.276666666666667</v>
      </c>
      <c r="P601" s="6">
        <f t="shared" si="54"/>
        <v>84.99677419354839</v>
      </c>
      <c r="Q601" s="11">
        <f t="shared" si="55"/>
        <v>42506.501388888886</v>
      </c>
      <c r="R601" s="11">
        <f t="shared" si="56"/>
        <v>42540.131944444445</v>
      </c>
      <c r="S601" s="15" t="str">
        <f t="shared" si="58"/>
        <v>technology</v>
      </c>
      <c r="T601" s="16" t="str">
        <f t="shared" si="59"/>
        <v>wearables</v>
      </c>
    </row>
    <row r="602" spans="1:20" ht="45" x14ac:dyDescent="0.25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18">
        <f t="shared" si="57"/>
        <v>39.426666666666662</v>
      </c>
      <c r="P602" s="6">
        <f t="shared" si="54"/>
        <v>788.5333333333333</v>
      </c>
      <c r="Q602" s="11">
        <f t="shared" si="55"/>
        <v>41984.484398148146</v>
      </c>
      <c r="R602" s="11">
        <f t="shared" si="56"/>
        <v>42017.958333333336</v>
      </c>
      <c r="S602" s="15" t="str">
        <f t="shared" si="58"/>
        <v>technology</v>
      </c>
      <c r="T602" s="16" t="str">
        <f t="shared" si="59"/>
        <v>wearables</v>
      </c>
    </row>
    <row r="603" spans="1:20" ht="45" x14ac:dyDescent="0.25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18">
        <f t="shared" si="57"/>
        <v>21.628</v>
      </c>
      <c r="P603" s="6">
        <f t="shared" si="54"/>
        <v>50.29767441860465</v>
      </c>
      <c r="Q603" s="11">
        <f t="shared" si="55"/>
        <v>41974.011157407404</v>
      </c>
      <c r="R603" s="11">
        <f t="shared" si="56"/>
        <v>42004.999305555553</v>
      </c>
      <c r="S603" s="15" t="str">
        <f t="shared" si="58"/>
        <v>technology</v>
      </c>
      <c r="T603" s="16" t="str">
        <f t="shared" si="59"/>
        <v>wearables</v>
      </c>
    </row>
    <row r="604" spans="1:20" ht="45" x14ac:dyDescent="0.25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18">
        <f t="shared" si="57"/>
        <v>0.20500000000000002</v>
      </c>
      <c r="P604" s="6">
        <f t="shared" si="54"/>
        <v>68.333333333333329</v>
      </c>
      <c r="Q604" s="11">
        <f t="shared" si="55"/>
        <v>41838.6321412037</v>
      </c>
      <c r="R604" s="11">
        <f t="shared" si="56"/>
        <v>41883.6321412037</v>
      </c>
      <c r="S604" s="15" t="str">
        <f t="shared" si="58"/>
        <v>technology</v>
      </c>
      <c r="T604" s="16" t="str">
        <f t="shared" si="59"/>
        <v>wearables</v>
      </c>
    </row>
    <row r="605" spans="1:20" ht="30" x14ac:dyDescent="0.25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18">
        <f t="shared" si="57"/>
        <v>0.03</v>
      </c>
      <c r="P605" s="6">
        <f t="shared" si="54"/>
        <v>7.5</v>
      </c>
      <c r="Q605" s="11">
        <f t="shared" si="55"/>
        <v>41802.907719907402</v>
      </c>
      <c r="R605" s="11">
        <f t="shared" si="56"/>
        <v>41862.907719907402</v>
      </c>
      <c r="S605" s="15" t="str">
        <f t="shared" si="58"/>
        <v>technology</v>
      </c>
      <c r="T605" s="16" t="str">
        <f t="shared" si="59"/>
        <v>wearables</v>
      </c>
    </row>
    <row r="606" spans="1:20" ht="45" x14ac:dyDescent="0.25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18">
        <f t="shared" si="57"/>
        <v>14.85</v>
      </c>
      <c r="P606" s="6">
        <f t="shared" si="54"/>
        <v>34.269230769230766</v>
      </c>
      <c r="Q606" s="11">
        <f t="shared" si="55"/>
        <v>41975.722268518519</v>
      </c>
      <c r="R606" s="11">
        <f t="shared" si="56"/>
        <v>42005.082638888889</v>
      </c>
      <c r="S606" s="15" t="str">
        <f t="shared" si="58"/>
        <v>technology</v>
      </c>
      <c r="T606" s="16" t="str">
        <f t="shared" si="59"/>
        <v>wearables</v>
      </c>
    </row>
    <row r="607" spans="1:20" ht="60" x14ac:dyDescent="0.25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18">
        <f t="shared" si="57"/>
        <v>1.4710000000000001</v>
      </c>
      <c r="P607" s="6">
        <f t="shared" si="54"/>
        <v>61.291666666666664</v>
      </c>
      <c r="Q607" s="11">
        <f t="shared" si="55"/>
        <v>42012.559965277775</v>
      </c>
      <c r="R607" s="11">
        <f t="shared" si="56"/>
        <v>42042.559965277775</v>
      </c>
      <c r="S607" s="15" t="str">
        <f t="shared" si="58"/>
        <v>technology</v>
      </c>
      <c r="T607" s="16" t="str">
        <f t="shared" si="59"/>
        <v>wearables</v>
      </c>
    </row>
    <row r="608" spans="1:20" ht="45" x14ac:dyDescent="0.25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18">
        <f t="shared" si="57"/>
        <v>25.584</v>
      </c>
      <c r="P608" s="6">
        <f t="shared" si="54"/>
        <v>133.25</v>
      </c>
      <c r="Q608" s="11">
        <f t="shared" si="55"/>
        <v>42504.195543981477</v>
      </c>
      <c r="R608" s="11">
        <f t="shared" si="56"/>
        <v>42549.195543981477</v>
      </c>
      <c r="S608" s="15" t="str">
        <f t="shared" si="58"/>
        <v>technology</v>
      </c>
      <c r="T608" s="16" t="str">
        <f t="shared" si="59"/>
        <v>wearables</v>
      </c>
    </row>
    <row r="609" spans="1:20" ht="45" x14ac:dyDescent="0.25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18">
        <f t="shared" si="57"/>
        <v>3.8206896551724134</v>
      </c>
      <c r="P609" s="6">
        <f t="shared" si="54"/>
        <v>65.17647058823529</v>
      </c>
      <c r="Q609" s="11">
        <f t="shared" si="55"/>
        <v>42481.168263888881</v>
      </c>
      <c r="R609" s="11">
        <f t="shared" si="56"/>
        <v>42511.168263888881</v>
      </c>
      <c r="S609" s="15" t="str">
        <f t="shared" si="58"/>
        <v>technology</v>
      </c>
      <c r="T609" s="16" t="str">
        <f t="shared" si="59"/>
        <v>wearables</v>
      </c>
    </row>
    <row r="610" spans="1:20" ht="45" x14ac:dyDescent="0.25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18">
        <f t="shared" si="57"/>
        <v>15.485964912280703</v>
      </c>
      <c r="P610" s="6">
        <f t="shared" si="54"/>
        <v>93.90425531914893</v>
      </c>
      <c r="Q610" s="11">
        <f t="shared" si="55"/>
        <v>42556.487372685187</v>
      </c>
      <c r="R610" s="11">
        <f t="shared" si="56"/>
        <v>42616.487372685187</v>
      </c>
      <c r="S610" s="15" t="str">
        <f t="shared" si="58"/>
        <v>technology</v>
      </c>
      <c r="T610" s="16" t="str">
        <f t="shared" si="59"/>
        <v>wearables</v>
      </c>
    </row>
    <row r="611" spans="1:20" ht="45" x14ac:dyDescent="0.25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18">
        <f t="shared" si="57"/>
        <v>25.912000000000003</v>
      </c>
      <c r="P611" s="6">
        <f t="shared" si="54"/>
        <v>150.65116279069767</v>
      </c>
      <c r="Q611" s="11">
        <f t="shared" si="55"/>
        <v>41864.293182870366</v>
      </c>
      <c r="R611" s="11">
        <f t="shared" si="56"/>
        <v>41899.293182870366</v>
      </c>
      <c r="S611" s="15" t="str">
        <f t="shared" si="58"/>
        <v>technology</v>
      </c>
      <c r="T611" s="16" t="str">
        <f t="shared" si="59"/>
        <v>wearables</v>
      </c>
    </row>
    <row r="612" spans="1:20" ht="45" x14ac:dyDescent="0.25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18">
        <f t="shared" si="57"/>
        <v>0.04</v>
      </c>
      <c r="P612" s="6">
        <f t="shared" si="54"/>
        <v>1</v>
      </c>
      <c r="Q612" s="11">
        <f t="shared" si="55"/>
        <v>42639.597268518519</v>
      </c>
      <c r="R612" s="11">
        <f t="shared" si="56"/>
        <v>42669.597268518519</v>
      </c>
      <c r="S612" s="15" t="str">
        <f t="shared" si="58"/>
        <v>technology</v>
      </c>
      <c r="T612" s="16" t="str">
        <f t="shared" si="59"/>
        <v>wearables</v>
      </c>
    </row>
    <row r="613" spans="1:20" ht="45" x14ac:dyDescent="0.25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18">
        <f t="shared" si="57"/>
        <v>0.106</v>
      </c>
      <c r="P613" s="6">
        <f t="shared" si="54"/>
        <v>13.25</v>
      </c>
      <c r="Q613" s="11">
        <f t="shared" si="55"/>
        <v>42778.556967592587</v>
      </c>
      <c r="R613" s="11">
        <f t="shared" si="56"/>
        <v>42808.515300925923</v>
      </c>
      <c r="S613" s="15" t="str">
        <f t="shared" si="58"/>
        <v>technology</v>
      </c>
      <c r="T613" s="16" t="str">
        <f t="shared" si="59"/>
        <v>wearables</v>
      </c>
    </row>
    <row r="614" spans="1:20" ht="45" x14ac:dyDescent="0.25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18">
        <f t="shared" si="57"/>
        <v>0.85142857142857142</v>
      </c>
      <c r="P614" s="6">
        <f t="shared" si="54"/>
        <v>99.333333333333329</v>
      </c>
      <c r="Q614" s="11">
        <f t="shared" si="55"/>
        <v>42634.691712962966</v>
      </c>
      <c r="R614" s="11">
        <f t="shared" si="56"/>
        <v>42674.691712962966</v>
      </c>
      <c r="S614" s="15" t="str">
        <f t="shared" si="58"/>
        <v>technology</v>
      </c>
      <c r="T614" s="16" t="str">
        <f t="shared" si="59"/>
        <v>wearables</v>
      </c>
    </row>
    <row r="615" spans="1:20" ht="30" x14ac:dyDescent="0.25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18">
        <f t="shared" si="57"/>
        <v>7.4837500000000006</v>
      </c>
      <c r="P615" s="6">
        <f t="shared" si="54"/>
        <v>177.39259259259259</v>
      </c>
      <c r="Q615" s="11">
        <f t="shared" si="55"/>
        <v>41809.26494212963</v>
      </c>
      <c r="R615" s="11">
        <f t="shared" si="56"/>
        <v>41844.916666666664</v>
      </c>
      <c r="S615" s="15" t="str">
        <f t="shared" si="58"/>
        <v>technology</v>
      </c>
      <c r="T615" s="16" t="str">
        <f t="shared" si="59"/>
        <v>wearables</v>
      </c>
    </row>
    <row r="616" spans="1:20" ht="45" x14ac:dyDescent="0.25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18">
        <f t="shared" si="57"/>
        <v>27.650000000000002</v>
      </c>
      <c r="P616" s="6">
        <f t="shared" si="54"/>
        <v>55.3</v>
      </c>
      <c r="Q616" s="11">
        <f t="shared" si="55"/>
        <v>41971.658240740733</v>
      </c>
      <c r="R616" s="11">
        <f t="shared" si="56"/>
        <v>42016.658240740733</v>
      </c>
      <c r="S616" s="15" t="str">
        <f t="shared" si="58"/>
        <v>technology</v>
      </c>
      <c r="T616" s="16" t="str">
        <f t="shared" si="59"/>
        <v>wearables</v>
      </c>
    </row>
    <row r="617" spans="1:20" ht="45" x14ac:dyDescent="0.25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18">
        <f t="shared" si="57"/>
        <v>0</v>
      </c>
      <c r="P617" s="6">
        <f t="shared" si="54"/>
        <v>0</v>
      </c>
      <c r="Q617" s="11">
        <f t="shared" si="55"/>
        <v>42189.464930555558</v>
      </c>
      <c r="R617" s="11">
        <f t="shared" si="56"/>
        <v>42219.464930555558</v>
      </c>
      <c r="S617" s="15" t="str">
        <f t="shared" si="58"/>
        <v>technology</v>
      </c>
      <c r="T617" s="16" t="str">
        <f t="shared" si="59"/>
        <v>wearables</v>
      </c>
    </row>
    <row r="618" spans="1:20" ht="45" x14ac:dyDescent="0.25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18">
        <f t="shared" si="57"/>
        <v>3.55</v>
      </c>
      <c r="P618" s="6">
        <f t="shared" si="54"/>
        <v>591.66666666666663</v>
      </c>
      <c r="Q618" s="11">
        <f t="shared" si="55"/>
        <v>42711.542280092595</v>
      </c>
      <c r="R618" s="11">
        <f t="shared" si="56"/>
        <v>42771.542280092595</v>
      </c>
      <c r="S618" s="15" t="str">
        <f t="shared" si="58"/>
        <v>technology</v>
      </c>
      <c r="T618" s="16" t="str">
        <f t="shared" si="59"/>
        <v>wearables</v>
      </c>
    </row>
    <row r="619" spans="1:20" ht="45" x14ac:dyDescent="0.25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18">
        <f t="shared" si="57"/>
        <v>72.989999999999995</v>
      </c>
      <c r="P619" s="6">
        <f t="shared" si="54"/>
        <v>405.5</v>
      </c>
      <c r="Q619" s="11">
        <f t="shared" si="55"/>
        <v>42261.896446759252</v>
      </c>
      <c r="R619" s="11">
        <f t="shared" si="56"/>
        <v>42291.896446759252</v>
      </c>
      <c r="S619" s="15" t="str">
        <f t="shared" si="58"/>
        <v>technology</v>
      </c>
      <c r="T619" s="16" t="str">
        <f t="shared" si="59"/>
        <v>wearables</v>
      </c>
    </row>
    <row r="620" spans="1:20" ht="45" x14ac:dyDescent="0.25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18">
        <f t="shared" si="57"/>
        <v>57.648750000000007</v>
      </c>
      <c r="P620" s="6">
        <f t="shared" si="54"/>
        <v>343.14732142857144</v>
      </c>
      <c r="Q620" s="11">
        <f t="shared" si="55"/>
        <v>42675.459456018514</v>
      </c>
      <c r="R620" s="11">
        <f t="shared" si="56"/>
        <v>42711.999305555553</v>
      </c>
      <c r="S620" s="15" t="str">
        <f t="shared" si="58"/>
        <v>technology</v>
      </c>
      <c r="T620" s="16" t="str">
        <f t="shared" si="59"/>
        <v>wearables</v>
      </c>
    </row>
    <row r="621" spans="1:20" ht="30" x14ac:dyDescent="0.25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18">
        <f t="shared" si="57"/>
        <v>12.34</v>
      </c>
      <c r="P621" s="6">
        <f t="shared" si="54"/>
        <v>72.588235294117652</v>
      </c>
      <c r="Q621" s="11">
        <f t="shared" si="55"/>
        <v>42579.426400462959</v>
      </c>
      <c r="R621" s="11">
        <f t="shared" si="56"/>
        <v>42622.041666666664</v>
      </c>
      <c r="S621" s="15" t="str">
        <f t="shared" si="58"/>
        <v>technology</v>
      </c>
      <c r="T621" s="16" t="str">
        <f t="shared" si="59"/>
        <v>wearables</v>
      </c>
    </row>
    <row r="622" spans="1:20" ht="45" x14ac:dyDescent="0.25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18">
        <f t="shared" si="57"/>
        <v>0.52</v>
      </c>
      <c r="P622" s="6">
        <f t="shared" si="54"/>
        <v>26</v>
      </c>
      <c r="Q622" s="11">
        <f t="shared" si="55"/>
        <v>42157.819976851846</v>
      </c>
      <c r="R622" s="11">
        <f t="shared" si="56"/>
        <v>42185.819976851846</v>
      </c>
      <c r="S622" s="15" t="str">
        <f t="shared" si="58"/>
        <v>technology</v>
      </c>
      <c r="T622" s="16" t="str">
        <f t="shared" si="59"/>
        <v>wearables</v>
      </c>
    </row>
    <row r="623" spans="1:20" ht="45" x14ac:dyDescent="0.25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18">
        <f t="shared" si="57"/>
        <v>6.5299999999999994</v>
      </c>
      <c r="P623" s="6">
        <f t="shared" si="54"/>
        <v>6.4975124378109452</v>
      </c>
      <c r="Q623" s="11">
        <f t="shared" si="55"/>
        <v>42696.167395833334</v>
      </c>
      <c r="R623" s="11">
        <f t="shared" si="56"/>
        <v>42726.167395833334</v>
      </c>
      <c r="S623" s="15" t="str">
        <f t="shared" si="58"/>
        <v>technology</v>
      </c>
      <c r="T623" s="16" t="str">
        <f t="shared" si="59"/>
        <v>wearables</v>
      </c>
    </row>
    <row r="624" spans="1:20" ht="30" x14ac:dyDescent="0.25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18">
        <f t="shared" si="57"/>
        <v>35.338000000000001</v>
      </c>
      <c r="P624" s="6">
        <f t="shared" si="54"/>
        <v>119.38513513513513</v>
      </c>
      <c r="Q624" s="11">
        <f t="shared" si="55"/>
        <v>42094.599849537037</v>
      </c>
      <c r="R624" s="11">
        <f t="shared" si="56"/>
        <v>42124.599849537037</v>
      </c>
      <c r="S624" s="15" t="str">
        <f t="shared" si="58"/>
        <v>technology</v>
      </c>
      <c r="T624" s="16" t="str">
        <f t="shared" si="59"/>
        <v>wearables</v>
      </c>
    </row>
    <row r="625" spans="1:20" ht="45" x14ac:dyDescent="0.25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18">
        <f t="shared" si="57"/>
        <v>0.39333333333333331</v>
      </c>
      <c r="P625" s="6">
        <f t="shared" si="54"/>
        <v>84.285714285714292</v>
      </c>
      <c r="Q625" s="11">
        <f t="shared" si="55"/>
        <v>42737.455543981479</v>
      </c>
      <c r="R625" s="11">
        <f t="shared" si="56"/>
        <v>42767.455543981479</v>
      </c>
      <c r="S625" s="15" t="str">
        <f t="shared" si="58"/>
        <v>technology</v>
      </c>
      <c r="T625" s="16" t="str">
        <f t="shared" si="59"/>
        <v>wearables</v>
      </c>
    </row>
    <row r="626" spans="1:20" ht="45" x14ac:dyDescent="0.25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18">
        <f t="shared" si="57"/>
        <v>1.06</v>
      </c>
      <c r="P626" s="6">
        <f t="shared" si="54"/>
        <v>90.857142857142861</v>
      </c>
      <c r="Q626" s="11">
        <f t="shared" si="55"/>
        <v>41913.312731481477</v>
      </c>
      <c r="R626" s="11">
        <f t="shared" si="56"/>
        <v>41943.312731481477</v>
      </c>
      <c r="S626" s="15" t="str">
        <f t="shared" si="58"/>
        <v>technology</v>
      </c>
      <c r="T626" s="16" t="str">
        <f t="shared" si="59"/>
        <v>wearables</v>
      </c>
    </row>
    <row r="627" spans="1:20" ht="30" x14ac:dyDescent="0.25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18">
        <f t="shared" si="57"/>
        <v>5.7142857142857147E-4</v>
      </c>
      <c r="P627" s="6">
        <f t="shared" si="54"/>
        <v>1</v>
      </c>
      <c r="Q627" s="11">
        <f t="shared" si="55"/>
        <v>41815.718773148146</v>
      </c>
      <c r="R627" s="11">
        <f t="shared" si="56"/>
        <v>41845.718773148146</v>
      </c>
      <c r="S627" s="15" t="str">
        <f t="shared" si="58"/>
        <v>technology</v>
      </c>
      <c r="T627" s="16" t="str">
        <f t="shared" si="59"/>
        <v>wearables</v>
      </c>
    </row>
    <row r="628" spans="1:20" ht="45" x14ac:dyDescent="0.25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18">
        <f t="shared" si="57"/>
        <v>46.379999999999995</v>
      </c>
      <c r="P628" s="6">
        <f t="shared" si="54"/>
        <v>20.342105263157894</v>
      </c>
      <c r="Q628" s="11">
        <f t="shared" si="55"/>
        <v>42388.314687500002</v>
      </c>
      <c r="R628" s="11">
        <f t="shared" si="56"/>
        <v>42403.314687500002</v>
      </c>
      <c r="S628" s="15" t="str">
        <f t="shared" si="58"/>
        <v>technology</v>
      </c>
      <c r="T628" s="16" t="str">
        <f t="shared" si="59"/>
        <v>wearables</v>
      </c>
    </row>
    <row r="629" spans="1:20" ht="45" x14ac:dyDescent="0.25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18">
        <f t="shared" si="57"/>
        <v>15.39</v>
      </c>
      <c r="P629" s="6">
        <f t="shared" si="54"/>
        <v>530.68965517241384</v>
      </c>
      <c r="Q629" s="11">
        <f t="shared" si="55"/>
        <v>41866.722743055558</v>
      </c>
      <c r="R629" s="11">
        <f t="shared" si="56"/>
        <v>41899.875</v>
      </c>
      <c r="S629" s="15" t="str">
        <f t="shared" si="58"/>
        <v>technology</v>
      </c>
      <c r="T629" s="16" t="str">
        <f t="shared" si="59"/>
        <v>wearables</v>
      </c>
    </row>
    <row r="630" spans="1:20" ht="45" x14ac:dyDescent="0.25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18">
        <f t="shared" si="57"/>
        <v>82.422107692307705</v>
      </c>
      <c r="P630" s="6">
        <f t="shared" si="54"/>
        <v>120.39184269662923</v>
      </c>
      <c r="Q630" s="11">
        <f t="shared" si="55"/>
        <v>41563.277175925927</v>
      </c>
      <c r="R630" s="11">
        <f t="shared" si="56"/>
        <v>41600.458333333328</v>
      </c>
      <c r="S630" s="15" t="str">
        <f t="shared" si="58"/>
        <v>technology</v>
      </c>
      <c r="T630" s="16" t="str">
        <f t="shared" si="59"/>
        <v>wearables</v>
      </c>
    </row>
    <row r="631" spans="1:20" ht="45" x14ac:dyDescent="0.25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18">
        <f t="shared" si="57"/>
        <v>2.6866666666666665</v>
      </c>
      <c r="P631" s="6">
        <f t="shared" si="54"/>
        <v>13</v>
      </c>
      <c r="Q631" s="11">
        <f t="shared" si="55"/>
        <v>42715.480104166665</v>
      </c>
      <c r="R631" s="11">
        <f t="shared" si="56"/>
        <v>42745.480104166665</v>
      </c>
      <c r="S631" s="15" t="str">
        <f t="shared" si="58"/>
        <v>technology</v>
      </c>
      <c r="T631" s="16" t="str">
        <f t="shared" si="59"/>
        <v>wearables</v>
      </c>
    </row>
    <row r="632" spans="1:20" ht="45" x14ac:dyDescent="0.25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18">
        <f t="shared" si="57"/>
        <v>26.6</v>
      </c>
      <c r="P632" s="6">
        <f t="shared" si="54"/>
        <v>291.33333333333331</v>
      </c>
      <c r="Q632" s="11">
        <f t="shared" si="55"/>
        <v>41813.454629629625</v>
      </c>
      <c r="R632" s="11">
        <f t="shared" si="56"/>
        <v>41843.454629629625</v>
      </c>
      <c r="S632" s="15" t="str">
        <f t="shared" si="58"/>
        <v>technology</v>
      </c>
      <c r="T632" s="16" t="str">
        <f t="shared" si="59"/>
        <v>wearables</v>
      </c>
    </row>
    <row r="633" spans="1:20" ht="45" x14ac:dyDescent="0.25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18">
        <f t="shared" si="57"/>
        <v>30.813400000000001</v>
      </c>
      <c r="P633" s="6">
        <f t="shared" si="54"/>
        <v>124.9191891891892</v>
      </c>
      <c r="Q633" s="11">
        <f t="shared" si="55"/>
        <v>42668.518368055556</v>
      </c>
      <c r="R633" s="11">
        <f t="shared" si="56"/>
        <v>42698.560034722221</v>
      </c>
      <c r="S633" s="15" t="str">
        <f t="shared" si="58"/>
        <v>technology</v>
      </c>
      <c r="T633" s="16" t="str">
        <f t="shared" si="59"/>
        <v>wearables</v>
      </c>
    </row>
    <row r="634" spans="1:20" ht="45" x14ac:dyDescent="0.25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18">
        <f t="shared" si="57"/>
        <v>5.58</v>
      </c>
      <c r="P634" s="6">
        <f t="shared" si="54"/>
        <v>119.57142857142857</v>
      </c>
      <c r="Q634" s="11">
        <f t="shared" si="55"/>
        <v>42711.742465277777</v>
      </c>
      <c r="R634" s="11">
        <f t="shared" si="56"/>
        <v>42766.772222222215</v>
      </c>
      <c r="S634" s="15" t="str">
        <f t="shared" si="58"/>
        <v>technology</v>
      </c>
      <c r="T634" s="16" t="str">
        <f t="shared" si="59"/>
        <v>wearables</v>
      </c>
    </row>
    <row r="635" spans="1:20" ht="45" x14ac:dyDescent="0.25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18">
        <f t="shared" si="57"/>
        <v>0.87454545454545463</v>
      </c>
      <c r="P635" s="6">
        <f t="shared" si="54"/>
        <v>120.25</v>
      </c>
      <c r="Q635" s="11">
        <f t="shared" si="55"/>
        <v>42725.984583333331</v>
      </c>
      <c r="R635" s="11">
        <f t="shared" si="56"/>
        <v>42785.984583333331</v>
      </c>
      <c r="S635" s="15" t="str">
        <f t="shared" si="58"/>
        <v>technology</v>
      </c>
      <c r="T635" s="16" t="str">
        <f t="shared" si="59"/>
        <v>wearables</v>
      </c>
    </row>
    <row r="636" spans="1:20" ht="30" x14ac:dyDescent="0.25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18">
        <f t="shared" si="57"/>
        <v>0.97699999999999987</v>
      </c>
      <c r="P636" s="6">
        <f t="shared" si="54"/>
        <v>195.4</v>
      </c>
      <c r="Q636" s="11">
        <f t="shared" si="55"/>
        <v>42726.283310185179</v>
      </c>
      <c r="R636" s="11">
        <f t="shared" si="56"/>
        <v>42756.283310185179</v>
      </c>
      <c r="S636" s="15" t="str">
        <f t="shared" si="58"/>
        <v>technology</v>
      </c>
      <c r="T636" s="16" t="str">
        <f t="shared" si="59"/>
        <v>wearables</v>
      </c>
    </row>
    <row r="637" spans="1:20" ht="45" x14ac:dyDescent="0.25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18">
        <f t="shared" si="57"/>
        <v>0</v>
      </c>
      <c r="P637" s="6">
        <f t="shared" si="54"/>
        <v>0</v>
      </c>
      <c r="Q637" s="11">
        <f t="shared" si="55"/>
        <v>42676.786840277775</v>
      </c>
      <c r="R637" s="11">
        <f t="shared" si="56"/>
        <v>42718.568749999999</v>
      </c>
      <c r="S637" s="15" t="str">
        <f t="shared" si="58"/>
        <v>technology</v>
      </c>
      <c r="T637" s="16" t="str">
        <f t="shared" si="59"/>
        <v>wearables</v>
      </c>
    </row>
    <row r="638" spans="1:20" ht="45" x14ac:dyDescent="0.25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18">
        <f t="shared" si="57"/>
        <v>78.927352941176466</v>
      </c>
      <c r="P638" s="6">
        <f t="shared" si="54"/>
        <v>117.69868421052631</v>
      </c>
      <c r="Q638" s="11">
        <f t="shared" si="55"/>
        <v>42696.45517361111</v>
      </c>
      <c r="R638" s="11">
        <f t="shared" si="56"/>
        <v>42736.45517361111</v>
      </c>
      <c r="S638" s="15" t="str">
        <f t="shared" si="58"/>
        <v>technology</v>
      </c>
      <c r="T638" s="16" t="str">
        <f t="shared" si="59"/>
        <v>wearables</v>
      </c>
    </row>
    <row r="639" spans="1:20" ht="45" x14ac:dyDescent="0.25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18">
        <f t="shared" si="57"/>
        <v>22.092500000000001</v>
      </c>
      <c r="P639" s="6">
        <f t="shared" si="54"/>
        <v>23.948509485094849</v>
      </c>
      <c r="Q639" s="11">
        <f t="shared" si="55"/>
        <v>41835.372685185182</v>
      </c>
      <c r="R639" s="11">
        <f t="shared" si="56"/>
        <v>41895.372685185182</v>
      </c>
      <c r="S639" s="15" t="str">
        <f t="shared" si="58"/>
        <v>technology</v>
      </c>
      <c r="T639" s="16" t="str">
        <f t="shared" si="59"/>
        <v>wearables</v>
      </c>
    </row>
    <row r="640" spans="1:20" ht="30" x14ac:dyDescent="0.25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18">
        <f t="shared" si="57"/>
        <v>0.40666666666666662</v>
      </c>
      <c r="P640" s="6">
        <f t="shared" si="54"/>
        <v>30.5</v>
      </c>
      <c r="Q640" s="11">
        <f t="shared" si="55"/>
        <v>41947.832858796297</v>
      </c>
      <c r="R640" s="11">
        <f t="shared" si="56"/>
        <v>41977.832858796297</v>
      </c>
      <c r="S640" s="15" t="str">
        <f t="shared" si="58"/>
        <v>technology</v>
      </c>
      <c r="T640" s="16" t="str">
        <f t="shared" si="59"/>
        <v>wearables</v>
      </c>
    </row>
    <row r="641" spans="1:20" ht="30" x14ac:dyDescent="0.25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18">
        <f t="shared" si="57"/>
        <v>0</v>
      </c>
      <c r="P641" s="6">
        <f t="shared" si="54"/>
        <v>0</v>
      </c>
      <c r="Q641" s="11">
        <f t="shared" si="55"/>
        <v>41837.776643518519</v>
      </c>
      <c r="R641" s="11">
        <f t="shared" si="56"/>
        <v>41870.822222222218</v>
      </c>
      <c r="S641" s="15" t="str">
        <f t="shared" si="58"/>
        <v>technology</v>
      </c>
      <c r="T641" s="16" t="str">
        <f t="shared" si="59"/>
        <v>wearables</v>
      </c>
    </row>
    <row r="642" spans="1:20" ht="45" x14ac:dyDescent="0.25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18">
        <f t="shared" si="57"/>
        <v>33.790999999999997</v>
      </c>
      <c r="P642" s="6">
        <f t="shared" ref="P642:P705" si="60">IF(ISERROR(E642/L642),0,E642/L642)</f>
        <v>99.973372781065095</v>
      </c>
      <c r="Q642" s="11">
        <f t="shared" ref="Q642:Q705" si="61">(J642/86400)+25569+(-5/24)</f>
        <v>42678.250787037039</v>
      </c>
      <c r="R642" s="11">
        <f t="shared" ref="R642:R705" si="62">(I642/86400)+25569+(-5/24)</f>
        <v>42718.292453703696</v>
      </c>
      <c r="S642" s="15" t="str">
        <f t="shared" si="58"/>
        <v>technology</v>
      </c>
      <c r="T642" s="16" t="str">
        <f t="shared" si="59"/>
        <v>wearables</v>
      </c>
    </row>
    <row r="643" spans="1:20" ht="45" x14ac:dyDescent="0.25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18">
        <f t="shared" ref="O643:O706" si="63">E643/D643 * 100</f>
        <v>0.21649484536082475</v>
      </c>
      <c r="P643" s="6">
        <f t="shared" si="60"/>
        <v>26.25</v>
      </c>
      <c r="Q643" s="11">
        <f t="shared" si="61"/>
        <v>42384.472592592589</v>
      </c>
      <c r="R643" s="11">
        <f t="shared" si="62"/>
        <v>42414.472592592589</v>
      </c>
      <c r="S643" s="15" t="str">
        <f t="shared" ref="S643:S706" si="64">LEFT(N643,FIND("/",N643)-1)</f>
        <v>technology</v>
      </c>
      <c r="T643" s="16" t="str">
        <f t="shared" ref="T643:T706" si="65">RIGHT(N643,LEN(N643)-FIND("/",N643))</f>
        <v>wearables</v>
      </c>
    </row>
    <row r="644" spans="1:20" ht="45" x14ac:dyDescent="0.25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18">
        <f t="shared" si="63"/>
        <v>0.79600000000000004</v>
      </c>
      <c r="P644" s="6">
        <f t="shared" si="60"/>
        <v>199</v>
      </c>
      <c r="Q644" s="11">
        <f t="shared" si="61"/>
        <v>42496.320972222216</v>
      </c>
      <c r="R644" s="11">
        <f t="shared" si="62"/>
        <v>42526.320972222216</v>
      </c>
      <c r="S644" s="15" t="str">
        <f t="shared" si="64"/>
        <v>technology</v>
      </c>
      <c r="T644" s="16" t="str">
        <f t="shared" si="65"/>
        <v>wearables</v>
      </c>
    </row>
    <row r="645" spans="1:20" ht="45" x14ac:dyDescent="0.25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18">
        <f t="shared" si="63"/>
        <v>14.993333333333334</v>
      </c>
      <c r="P645" s="6">
        <f t="shared" si="60"/>
        <v>80.321428571428569</v>
      </c>
      <c r="Q645" s="11">
        <f t="shared" si="61"/>
        <v>42734.579652777778</v>
      </c>
      <c r="R645" s="11">
        <f t="shared" si="62"/>
        <v>42794.579652777778</v>
      </c>
      <c r="S645" s="15" t="str">
        <f t="shared" si="64"/>
        <v>technology</v>
      </c>
      <c r="T645" s="16" t="str">
        <f t="shared" si="65"/>
        <v>wearables</v>
      </c>
    </row>
    <row r="646" spans="1:20" ht="45" x14ac:dyDescent="0.25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18">
        <f t="shared" si="63"/>
        <v>5.0509090909090908</v>
      </c>
      <c r="P646" s="6">
        <f t="shared" si="60"/>
        <v>115.75</v>
      </c>
      <c r="Q646" s="11">
        <f t="shared" si="61"/>
        <v>42272.8824074074</v>
      </c>
      <c r="R646" s="11">
        <f t="shared" si="62"/>
        <v>42312.924074074072</v>
      </c>
      <c r="S646" s="15" t="str">
        <f t="shared" si="64"/>
        <v>technology</v>
      </c>
      <c r="T646" s="16" t="str">
        <f t="shared" si="65"/>
        <v>wearables</v>
      </c>
    </row>
    <row r="647" spans="1:20" ht="45" x14ac:dyDescent="0.25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18">
        <f t="shared" si="63"/>
        <v>10.214285714285715</v>
      </c>
      <c r="P647" s="6">
        <f t="shared" si="60"/>
        <v>44.6875</v>
      </c>
      <c r="Q647" s="11">
        <f t="shared" si="61"/>
        <v>41940.450312499997</v>
      </c>
      <c r="R647" s="11">
        <f t="shared" si="62"/>
        <v>41973.791666666664</v>
      </c>
      <c r="S647" s="15" t="str">
        <f t="shared" si="64"/>
        <v>technology</v>
      </c>
      <c r="T647" s="16" t="str">
        <f t="shared" si="65"/>
        <v>wearables</v>
      </c>
    </row>
    <row r="648" spans="1:20" x14ac:dyDescent="0.25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18">
        <f t="shared" si="63"/>
        <v>0.30499999999999999</v>
      </c>
      <c r="P648" s="6">
        <f t="shared" si="60"/>
        <v>76.25</v>
      </c>
      <c r="Q648" s="11">
        <f t="shared" si="61"/>
        <v>41857.645856481475</v>
      </c>
      <c r="R648" s="11">
        <f t="shared" si="62"/>
        <v>41887.645856481475</v>
      </c>
      <c r="S648" s="15" t="str">
        <f t="shared" si="64"/>
        <v>technology</v>
      </c>
      <c r="T648" s="16" t="str">
        <f t="shared" si="65"/>
        <v>wearables</v>
      </c>
    </row>
    <row r="649" spans="1:20" ht="45" x14ac:dyDescent="0.25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18">
        <f t="shared" si="63"/>
        <v>0.75</v>
      </c>
      <c r="P649" s="6">
        <f t="shared" si="60"/>
        <v>22.5</v>
      </c>
      <c r="Q649" s="11">
        <f t="shared" si="61"/>
        <v>42752.637118055551</v>
      </c>
      <c r="R649" s="11">
        <f t="shared" si="62"/>
        <v>42784.040972222218</v>
      </c>
      <c r="S649" s="15" t="str">
        <f t="shared" si="64"/>
        <v>technology</v>
      </c>
      <c r="T649" s="16" t="str">
        <f t="shared" si="65"/>
        <v>wearables</v>
      </c>
    </row>
    <row r="650" spans="1:20" ht="45" x14ac:dyDescent="0.25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18">
        <f t="shared" si="63"/>
        <v>1.2933333333333332</v>
      </c>
      <c r="P650" s="6">
        <f t="shared" si="60"/>
        <v>19.399999999999999</v>
      </c>
      <c r="Q650" s="11">
        <f t="shared" si="61"/>
        <v>42408.83189814815</v>
      </c>
      <c r="R650" s="11">
        <f t="shared" si="62"/>
        <v>42422.83189814815</v>
      </c>
      <c r="S650" s="15" t="str">
        <f t="shared" si="64"/>
        <v>technology</v>
      </c>
      <c r="T650" s="16" t="str">
        <f t="shared" si="65"/>
        <v>wearables</v>
      </c>
    </row>
    <row r="651" spans="1:20" ht="45" x14ac:dyDescent="0.25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18">
        <f t="shared" si="63"/>
        <v>0</v>
      </c>
      <c r="P651" s="6">
        <f t="shared" si="60"/>
        <v>0</v>
      </c>
      <c r="Q651" s="11">
        <f t="shared" si="61"/>
        <v>42670.555706018517</v>
      </c>
      <c r="R651" s="11">
        <f t="shared" si="62"/>
        <v>42700.597372685188</v>
      </c>
      <c r="S651" s="15" t="str">
        <f t="shared" si="64"/>
        <v>publishing</v>
      </c>
      <c r="T651" s="16" t="str">
        <f t="shared" si="65"/>
        <v>fiction</v>
      </c>
    </row>
    <row r="652" spans="1:20" ht="45" x14ac:dyDescent="0.25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18">
        <f t="shared" si="63"/>
        <v>4.7</v>
      </c>
      <c r="P652" s="6">
        <f t="shared" si="60"/>
        <v>39.166666666666664</v>
      </c>
      <c r="Q652" s="11">
        <f t="shared" si="61"/>
        <v>41642.543124999997</v>
      </c>
      <c r="R652" s="11">
        <f t="shared" si="62"/>
        <v>41672.543124999997</v>
      </c>
      <c r="S652" s="15" t="str">
        <f t="shared" si="64"/>
        <v>publishing</v>
      </c>
      <c r="T652" s="16" t="str">
        <f t="shared" si="65"/>
        <v>fiction</v>
      </c>
    </row>
    <row r="653" spans="1:20" ht="45" x14ac:dyDescent="0.25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18">
        <f t="shared" si="63"/>
        <v>0</v>
      </c>
      <c r="P653" s="6">
        <f t="shared" si="60"/>
        <v>0</v>
      </c>
      <c r="Q653" s="11">
        <f t="shared" si="61"/>
        <v>42690.65011574074</v>
      </c>
      <c r="R653" s="11">
        <f t="shared" si="62"/>
        <v>42708.041666666664</v>
      </c>
      <c r="S653" s="15" t="str">
        <f t="shared" si="64"/>
        <v>publishing</v>
      </c>
      <c r="T653" s="16" t="str">
        <f t="shared" si="65"/>
        <v>fiction</v>
      </c>
    </row>
    <row r="654" spans="1:20" ht="45" x14ac:dyDescent="0.25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18">
        <f t="shared" si="63"/>
        <v>0.11655011655011654</v>
      </c>
      <c r="P654" s="6">
        <f t="shared" si="60"/>
        <v>5</v>
      </c>
      <c r="Q654" s="11">
        <f t="shared" si="61"/>
        <v>41471.238518518519</v>
      </c>
      <c r="R654" s="11">
        <f t="shared" si="62"/>
        <v>41501.238518518519</v>
      </c>
      <c r="S654" s="15" t="str">
        <f t="shared" si="64"/>
        <v>publishing</v>
      </c>
      <c r="T654" s="16" t="str">
        <f t="shared" si="65"/>
        <v>fiction</v>
      </c>
    </row>
    <row r="655" spans="1:20" ht="45" x14ac:dyDescent="0.25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18">
        <f t="shared" si="63"/>
        <v>0</v>
      </c>
      <c r="P655" s="6">
        <f t="shared" si="60"/>
        <v>0</v>
      </c>
      <c r="Q655" s="11">
        <f t="shared" si="61"/>
        <v>42226.964826388888</v>
      </c>
      <c r="R655" s="11">
        <f t="shared" si="62"/>
        <v>42256.964826388888</v>
      </c>
      <c r="S655" s="15" t="str">
        <f t="shared" si="64"/>
        <v>publishing</v>
      </c>
      <c r="T655" s="16" t="str">
        <f t="shared" si="65"/>
        <v>fiction</v>
      </c>
    </row>
    <row r="656" spans="1:20" ht="45" x14ac:dyDescent="0.25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18">
        <f t="shared" si="63"/>
        <v>36.014285714285712</v>
      </c>
      <c r="P656" s="6">
        <f t="shared" si="60"/>
        <v>57.295454545454547</v>
      </c>
      <c r="Q656" s="11">
        <f t="shared" si="61"/>
        <v>41901.334305555552</v>
      </c>
      <c r="R656" s="11">
        <f t="shared" si="62"/>
        <v>41931.334305555552</v>
      </c>
      <c r="S656" s="15" t="str">
        <f t="shared" si="64"/>
        <v>publishing</v>
      </c>
      <c r="T656" s="16" t="str">
        <f t="shared" si="65"/>
        <v>fiction</v>
      </c>
    </row>
    <row r="657" spans="1:20" ht="45" x14ac:dyDescent="0.25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18">
        <f t="shared" si="63"/>
        <v>0</v>
      </c>
      <c r="P657" s="6">
        <f t="shared" si="60"/>
        <v>0</v>
      </c>
      <c r="Q657" s="11">
        <f t="shared" si="61"/>
        <v>42021.57503472222</v>
      </c>
      <c r="R657" s="11">
        <f t="shared" si="62"/>
        <v>42051.57503472222</v>
      </c>
      <c r="S657" s="15" t="str">
        <f t="shared" si="64"/>
        <v>publishing</v>
      </c>
      <c r="T657" s="16" t="str">
        <f t="shared" si="65"/>
        <v>fiction</v>
      </c>
    </row>
    <row r="658" spans="1:20" ht="60" x14ac:dyDescent="0.25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18">
        <f t="shared" si="63"/>
        <v>3.54</v>
      </c>
      <c r="P658" s="6">
        <f t="shared" si="60"/>
        <v>59</v>
      </c>
      <c r="Q658" s="11">
        <f t="shared" si="61"/>
        <v>42114.935300925928</v>
      </c>
      <c r="R658" s="11">
        <f t="shared" si="62"/>
        <v>42144.935300925928</v>
      </c>
      <c r="S658" s="15" t="str">
        <f t="shared" si="64"/>
        <v>publishing</v>
      </c>
      <c r="T658" s="16" t="str">
        <f t="shared" si="65"/>
        <v>fiction</v>
      </c>
    </row>
    <row r="659" spans="1:20" ht="45" x14ac:dyDescent="0.25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18">
        <f t="shared" si="63"/>
        <v>0</v>
      </c>
      <c r="P659" s="6">
        <f t="shared" si="60"/>
        <v>0</v>
      </c>
      <c r="Q659" s="11">
        <f t="shared" si="61"/>
        <v>41593.998726851853</v>
      </c>
      <c r="R659" s="11">
        <f t="shared" si="62"/>
        <v>41623.998726851853</v>
      </c>
      <c r="S659" s="15" t="str">
        <f t="shared" si="64"/>
        <v>publishing</v>
      </c>
      <c r="T659" s="16" t="str">
        <f t="shared" si="65"/>
        <v>fiction</v>
      </c>
    </row>
    <row r="660" spans="1:20" ht="45" x14ac:dyDescent="0.25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18">
        <f t="shared" si="63"/>
        <v>41.4</v>
      </c>
      <c r="P660" s="6">
        <f t="shared" si="60"/>
        <v>31.846153846153847</v>
      </c>
      <c r="Q660" s="11">
        <f t="shared" si="61"/>
        <v>41604.788124999999</v>
      </c>
      <c r="R660" s="11">
        <f t="shared" si="62"/>
        <v>41634.788124999999</v>
      </c>
      <c r="S660" s="15" t="str">
        <f t="shared" si="64"/>
        <v>publishing</v>
      </c>
      <c r="T660" s="16" t="str">
        <f t="shared" si="65"/>
        <v>fiction</v>
      </c>
    </row>
    <row r="661" spans="1:20" ht="45" x14ac:dyDescent="0.25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18">
        <f t="shared" si="63"/>
        <v>0</v>
      </c>
      <c r="P661" s="6">
        <f t="shared" si="60"/>
        <v>0</v>
      </c>
      <c r="Q661" s="11">
        <f t="shared" si="61"/>
        <v>41289.791307870364</v>
      </c>
      <c r="R661" s="11">
        <f t="shared" si="62"/>
        <v>41329.791307870364</v>
      </c>
      <c r="S661" s="15" t="str">
        <f t="shared" si="64"/>
        <v>publishing</v>
      </c>
      <c r="T661" s="16" t="str">
        <f t="shared" si="65"/>
        <v>fiction</v>
      </c>
    </row>
    <row r="662" spans="1:20" ht="45" x14ac:dyDescent="0.25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18">
        <f t="shared" si="63"/>
        <v>2.6315789473684209E-2</v>
      </c>
      <c r="P662" s="6">
        <f t="shared" si="60"/>
        <v>10</v>
      </c>
      <c r="Q662" s="11">
        <f t="shared" si="61"/>
        <v>42349.615763888891</v>
      </c>
      <c r="R662" s="11">
        <f t="shared" si="62"/>
        <v>42399.615763888891</v>
      </c>
      <c r="S662" s="15" t="str">
        <f t="shared" si="64"/>
        <v>publishing</v>
      </c>
      <c r="T662" s="16" t="str">
        <f t="shared" si="65"/>
        <v>fiction</v>
      </c>
    </row>
    <row r="663" spans="1:20" ht="60" x14ac:dyDescent="0.25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18">
        <f t="shared" si="63"/>
        <v>3.3333333333333335</v>
      </c>
      <c r="P663" s="6">
        <f t="shared" si="60"/>
        <v>50</v>
      </c>
      <c r="Q663" s="11">
        <f t="shared" si="61"/>
        <v>40067.848599537036</v>
      </c>
      <c r="R663" s="11">
        <f t="shared" si="62"/>
        <v>40117.957638888889</v>
      </c>
      <c r="S663" s="15" t="str">
        <f t="shared" si="64"/>
        <v>publishing</v>
      </c>
      <c r="T663" s="16" t="str">
        <f t="shared" si="65"/>
        <v>fiction</v>
      </c>
    </row>
    <row r="664" spans="1:20" ht="45" x14ac:dyDescent="0.25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18">
        <f t="shared" si="63"/>
        <v>0.85129023676509719</v>
      </c>
      <c r="P664" s="6">
        <f t="shared" si="60"/>
        <v>16</v>
      </c>
      <c r="Q664" s="11">
        <f t="shared" si="61"/>
        <v>42100.527604166666</v>
      </c>
      <c r="R664" s="11">
        <f t="shared" si="62"/>
        <v>42134.750694444439</v>
      </c>
      <c r="S664" s="15" t="str">
        <f t="shared" si="64"/>
        <v>publishing</v>
      </c>
      <c r="T664" s="16" t="str">
        <f t="shared" si="65"/>
        <v>fiction</v>
      </c>
    </row>
    <row r="665" spans="1:20" ht="45" x14ac:dyDescent="0.25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18">
        <f t="shared" si="63"/>
        <v>70.199999999999989</v>
      </c>
      <c r="P665" s="6">
        <f t="shared" si="60"/>
        <v>39</v>
      </c>
      <c r="Q665" s="11">
        <f t="shared" si="61"/>
        <v>41663.571967592587</v>
      </c>
      <c r="R665" s="11">
        <f t="shared" si="62"/>
        <v>41693.571967592587</v>
      </c>
      <c r="S665" s="15" t="str">
        <f t="shared" si="64"/>
        <v>publishing</v>
      </c>
      <c r="T665" s="16" t="str">
        <f t="shared" si="65"/>
        <v>fiction</v>
      </c>
    </row>
    <row r="666" spans="1:20" ht="45" x14ac:dyDescent="0.25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18">
        <f t="shared" si="63"/>
        <v>1.7000000000000002</v>
      </c>
      <c r="P666" s="6">
        <f t="shared" si="60"/>
        <v>34</v>
      </c>
      <c r="Q666" s="11">
        <f t="shared" si="61"/>
        <v>40862.851793981477</v>
      </c>
      <c r="R666" s="11">
        <f t="shared" si="62"/>
        <v>40892.851793981477</v>
      </c>
      <c r="S666" s="15" t="str">
        <f t="shared" si="64"/>
        <v>publishing</v>
      </c>
      <c r="T666" s="16" t="str">
        <f t="shared" si="65"/>
        <v>fiction</v>
      </c>
    </row>
    <row r="667" spans="1:20" ht="45" x14ac:dyDescent="0.25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18">
        <f t="shared" si="63"/>
        <v>51.4</v>
      </c>
      <c r="P667" s="6">
        <f t="shared" si="60"/>
        <v>63.122807017543863</v>
      </c>
      <c r="Q667" s="11">
        <f t="shared" si="61"/>
        <v>42250.477372685178</v>
      </c>
      <c r="R667" s="11">
        <f t="shared" si="62"/>
        <v>42287.999999999993</v>
      </c>
      <c r="S667" s="15" t="str">
        <f t="shared" si="64"/>
        <v>publishing</v>
      </c>
      <c r="T667" s="16" t="str">
        <f t="shared" si="65"/>
        <v>fiction</v>
      </c>
    </row>
    <row r="668" spans="1:20" ht="45" x14ac:dyDescent="0.25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18">
        <f t="shared" si="63"/>
        <v>0.70000000000000007</v>
      </c>
      <c r="P668" s="6">
        <f t="shared" si="60"/>
        <v>7</v>
      </c>
      <c r="Q668" s="11">
        <f t="shared" si="61"/>
        <v>41456.772881944438</v>
      </c>
      <c r="R668" s="11">
        <f t="shared" si="62"/>
        <v>41486.772881944438</v>
      </c>
      <c r="S668" s="15" t="str">
        <f t="shared" si="64"/>
        <v>publishing</v>
      </c>
      <c r="T668" s="16" t="str">
        <f t="shared" si="65"/>
        <v>fiction</v>
      </c>
    </row>
    <row r="669" spans="1:20" ht="45" x14ac:dyDescent="0.25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18">
        <f t="shared" si="63"/>
        <v>0.4</v>
      </c>
      <c r="P669" s="6">
        <f t="shared" si="60"/>
        <v>2</v>
      </c>
      <c r="Q669" s="11">
        <f t="shared" si="61"/>
        <v>41729.493981481479</v>
      </c>
      <c r="R669" s="11">
        <f t="shared" si="62"/>
        <v>41759.493981481479</v>
      </c>
      <c r="S669" s="15" t="str">
        <f t="shared" si="64"/>
        <v>publishing</v>
      </c>
      <c r="T669" s="16" t="str">
        <f t="shared" si="65"/>
        <v>fiction</v>
      </c>
    </row>
    <row r="670" spans="1:20" ht="45" x14ac:dyDescent="0.25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18">
        <f t="shared" si="63"/>
        <v>2.666666666666667</v>
      </c>
      <c r="P670" s="6">
        <f t="shared" si="60"/>
        <v>66.666666666666671</v>
      </c>
      <c r="Q670" s="11">
        <f t="shared" si="61"/>
        <v>40436.475752314815</v>
      </c>
      <c r="R670" s="11">
        <f t="shared" si="62"/>
        <v>40465.958333333328</v>
      </c>
      <c r="S670" s="15" t="str">
        <f t="shared" si="64"/>
        <v>publishing</v>
      </c>
      <c r="T670" s="16" t="str">
        <f t="shared" si="65"/>
        <v>fiction</v>
      </c>
    </row>
    <row r="671" spans="1:20" ht="45" x14ac:dyDescent="0.25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18">
        <f t="shared" si="63"/>
        <v>18.142857142857142</v>
      </c>
      <c r="P671" s="6">
        <f t="shared" si="60"/>
        <v>52.916666666666664</v>
      </c>
      <c r="Q671" s="11">
        <f t="shared" si="61"/>
        <v>41570.274456018517</v>
      </c>
      <c r="R671" s="11">
        <f t="shared" si="62"/>
        <v>41600.316122685181</v>
      </c>
      <c r="S671" s="15" t="str">
        <f t="shared" si="64"/>
        <v>music</v>
      </c>
      <c r="T671" s="16" t="str">
        <f t="shared" si="65"/>
        <v>jazz</v>
      </c>
    </row>
    <row r="672" spans="1:20" ht="45" x14ac:dyDescent="0.25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18">
        <f t="shared" si="63"/>
        <v>2.2444444444444445</v>
      </c>
      <c r="P672" s="6">
        <f t="shared" si="60"/>
        <v>50.5</v>
      </c>
      <c r="Q672" s="11">
        <f t="shared" si="61"/>
        <v>42599.756990740738</v>
      </c>
      <c r="R672" s="11">
        <f t="shared" si="62"/>
        <v>42629.756990740738</v>
      </c>
      <c r="S672" s="15" t="str">
        <f t="shared" si="64"/>
        <v>music</v>
      </c>
      <c r="T672" s="16" t="str">
        <f t="shared" si="65"/>
        <v>jazz</v>
      </c>
    </row>
    <row r="673" spans="1:20" ht="45" x14ac:dyDescent="0.25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18">
        <f t="shared" si="63"/>
        <v>0.33999999999999997</v>
      </c>
      <c r="P673" s="6">
        <f t="shared" si="60"/>
        <v>42.5</v>
      </c>
      <c r="Q673" s="11">
        <f t="shared" si="61"/>
        <v>41559.346620370365</v>
      </c>
      <c r="R673" s="11">
        <f t="shared" si="62"/>
        <v>41589.388287037036</v>
      </c>
      <c r="S673" s="15" t="str">
        <f t="shared" si="64"/>
        <v>music</v>
      </c>
      <c r="T673" s="16" t="str">
        <f t="shared" si="65"/>
        <v>jazz</v>
      </c>
    </row>
    <row r="674" spans="1:20" ht="30" x14ac:dyDescent="0.25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18">
        <f t="shared" si="63"/>
        <v>4.5</v>
      </c>
      <c r="P674" s="6">
        <f t="shared" si="60"/>
        <v>18</v>
      </c>
      <c r="Q674" s="11">
        <f t="shared" si="61"/>
        <v>40920.909328703703</v>
      </c>
      <c r="R674" s="11">
        <f t="shared" si="62"/>
        <v>40950.909328703703</v>
      </c>
      <c r="S674" s="15" t="str">
        <f t="shared" si="64"/>
        <v>music</v>
      </c>
      <c r="T674" s="16" t="str">
        <f t="shared" si="65"/>
        <v>jazz</v>
      </c>
    </row>
    <row r="675" spans="1:20" ht="45" x14ac:dyDescent="0.25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18">
        <f t="shared" si="63"/>
        <v>41.53846153846154</v>
      </c>
      <c r="P675" s="6">
        <f t="shared" si="60"/>
        <v>34.177215189873415</v>
      </c>
      <c r="Q675" s="11">
        <f t="shared" si="61"/>
        <v>41540.898587962962</v>
      </c>
      <c r="R675" s="11">
        <f t="shared" si="62"/>
        <v>41563.207638888889</v>
      </c>
      <c r="S675" s="15" t="str">
        <f t="shared" si="64"/>
        <v>music</v>
      </c>
      <c r="T675" s="16" t="str">
        <f t="shared" si="65"/>
        <v>jazz</v>
      </c>
    </row>
    <row r="676" spans="1:20" ht="45" x14ac:dyDescent="0.25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18">
        <f t="shared" si="63"/>
        <v>2.0454545454545454</v>
      </c>
      <c r="P676" s="6">
        <f t="shared" si="60"/>
        <v>22.5</v>
      </c>
      <c r="Q676" s="11">
        <f t="shared" si="61"/>
        <v>41230.564780092587</v>
      </c>
      <c r="R676" s="11">
        <f t="shared" si="62"/>
        <v>41290.564780092587</v>
      </c>
      <c r="S676" s="15" t="str">
        <f t="shared" si="64"/>
        <v>music</v>
      </c>
      <c r="T676" s="16" t="str">
        <f t="shared" si="65"/>
        <v>jazz</v>
      </c>
    </row>
    <row r="677" spans="1:20" ht="45" x14ac:dyDescent="0.25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18">
        <f t="shared" si="63"/>
        <v>18.285714285714285</v>
      </c>
      <c r="P677" s="6">
        <f t="shared" si="60"/>
        <v>58.18181818181818</v>
      </c>
      <c r="Q677" s="11">
        <f t="shared" si="61"/>
        <v>42025.429606481477</v>
      </c>
      <c r="R677" s="11">
        <f t="shared" si="62"/>
        <v>42063.423611111109</v>
      </c>
      <c r="S677" s="15" t="str">
        <f t="shared" si="64"/>
        <v>music</v>
      </c>
      <c r="T677" s="16" t="str">
        <f t="shared" si="65"/>
        <v>jazz</v>
      </c>
    </row>
    <row r="678" spans="1:20" ht="45" x14ac:dyDescent="0.25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18">
        <f t="shared" si="63"/>
        <v>24.02</v>
      </c>
      <c r="P678" s="6">
        <f t="shared" si="60"/>
        <v>109.18181818181819</v>
      </c>
      <c r="Q678" s="11">
        <f t="shared" si="61"/>
        <v>40087.897060185183</v>
      </c>
      <c r="R678" s="11">
        <f t="shared" si="62"/>
        <v>40147.999305555553</v>
      </c>
      <c r="S678" s="15" t="str">
        <f t="shared" si="64"/>
        <v>music</v>
      </c>
      <c r="T678" s="16" t="str">
        <f t="shared" si="65"/>
        <v>jazz</v>
      </c>
    </row>
    <row r="679" spans="1:20" ht="45" x14ac:dyDescent="0.25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18">
        <f t="shared" si="63"/>
        <v>0.1111111111111111</v>
      </c>
      <c r="P679" s="6">
        <f t="shared" si="60"/>
        <v>50</v>
      </c>
      <c r="Q679" s="11">
        <f t="shared" si="61"/>
        <v>41615.819421296292</v>
      </c>
      <c r="R679" s="11">
        <f t="shared" si="62"/>
        <v>41645.819421296292</v>
      </c>
      <c r="S679" s="15" t="str">
        <f t="shared" si="64"/>
        <v>music</v>
      </c>
      <c r="T679" s="16" t="str">
        <f t="shared" si="65"/>
        <v>jazz</v>
      </c>
    </row>
    <row r="680" spans="1:20" ht="45" x14ac:dyDescent="0.25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18">
        <f t="shared" si="63"/>
        <v>11.818181818181818</v>
      </c>
      <c r="P680" s="6">
        <f t="shared" si="60"/>
        <v>346.66666666666669</v>
      </c>
      <c r="Q680" s="11">
        <f t="shared" si="61"/>
        <v>41342.637233796289</v>
      </c>
      <c r="R680" s="11">
        <f t="shared" si="62"/>
        <v>41372.595567129625</v>
      </c>
      <c r="S680" s="15" t="str">
        <f t="shared" si="64"/>
        <v>music</v>
      </c>
      <c r="T680" s="16" t="str">
        <f t="shared" si="65"/>
        <v>jazz</v>
      </c>
    </row>
    <row r="681" spans="1:20" ht="45" x14ac:dyDescent="0.25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18">
        <f t="shared" si="63"/>
        <v>0.31</v>
      </c>
      <c r="P681" s="6">
        <f t="shared" si="60"/>
        <v>12.4</v>
      </c>
      <c r="Q681" s="11">
        <f t="shared" si="61"/>
        <v>41487.813923611109</v>
      </c>
      <c r="R681" s="11">
        <f t="shared" si="62"/>
        <v>41517.813923611109</v>
      </c>
      <c r="S681" s="15" t="str">
        <f t="shared" si="64"/>
        <v>music</v>
      </c>
      <c r="T681" s="16" t="str">
        <f t="shared" si="65"/>
        <v>jazz</v>
      </c>
    </row>
    <row r="682" spans="1:20" ht="45" x14ac:dyDescent="0.25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18">
        <f t="shared" si="63"/>
        <v>5.416666666666667</v>
      </c>
      <c r="P682" s="6">
        <f t="shared" si="60"/>
        <v>27.083333333333332</v>
      </c>
      <c r="Q682" s="11">
        <f t="shared" si="61"/>
        <v>41577.352951388886</v>
      </c>
      <c r="R682" s="11">
        <f t="shared" si="62"/>
        <v>41607.394618055558</v>
      </c>
      <c r="S682" s="15" t="str">
        <f t="shared" si="64"/>
        <v>music</v>
      </c>
      <c r="T682" s="16" t="str">
        <f t="shared" si="65"/>
        <v>jazz</v>
      </c>
    </row>
    <row r="683" spans="1:20" ht="45" x14ac:dyDescent="0.25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18">
        <f t="shared" si="63"/>
        <v>0.8125</v>
      </c>
      <c r="P683" s="6">
        <f t="shared" si="60"/>
        <v>32.5</v>
      </c>
      <c r="Q683" s="11">
        <f t="shared" si="61"/>
        <v>40567.617210648146</v>
      </c>
      <c r="R683" s="11">
        <f t="shared" si="62"/>
        <v>40612.617210648146</v>
      </c>
      <c r="S683" s="15" t="str">
        <f t="shared" si="64"/>
        <v>music</v>
      </c>
      <c r="T683" s="16" t="str">
        <f t="shared" si="65"/>
        <v>jazz</v>
      </c>
    </row>
    <row r="684" spans="1:20" ht="30" x14ac:dyDescent="0.25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18">
        <f t="shared" si="63"/>
        <v>1.2857142857142856</v>
      </c>
      <c r="P684" s="6">
        <f t="shared" si="60"/>
        <v>9</v>
      </c>
      <c r="Q684" s="11">
        <f t="shared" si="61"/>
        <v>41183.958796296291</v>
      </c>
      <c r="R684" s="11">
        <f t="shared" si="62"/>
        <v>41224.000462962962</v>
      </c>
      <c r="S684" s="15" t="str">
        <f t="shared" si="64"/>
        <v>music</v>
      </c>
      <c r="T684" s="16" t="str">
        <f t="shared" si="65"/>
        <v>jazz</v>
      </c>
    </row>
    <row r="685" spans="1:20" ht="45" x14ac:dyDescent="0.25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18">
        <f t="shared" si="63"/>
        <v>24.333333333333336</v>
      </c>
      <c r="P685" s="6">
        <f t="shared" si="60"/>
        <v>34.761904761904759</v>
      </c>
      <c r="Q685" s="11">
        <f t="shared" si="61"/>
        <v>41368.375393518516</v>
      </c>
      <c r="R685" s="11">
        <f t="shared" si="62"/>
        <v>41398.375393518516</v>
      </c>
      <c r="S685" s="15" t="str">
        <f t="shared" si="64"/>
        <v>music</v>
      </c>
      <c r="T685" s="16" t="str">
        <f t="shared" si="65"/>
        <v>jazz</v>
      </c>
    </row>
    <row r="686" spans="1:20" ht="45" x14ac:dyDescent="0.25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18">
        <f t="shared" si="63"/>
        <v>0</v>
      </c>
      <c r="P686" s="6">
        <f t="shared" si="60"/>
        <v>0</v>
      </c>
      <c r="Q686" s="11">
        <f t="shared" si="61"/>
        <v>42248.515405092585</v>
      </c>
      <c r="R686" s="11">
        <f t="shared" si="62"/>
        <v>42268.515405092585</v>
      </c>
      <c r="S686" s="15" t="str">
        <f t="shared" si="64"/>
        <v>music</v>
      </c>
      <c r="T686" s="16" t="str">
        <f t="shared" si="65"/>
        <v>jazz</v>
      </c>
    </row>
    <row r="687" spans="1:20" x14ac:dyDescent="0.25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18">
        <f t="shared" si="63"/>
        <v>40.799492385786799</v>
      </c>
      <c r="P687" s="6">
        <f t="shared" si="60"/>
        <v>28.577777777777779</v>
      </c>
      <c r="Q687" s="11">
        <f t="shared" si="61"/>
        <v>41276.288506944438</v>
      </c>
      <c r="R687" s="11">
        <f t="shared" si="62"/>
        <v>41309.288506944438</v>
      </c>
      <c r="S687" s="15" t="str">
        <f t="shared" si="64"/>
        <v>music</v>
      </c>
      <c r="T687" s="16" t="str">
        <f t="shared" si="65"/>
        <v>jazz</v>
      </c>
    </row>
    <row r="688" spans="1:20" ht="45" x14ac:dyDescent="0.25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18">
        <f t="shared" si="63"/>
        <v>67.55</v>
      </c>
      <c r="P688" s="6">
        <f t="shared" si="60"/>
        <v>46.586206896551722</v>
      </c>
      <c r="Q688" s="11">
        <f t="shared" si="61"/>
        <v>41597.580555555549</v>
      </c>
      <c r="R688" s="11">
        <f t="shared" si="62"/>
        <v>41627.580555555549</v>
      </c>
      <c r="S688" s="15" t="str">
        <f t="shared" si="64"/>
        <v>music</v>
      </c>
      <c r="T688" s="16" t="str">
        <f t="shared" si="65"/>
        <v>jazz</v>
      </c>
    </row>
    <row r="689" spans="1:20" ht="45" x14ac:dyDescent="0.25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18">
        <f t="shared" si="63"/>
        <v>1.3</v>
      </c>
      <c r="P689" s="6">
        <f t="shared" si="60"/>
        <v>32.5</v>
      </c>
      <c r="Q689" s="11">
        <f t="shared" si="61"/>
        <v>40505.024583333332</v>
      </c>
      <c r="R689" s="11">
        <f t="shared" si="62"/>
        <v>40535.024583333332</v>
      </c>
      <c r="S689" s="15" t="str">
        <f t="shared" si="64"/>
        <v>music</v>
      </c>
      <c r="T689" s="16" t="str">
        <f t="shared" si="65"/>
        <v>jazz</v>
      </c>
    </row>
    <row r="690" spans="1:20" ht="45" x14ac:dyDescent="0.25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18">
        <f t="shared" si="63"/>
        <v>30.666666666666664</v>
      </c>
      <c r="P690" s="6">
        <f t="shared" si="60"/>
        <v>21.466666666666665</v>
      </c>
      <c r="Q690" s="11">
        <f t="shared" si="61"/>
        <v>41037.621585648143</v>
      </c>
      <c r="R690" s="11">
        <f t="shared" si="62"/>
        <v>41058.621585648143</v>
      </c>
      <c r="S690" s="15" t="str">
        <f t="shared" si="64"/>
        <v>music</v>
      </c>
      <c r="T690" s="16" t="str">
        <f t="shared" si="65"/>
        <v>jazz</v>
      </c>
    </row>
    <row r="691" spans="1:20" ht="45" x14ac:dyDescent="0.25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18">
        <f t="shared" si="63"/>
        <v>2.9894179894179893</v>
      </c>
      <c r="P691" s="6">
        <f t="shared" si="60"/>
        <v>14.125</v>
      </c>
      <c r="Q691" s="11">
        <f t="shared" si="61"/>
        <v>41179.112708333334</v>
      </c>
      <c r="R691" s="11">
        <f t="shared" si="62"/>
        <v>41212.112708333334</v>
      </c>
      <c r="S691" s="15" t="str">
        <f t="shared" si="64"/>
        <v>music</v>
      </c>
      <c r="T691" s="16" t="str">
        <f t="shared" si="65"/>
        <v>indie rock</v>
      </c>
    </row>
    <row r="692" spans="1:20" ht="45" x14ac:dyDescent="0.25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18">
        <f t="shared" si="63"/>
        <v>0.8</v>
      </c>
      <c r="P692" s="6">
        <f t="shared" si="60"/>
        <v>30</v>
      </c>
      <c r="Q692" s="11">
        <f t="shared" si="61"/>
        <v>40877.042662037034</v>
      </c>
      <c r="R692" s="11">
        <f t="shared" si="62"/>
        <v>40922.042662037034</v>
      </c>
      <c r="S692" s="15" t="str">
        <f t="shared" si="64"/>
        <v>music</v>
      </c>
      <c r="T692" s="16" t="str">
        <f t="shared" si="65"/>
        <v>indie rock</v>
      </c>
    </row>
    <row r="693" spans="1:20" ht="45" x14ac:dyDescent="0.25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18">
        <f t="shared" si="63"/>
        <v>20.133333333333333</v>
      </c>
      <c r="P693" s="6">
        <f t="shared" si="60"/>
        <v>21.571428571428573</v>
      </c>
      <c r="Q693" s="11">
        <f t="shared" si="61"/>
        <v>40759.652199074073</v>
      </c>
      <c r="R693" s="11">
        <f t="shared" si="62"/>
        <v>40792.652199074073</v>
      </c>
      <c r="S693" s="15" t="str">
        <f t="shared" si="64"/>
        <v>music</v>
      </c>
      <c r="T693" s="16" t="str">
        <f t="shared" si="65"/>
        <v>indie rock</v>
      </c>
    </row>
    <row r="694" spans="1:20" ht="45" x14ac:dyDescent="0.25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18">
        <f t="shared" si="63"/>
        <v>40.020000000000003</v>
      </c>
      <c r="P694" s="6">
        <f t="shared" si="60"/>
        <v>83.375</v>
      </c>
      <c r="Q694" s="11">
        <f t="shared" si="61"/>
        <v>42371.727256944439</v>
      </c>
      <c r="R694" s="11">
        <f t="shared" si="62"/>
        <v>42431.727256944439</v>
      </c>
      <c r="S694" s="15" t="str">
        <f t="shared" si="64"/>
        <v>music</v>
      </c>
      <c r="T694" s="16" t="str">
        <f t="shared" si="65"/>
        <v>indie rock</v>
      </c>
    </row>
    <row r="695" spans="1:20" ht="45" x14ac:dyDescent="0.25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18">
        <f t="shared" si="63"/>
        <v>1</v>
      </c>
      <c r="P695" s="6">
        <f t="shared" si="60"/>
        <v>10</v>
      </c>
      <c r="Q695" s="11">
        <f t="shared" si="61"/>
        <v>40981.594282407408</v>
      </c>
      <c r="R695" s="11">
        <f t="shared" si="62"/>
        <v>41040.896527777775</v>
      </c>
      <c r="S695" s="15" t="str">
        <f t="shared" si="64"/>
        <v>music</v>
      </c>
      <c r="T695" s="16" t="str">
        <f t="shared" si="65"/>
        <v>indie rock</v>
      </c>
    </row>
    <row r="696" spans="1:20" ht="45" x14ac:dyDescent="0.25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18">
        <f t="shared" si="63"/>
        <v>75</v>
      </c>
      <c r="P696" s="6">
        <f t="shared" si="60"/>
        <v>35.714285714285715</v>
      </c>
      <c r="Q696" s="11">
        <f t="shared" si="61"/>
        <v>42713.732766203706</v>
      </c>
      <c r="R696" s="11">
        <f t="shared" si="62"/>
        <v>42734.732766203706</v>
      </c>
      <c r="S696" s="15" t="str">
        <f t="shared" si="64"/>
        <v>music</v>
      </c>
      <c r="T696" s="16" t="str">
        <f t="shared" si="65"/>
        <v>indie rock</v>
      </c>
    </row>
    <row r="697" spans="1:20" ht="45" x14ac:dyDescent="0.25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18">
        <f t="shared" si="63"/>
        <v>41</v>
      </c>
      <c r="P697" s="6">
        <f t="shared" si="60"/>
        <v>29.285714285714285</v>
      </c>
      <c r="Q697" s="11">
        <f t="shared" si="61"/>
        <v>42603.662187499998</v>
      </c>
      <c r="R697" s="11">
        <f t="shared" si="62"/>
        <v>42628.662187499998</v>
      </c>
      <c r="S697" s="15" t="str">
        <f t="shared" si="64"/>
        <v>music</v>
      </c>
      <c r="T697" s="16" t="str">
        <f t="shared" si="65"/>
        <v>indie rock</v>
      </c>
    </row>
    <row r="698" spans="1:20" ht="45" x14ac:dyDescent="0.25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18">
        <f t="shared" si="63"/>
        <v>0</v>
      </c>
      <c r="P698" s="6">
        <f t="shared" si="60"/>
        <v>0</v>
      </c>
      <c r="Q698" s="11">
        <f t="shared" si="61"/>
        <v>41026.75063657407</v>
      </c>
      <c r="R698" s="11">
        <f t="shared" si="62"/>
        <v>41056.75063657407</v>
      </c>
      <c r="S698" s="15" t="str">
        <f t="shared" si="64"/>
        <v>music</v>
      </c>
      <c r="T698" s="16" t="str">
        <f t="shared" si="65"/>
        <v>indie rock</v>
      </c>
    </row>
    <row r="699" spans="1:20" ht="45" x14ac:dyDescent="0.25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18">
        <f t="shared" si="63"/>
        <v>7.1999999999999993</v>
      </c>
      <c r="P699" s="6">
        <f t="shared" si="60"/>
        <v>18</v>
      </c>
      <c r="Q699" s="11">
        <f t="shared" si="61"/>
        <v>40751.544965277775</v>
      </c>
      <c r="R699" s="11">
        <f t="shared" si="62"/>
        <v>40787.041666666664</v>
      </c>
      <c r="S699" s="15" t="str">
        <f t="shared" si="64"/>
        <v>music</v>
      </c>
      <c r="T699" s="16" t="str">
        <f t="shared" si="65"/>
        <v>indie rock</v>
      </c>
    </row>
    <row r="700" spans="1:20" ht="45" x14ac:dyDescent="0.25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18">
        <f t="shared" si="63"/>
        <v>9.4412800000000008</v>
      </c>
      <c r="P700" s="6">
        <f t="shared" si="60"/>
        <v>73.760000000000005</v>
      </c>
      <c r="Q700" s="11">
        <f t="shared" si="61"/>
        <v>41887.575729166667</v>
      </c>
      <c r="R700" s="11">
        <f t="shared" si="62"/>
        <v>41917.575729166667</v>
      </c>
      <c r="S700" s="15" t="str">
        <f t="shared" si="64"/>
        <v>music</v>
      </c>
      <c r="T700" s="16" t="str">
        <f t="shared" si="65"/>
        <v>indie rock</v>
      </c>
    </row>
    <row r="701" spans="1:20" ht="45" x14ac:dyDescent="0.25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18">
        <f t="shared" si="63"/>
        <v>4.1666666666666661</v>
      </c>
      <c r="P701" s="6">
        <f t="shared" si="60"/>
        <v>31.25</v>
      </c>
      <c r="Q701" s="11">
        <f t="shared" si="61"/>
        <v>41569.490497685183</v>
      </c>
      <c r="R701" s="11">
        <f t="shared" si="62"/>
        <v>41599.532164351847</v>
      </c>
      <c r="S701" s="15" t="str">
        <f t="shared" si="64"/>
        <v>music</v>
      </c>
      <c r="T701" s="16" t="str">
        <f t="shared" si="65"/>
        <v>indie rock</v>
      </c>
    </row>
    <row r="702" spans="1:20" ht="45" x14ac:dyDescent="0.25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18">
        <f t="shared" si="63"/>
        <v>3.25</v>
      </c>
      <c r="P702" s="6">
        <f t="shared" si="60"/>
        <v>28.888888888888889</v>
      </c>
      <c r="Q702" s="11">
        <f t="shared" si="61"/>
        <v>41841.823263888888</v>
      </c>
      <c r="R702" s="11">
        <f t="shared" si="62"/>
        <v>41871.823263888888</v>
      </c>
      <c r="S702" s="15" t="str">
        <f t="shared" si="64"/>
        <v>music</v>
      </c>
      <c r="T702" s="16" t="str">
        <f t="shared" si="65"/>
        <v>indie rock</v>
      </c>
    </row>
    <row r="703" spans="1:20" ht="45" x14ac:dyDescent="0.25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18">
        <f t="shared" si="63"/>
        <v>40.75</v>
      </c>
      <c r="P703" s="6">
        <f t="shared" si="60"/>
        <v>143.8235294117647</v>
      </c>
      <c r="Q703" s="11">
        <f t="shared" si="61"/>
        <v>40303.991701388884</v>
      </c>
      <c r="R703" s="11">
        <f t="shared" si="62"/>
        <v>40390.958333333328</v>
      </c>
      <c r="S703" s="15" t="str">
        <f t="shared" si="64"/>
        <v>music</v>
      </c>
      <c r="T703" s="16" t="str">
        <f t="shared" si="65"/>
        <v>indie rock</v>
      </c>
    </row>
    <row r="704" spans="1:20" ht="45" x14ac:dyDescent="0.25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18">
        <f t="shared" si="63"/>
        <v>10</v>
      </c>
      <c r="P704" s="6">
        <f t="shared" si="60"/>
        <v>40</v>
      </c>
      <c r="Q704" s="11">
        <f t="shared" si="61"/>
        <v>42065.689386574071</v>
      </c>
      <c r="R704" s="11">
        <f t="shared" si="62"/>
        <v>42095.647719907407</v>
      </c>
      <c r="S704" s="15" t="str">
        <f t="shared" si="64"/>
        <v>music</v>
      </c>
      <c r="T704" s="16" t="str">
        <f t="shared" si="65"/>
        <v>indie rock</v>
      </c>
    </row>
    <row r="705" spans="1:20" ht="45" x14ac:dyDescent="0.25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18">
        <f t="shared" si="63"/>
        <v>39.17</v>
      </c>
      <c r="P705" s="6">
        <f t="shared" si="60"/>
        <v>147.81132075471697</v>
      </c>
      <c r="Q705" s="11">
        <f t="shared" si="61"/>
        <v>42496.773263888885</v>
      </c>
      <c r="R705" s="11">
        <f t="shared" si="62"/>
        <v>42526.773263888885</v>
      </c>
      <c r="S705" s="15" t="str">
        <f t="shared" si="64"/>
        <v>music</v>
      </c>
      <c r="T705" s="16" t="str">
        <f t="shared" si="65"/>
        <v>indie rock</v>
      </c>
    </row>
    <row r="706" spans="1:20" ht="45" x14ac:dyDescent="0.25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18">
        <f t="shared" si="63"/>
        <v>2.4375</v>
      </c>
      <c r="P706" s="6">
        <f t="shared" ref="P706:P769" si="66">IF(ISERROR(E706/L706),0,E706/L706)</f>
        <v>27.857142857142858</v>
      </c>
      <c r="Q706" s="11">
        <f t="shared" ref="Q706:Q769" si="67">(J706/86400)+25569+(-5/24)</f>
        <v>40430.919317129628</v>
      </c>
      <c r="R706" s="11">
        <f t="shared" ref="R706:R769" si="68">(I706/86400)+25569+(-5/24)</f>
        <v>40475.919317129628</v>
      </c>
      <c r="S706" s="15" t="str">
        <f t="shared" si="64"/>
        <v>music</v>
      </c>
      <c r="T706" s="16" t="str">
        <f t="shared" si="65"/>
        <v>indie rock</v>
      </c>
    </row>
    <row r="707" spans="1:20" ht="45" x14ac:dyDescent="0.25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18">
        <f t="shared" ref="O707:O770" si="69">E707/D707 * 100</f>
        <v>40</v>
      </c>
      <c r="P707" s="6">
        <f t="shared" si="66"/>
        <v>44.444444444444443</v>
      </c>
      <c r="Q707" s="11">
        <f t="shared" si="67"/>
        <v>42218.66465277777</v>
      </c>
      <c r="R707" s="11">
        <f t="shared" si="68"/>
        <v>42243.958333333336</v>
      </c>
      <c r="S707" s="15" t="str">
        <f t="shared" ref="S707:S770" si="70">LEFT(N707,FIND("/",N707)-1)</f>
        <v>music</v>
      </c>
      <c r="T707" s="16" t="str">
        <f t="shared" ref="T707:T770" si="71">RIGHT(N707,LEN(N707)-FIND("/",N707))</f>
        <v>indie rock</v>
      </c>
    </row>
    <row r="708" spans="1:20" ht="45" x14ac:dyDescent="0.25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18">
        <f t="shared" si="69"/>
        <v>0</v>
      </c>
      <c r="P708" s="6">
        <f t="shared" si="66"/>
        <v>0</v>
      </c>
      <c r="Q708" s="11">
        <f t="shared" si="67"/>
        <v>41211.480416666665</v>
      </c>
      <c r="R708" s="11">
        <f t="shared" si="68"/>
        <v>41241.52208333333</v>
      </c>
      <c r="S708" s="15" t="str">
        <f t="shared" si="70"/>
        <v>music</v>
      </c>
      <c r="T708" s="16" t="str">
        <f t="shared" si="71"/>
        <v>indie rock</v>
      </c>
    </row>
    <row r="709" spans="1:20" ht="45" x14ac:dyDescent="0.25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18">
        <f t="shared" si="69"/>
        <v>2.8000000000000003</v>
      </c>
      <c r="P709" s="6">
        <f t="shared" si="66"/>
        <v>35</v>
      </c>
      <c r="Q709" s="11">
        <f t="shared" si="67"/>
        <v>40878.549884259257</v>
      </c>
      <c r="R709" s="11">
        <f t="shared" si="68"/>
        <v>40923.549884259257</v>
      </c>
      <c r="S709" s="15" t="str">
        <f t="shared" si="70"/>
        <v>music</v>
      </c>
      <c r="T709" s="16" t="str">
        <f t="shared" si="71"/>
        <v>indie rock</v>
      </c>
    </row>
    <row r="710" spans="1:20" ht="45" x14ac:dyDescent="0.25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18">
        <f t="shared" si="69"/>
        <v>37.333333333333336</v>
      </c>
      <c r="P710" s="6">
        <f t="shared" si="66"/>
        <v>35</v>
      </c>
      <c r="Q710" s="11">
        <f t="shared" si="67"/>
        <v>40645.890763888885</v>
      </c>
      <c r="R710" s="11">
        <f t="shared" si="68"/>
        <v>40690.890763888885</v>
      </c>
      <c r="S710" s="15" t="str">
        <f t="shared" si="70"/>
        <v>music</v>
      </c>
      <c r="T710" s="16" t="str">
        <f t="shared" si="71"/>
        <v>indie rock</v>
      </c>
    </row>
    <row r="711" spans="1:20" ht="30" x14ac:dyDescent="0.25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18">
        <f t="shared" si="69"/>
        <v>0.42</v>
      </c>
      <c r="P711" s="6">
        <f t="shared" si="66"/>
        <v>10.5</v>
      </c>
      <c r="Q711" s="11">
        <f t="shared" si="67"/>
        <v>42429.641226851854</v>
      </c>
      <c r="R711" s="11">
        <f t="shared" si="68"/>
        <v>42459.599560185183</v>
      </c>
      <c r="S711" s="15" t="str">
        <f t="shared" si="70"/>
        <v>music</v>
      </c>
      <c r="T711" s="16" t="str">
        <f t="shared" si="71"/>
        <v>jazz</v>
      </c>
    </row>
    <row r="712" spans="1:20" ht="60" x14ac:dyDescent="0.25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18">
        <f t="shared" si="69"/>
        <v>0</v>
      </c>
      <c r="P712" s="6">
        <f t="shared" si="66"/>
        <v>0</v>
      </c>
      <c r="Q712" s="11">
        <f t="shared" si="67"/>
        <v>40291.603171296294</v>
      </c>
      <c r="R712" s="11">
        <f t="shared" si="68"/>
        <v>40337.59097222222</v>
      </c>
      <c r="S712" s="15" t="str">
        <f t="shared" si="70"/>
        <v>music</v>
      </c>
      <c r="T712" s="16" t="str">
        <f t="shared" si="71"/>
        <v>jazz</v>
      </c>
    </row>
    <row r="713" spans="1:20" ht="45" x14ac:dyDescent="0.25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18">
        <f t="shared" si="69"/>
        <v>0.3</v>
      </c>
      <c r="P713" s="6">
        <f t="shared" si="66"/>
        <v>30</v>
      </c>
      <c r="Q713" s="11">
        <f t="shared" si="67"/>
        <v>41829.757199074069</v>
      </c>
      <c r="R713" s="11">
        <f t="shared" si="68"/>
        <v>41881.4375</v>
      </c>
      <c r="S713" s="15" t="str">
        <f t="shared" si="70"/>
        <v>music</v>
      </c>
      <c r="T713" s="16" t="str">
        <f t="shared" si="71"/>
        <v>jazz</v>
      </c>
    </row>
    <row r="714" spans="1:20" ht="45" x14ac:dyDescent="0.25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18">
        <f t="shared" si="69"/>
        <v>3.2</v>
      </c>
      <c r="P714" s="6">
        <f t="shared" si="66"/>
        <v>40</v>
      </c>
      <c r="Q714" s="11">
        <f t="shared" si="67"/>
        <v>41149.587731481479</v>
      </c>
      <c r="R714" s="11">
        <f t="shared" si="68"/>
        <v>41174.892361111109</v>
      </c>
      <c r="S714" s="15" t="str">
        <f t="shared" si="70"/>
        <v>music</v>
      </c>
      <c r="T714" s="16" t="str">
        <f t="shared" si="71"/>
        <v>jazz</v>
      </c>
    </row>
    <row r="715" spans="1:20" ht="45" x14ac:dyDescent="0.25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18">
        <f t="shared" si="69"/>
        <v>0.30199999999999999</v>
      </c>
      <c r="P715" s="6">
        <f t="shared" si="66"/>
        <v>50.333333333333336</v>
      </c>
      <c r="Q715" s="11">
        <f t="shared" si="67"/>
        <v>42341.87195601852</v>
      </c>
      <c r="R715" s="11">
        <f t="shared" si="68"/>
        <v>42371.87195601852</v>
      </c>
      <c r="S715" s="15" t="str">
        <f t="shared" si="70"/>
        <v>music</v>
      </c>
      <c r="T715" s="16" t="str">
        <f t="shared" si="71"/>
        <v>jazz</v>
      </c>
    </row>
    <row r="716" spans="1:20" ht="45" x14ac:dyDescent="0.25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18">
        <f t="shared" si="69"/>
        <v>3.0153846153846153</v>
      </c>
      <c r="P716" s="6">
        <f t="shared" si="66"/>
        <v>32.666666666666664</v>
      </c>
      <c r="Q716" s="11">
        <f t="shared" si="67"/>
        <v>40507.031550925924</v>
      </c>
      <c r="R716" s="11">
        <f t="shared" si="68"/>
        <v>40567.031550925924</v>
      </c>
      <c r="S716" s="15" t="str">
        <f t="shared" si="70"/>
        <v>music</v>
      </c>
      <c r="T716" s="16" t="str">
        <f t="shared" si="71"/>
        <v>jazz</v>
      </c>
    </row>
    <row r="717" spans="1:20" ht="30" x14ac:dyDescent="0.25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18">
        <f t="shared" si="69"/>
        <v>0</v>
      </c>
      <c r="P717" s="6">
        <f t="shared" si="66"/>
        <v>0</v>
      </c>
      <c r="Q717" s="11">
        <f t="shared" si="67"/>
        <v>41680.981365740736</v>
      </c>
      <c r="R717" s="11">
        <f t="shared" si="68"/>
        <v>41710.939699074072</v>
      </c>
      <c r="S717" s="15" t="str">
        <f t="shared" si="70"/>
        <v>music</v>
      </c>
      <c r="T717" s="16" t="str">
        <f t="shared" si="71"/>
        <v>jazz</v>
      </c>
    </row>
    <row r="718" spans="1:20" ht="30" x14ac:dyDescent="0.25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18">
        <f t="shared" si="69"/>
        <v>0</v>
      </c>
      <c r="P718" s="6">
        <f t="shared" si="66"/>
        <v>0</v>
      </c>
      <c r="Q718" s="11">
        <f t="shared" si="67"/>
        <v>40766.9840625</v>
      </c>
      <c r="R718" s="11">
        <f t="shared" si="68"/>
        <v>40796.9840625</v>
      </c>
      <c r="S718" s="15" t="str">
        <f t="shared" si="70"/>
        <v>music</v>
      </c>
      <c r="T718" s="16" t="str">
        <f t="shared" si="71"/>
        <v>jazz</v>
      </c>
    </row>
    <row r="719" spans="1:20" ht="45" x14ac:dyDescent="0.25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18">
        <f t="shared" si="69"/>
        <v>0</v>
      </c>
      <c r="P719" s="6">
        <f t="shared" si="66"/>
        <v>0</v>
      </c>
      <c r="Q719" s="11">
        <f t="shared" si="67"/>
        <v>40340.593229166661</v>
      </c>
      <c r="R719" s="11">
        <f t="shared" si="68"/>
        <v>40385.999305555553</v>
      </c>
      <c r="S719" s="15" t="str">
        <f t="shared" si="70"/>
        <v>music</v>
      </c>
      <c r="T719" s="16" t="str">
        <f t="shared" si="71"/>
        <v>jazz</v>
      </c>
    </row>
    <row r="720" spans="1:20" ht="45" x14ac:dyDescent="0.25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18">
        <f t="shared" si="69"/>
        <v>3.25</v>
      </c>
      <c r="P720" s="6">
        <f t="shared" si="66"/>
        <v>65</v>
      </c>
      <c r="Q720" s="11">
        <f t="shared" si="67"/>
        <v>41081.481944444444</v>
      </c>
      <c r="R720" s="11">
        <f t="shared" si="68"/>
        <v>41112.958333333328</v>
      </c>
      <c r="S720" s="15" t="str">
        <f t="shared" si="70"/>
        <v>music</v>
      </c>
      <c r="T720" s="16" t="str">
        <f t="shared" si="71"/>
        <v>jazz</v>
      </c>
    </row>
    <row r="721" spans="1:20" ht="45" x14ac:dyDescent="0.25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18">
        <f t="shared" si="69"/>
        <v>22.363636363636363</v>
      </c>
      <c r="P721" s="6">
        <f t="shared" si="66"/>
        <v>24.6</v>
      </c>
      <c r="Q721" s="11">
        <f t="shared" si="67"/>
        <v>42737.337025462963</v>
      </c>
      <c r="R721" s="11">
        <f t="shared" si="68"/>
        <v>42797.337025462963</v>
      </c>
      <c r="S721" s="15" t="str">
        <f t="shared" si="70"/>
        <v>music</v>
      </c>
      <c r="T721" s="16" t="str">
        <f t="shared" si="71"/>
        <v>jazz</v>
      </c>
    </row>
    <row r="722" spans="1:20" ht="45" x14ac:dyDescent="0.25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18">
        <f t="shared" si="69"/>
        <v>0</v>
      </c>
      <c r="P722" s="6">
        <f t="shared" si="66"/>
        <v>0</v>
      </c>
      <c r="Q722" s="11">
        <f t="shared" si="67"/>
        <v>41641.796817129631</v>
      </c>
      <c r="R722" s="11">
        <f t="shared" si="68"/>
        <v>41662.796817129631</v>
      </c>
      <c r="S722" s="15" t="str">
        <f t="shared" si="70"/>
        <v>music</v>
      </c>
      <c r="T722" s="16" t="str">
        <f t="shared" si="71"/>
        <v>jazz</v>
      </c>
    </row>
    <row r="723" spans="1:20" ht="45" x14ac:dyDescent="0.25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18">
        <f t="shared" si="69"/>
        <v>0.85714285714285721</v>
      </c>
      <c r="P723" s="6">
        <f t="shared" si="66"/>
        <v>15</v>
      </c>
      <c r="Q723" s="11">
        <f t="shared" si="67"/>
        <v>41193.901006944441</v>
      </c>
      <c r="R723" s="11">
        <f t="shared" si="68"/>
        <v>41253.942673611113</v>
      </c>
      <c r="S723" s="15" t="str">
        <f t="shared" si="70"/>
        <v>music</v>
      </c>
      <c r="T723" s="16" t="str">
        <f t="shared" si="71"/>
        <v>jazz</v>
      </c>
    </row>
    <row r="724" spans="1:20" ht="45" x14ac:dyDescent="0.25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18">
        <f t="shared" si="69"/>
        <v>6.6066666666666665</v>
      </c>
      <c r="P724" s="6">
        <f t="shared" si="66"/>
        <v>82.583333333333329</v>
      </c>
      <c r="Q724" s="11">
        <f t="shared" si="67"/>
        <v>41003.930775462963</v>
      </c>
      <c r="R724" s="11">
        <f t="shared" si="68"/>
        <v>41033.930775462963</v>
      </c>
      <c r="S724" s="15" t="str">
        <f t="shared" si="70"/>
        <v>music</v>
      </c>
      <c r="T724" s="16" t="str">
        <f t="shared" si="71"/>
        <v>jazz</v>
      </c>
    </row>
    <row r="725" spans="1:20" ht="45" x14ac:dyDescent="0.25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18">
        <f t="shared" si="69"/>
        <v>0</v>
      </c>
      <c r="P725" s="6">
        <f t="shared" si="66"/>
        <v>0</v>
      </c>
      <c r="Q725" s="11">
        <f t="shared" si="67"/>
        <v>41116.554942129624</v>
      </c>
      <c r="R725" s="11">
        <f t="shared" si="68"/>
        <v>41146.554942129624</v>
      </c>
      <c r="S725" s="15" t="str">
        <f t="shared" si="70"/>
        <v>music</v>
      </c>
      <c r="T725" s="16" t="str">
        <f t="shared" si="71"/>
        <v>jazz</v>
      </c>
    </row>
    <row r="726" spans="1:20" ht="30" x14ac:dyDescent="0.25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18">
        <f t="shared" si="69"/>
        <v>5.7692307692307692</v>
      </c>
      <c r="P726" s="6">
        <f t="shared" si="66"/>
        <v>41.666666666666664</v>
      </c>
      <c r="Q726" s="11">
        <f t="shared" si="67"/>
        <v>40937.471226851849</v>
      </c>
      <c r="R726" s="11">
        <f t="shared" si="68"/>
        <v>40968.999305555553</v>
      </c>
      <c r="S726" s="15" t="str">
        <f t="shared" si="70"/>
        <v>music</v>
      </c>
      <c r="T726" s="16" t="str">
        <f t="shared" si="71"/>
        <v>jazz</v>
      </c>
    </row>
    <row r="727" spans="1:20" ht="30" x14ac:dyDescent="0.25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18">
        <f t="shared" si="69"/>
        <v>0</v>
      </c>
      <c r="P727" s="6">
        <f t="shared" si="66"/>
        <v>0</v>
      </c>
      <c r="Q727" s="11">
        <f t="shared" si="67"/>
        <v>40434.645069444443</v>
      </c>
      <c r="R727" s="11">
        <f t="shared" si="68"/>
        <v>40473</v>
      </c>
      <c r="S727" s="15" t="str">
        <f t="shared" si="70"/>
        <v>music</v>
      </c>
      <c r="T727" s="16" t="str">
        <f t="shared" si="71"/>
        <v>jazz</v>
      </c>
    </row>
    <row r="728" spans="1:20" ht="45" x14ac:dyDescent="0.25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18">
        <f t="shared" si="69"/>
        <v>0.6</v>
      </c>
      <c r="P728" s="6">
        <f t="shared" si="66"/>
        <v>30</v>
      </c>
      <c r="Q728" s="11">
        <f t="shared" si="67"/>
        <v>41802.735300925924</v>
      </c>
      <c r="R728" s="11">
        <f t="shared" si="68"/>
        <v>41833.895833333328</v>
      </c>
      <c r="S728" s="15" t="str">
        <f t="shared" si="70"/>
        <v>music</v>
      </c>
      <c r="T728" s="16" t="str">
        <f t="shared" si="71"/>
        <v>jazz</v>
      </c>
    </row>
    <row r="729" spans="1:20" ht="45" x14ac:dyDescent="0.25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18">
        <f t="shared" si="69"/>
        <v>5.0256410256410255</v>
      </c>
      <c r="P729" s="6">
        <f t="shared" si="66"/>
        <v>19.600000000000001</v>
      </c>
      <c r="Q729" s="11">
        <f t="shared" si="67"/>
        <v>41944.707881944443</v>
      </c>
      <c r="R729" s="11">
        <f t="shared" si="68"/>
        <v>41974.749548611107</v>
      </c>
      <c r="S729" s="15" t="str">
        <f t="shared" si="70"/>
        <v>music</v>
      </c>
      <c r="T729" s="16" t="str">
        <f t="shared" si="71"/>
        <v>jazz</v>
      </c>
    </row>
    <row r="730" spans="1:20" x14ac:dyDescent="0.25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18">
        <f t="shared" si="69"/>
        <v>0.5</v>
      </c>
      <c r="P730" s="6">
        <f t="shared" si="66"/>
        <v>100</v>
      </c>
      <c r="Q730" s="11">
        <f t="shared" si="67"/>
        <v>41227.433391203704</v>
      </c>
      <c r="R730" s="11">
        <f t="shared" si="68"/>
        <v>41262.433391203704</v>
      </c>
      <c r="S730" s="15" t="str">
        <f t="shared" si="70"/>
        <v>music</v>
      </c>
      <c r="T730" s="16" t="str">
        <f t="shared" si="71"/>
        <v>jazz</v>
      </c>
    </row>
    <row r="731" spans="1:20" ht="45" x14ac:dyDescent="0.25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18">
        <f t="shared" si="69"/>
        <v>0</v>
      </c>
      <c r="P731" s="6">
        <f t="shared" si="66"/>
        <v>0</v>
      </c>
      <c r="Q731" s="11">
        <f t="shared" si="67"/>
        <v>41562.463217592587</v>
      </c>
      <c r="R731" s="11">
        <f t="shared" si="68"/>
        <v>41592.504884259259</v>
      </c>
      <c r="S731" s="15" t="str">
        <f t="shared" si="70"/>
        <v>music</v>
      </c>
      <c r="T731" s="16" t="str">
        <f t="shared" si="71"/>
        <v>jazz</v>
      </c>
    </row>
    <row r="732" spans="1:20" ht="45" x14ac:dyDescent="0.25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18">
        <f t="shared" si="69"/>
        <v>30.9</v>
      </c>
      <c r="P732" s="6">
        <f t="shared" si="66"/>
        <v>231.75</v>
      </c>
      <c r="Q732" s="11">
        <f t="shared" si="67"/>
        <v>40846.962685185186</v>
      </c>
      <c r="R732" s="11">
        <f t="shared" si="68"/>
        <v>40889.004351851851</v>
      </c>
      <c r="S732" s="15" t="str">
        <f t="shared" si="70"/>
        <v>music</v>
      </c>
      <c r="T732" s="16" t="str">
        <f t="shared" si="71"/>
        <v>jazz</v>
      </c>
    </row>
    <row r="733" spans="1:20" ht="45" x14ac:dyDescent="0.25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18">
        <f t="shared" si="69"/>
        <v>21.037037037037038</v>
      </c>
      <c r="P733" s="6">
        <f t="shared" si="66"/>
        <v>189.33333333333334</v>
      </c>
      <c r="Q733" s="11">
        <f t="shared" si="67"/>
        <v>41878.32167824074</v>
      </c>
      <c r="R733" s="11">
        <f t="shared" si="68"/>
        <v>41913.32167824074</v>
      </c>
      <c r="S733" s="15" t="str">
        <f t="shared" si="70"/>
        <v>music</v>
      </c>
      <c r="T733" s="16" t="str">
        <f t="shared" si="71"/>
        <v>jazz</v>
      </c>
    </row>
    <row r="734" spans="1:20" ht="45" x14ac:dyDescent="0.25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18">
        <f t="shared" si="69"/>
        <v>2.1999999999999997</v>
      </c>
      <c r="P734" s="6">
        <f t="shared" si="66"/>
        <v>55</v>
      </c>
      <c r="Q734" s="11">
        <f t="shared" si="67"/>
        <v>41934.751423611109</v>
      </c>
      <c r="R734" s="11">
        <f t="shared" si="68"/>
        <v>41964.793090277781</v>
      </c>
      <c r="S734" s="15" t="str">
        <f t="shared" si="70"/>
        <v>music</v>
      </c>
      <c r="T734" s="16" t="str">
        <f t="shared" si="71"/>
        <v>jazz</v>
      </c>
    </row>
    <row r="735" spans="1:20" ht="45" x14ac:dyDescent="0.25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18">
        <f t="shared" si="69"/>
        <v>10.9</v>
      </c>
      <c r="P735" s="6">
        <f t="shared" si="66"/>
        <v>21.8</v>
      </c>
      <c r="Q735" s="11">
        <f t="shared" si="67"/>
        <v>41288.734594907401</v>
      </c>
      <c r="R735" s="11">
        <f t="shared" si="68"/>
        <v>41318.734594907401</v>
      </c>
      <c r="S735" s="15" t="str">
        <f t="shared" si="70"/>
        <v>music</v>
      </c>
      <c r="T735" s="16" t="str">
        <f t="shared" si="71"/>
        <v>jazz</v>
      </c>
    </row>
    <row r="736" spans="1:20" ht="45" x14ac:dyDescent="0.25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18">
        <f t="shared" si="69"/>
        <v>2.666666666666667</v>
      </c>
      <c r="P736" s="6">
        <f t="shared" si="66"/>
        <v>32</v>
      </c>
      <c r="Q736" s="11">
        <f t="shared" si="67"/>
        <v>41575.672581018516</v>
      </c>
      <c r="R736" s="11">
        <f t="shared" si="68"/>
        <v>41605.71424768518</v>
      </c>
      <c r="S736" s="15" t="str">
        <f t="shared" si="70"/>
        <v>music</v>
      </c>
      <c r="T736" s="16" t="str">
        <f t="shared" si="71"/>
        <v>jazz</v>
      </c>
    </row>
    <row r="737" spans="1:20" ht="45" x14ac:dyDescent="0.25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18">
        <f t="shared" si="69"/>
        <v>0</v>
      </c>
      <c r="P737" s="6">
        <f t="shared" si="66"/>
        <v>0</v>
      </c>
      <c r="Q737" s="11">
        <f t="shared" si="67"/>
        <v>40337.811689814815</v>
      </c>
      <c r="R737" s="11">
        <f t="shared" si="68"/>
        <v>40367.736111111109</v>
      </c>
      <c r="S737" s="15" t="str">
        <f t="shared" si="70"/>
        <v>music</v>
      </c>
      <c r="T737" s="16" t="str">
        <f t="shared" si="71"/>
        <v>jazz</v>
      </c>
    </row>
    <row r="738" spans="1:20" ht="30" x14ac:dyDescent="0.25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18">
        <f t="shared" si="69"/>
        <v>0</v>
      </c>
      <c r="P738" s="6">
        <f t="shared" si="66"/>
        <v>0</v>
      </c>
      <c r="Q738" s="11">
        <f t="shared" si="67"/>
        <v>41013.614525462959</v>
      </c>
      <c r="R738" s="11">
        <f t="shared" si="68"/>
        <v>41043.614525462959</v>
      </c>
      <c r="S738" s="15" t="str">
        <f t="shared" si="70"/>
        <v>music</v>
      </c>
      <c r="T738" s="16" t="str">
        <f t="shared" si="71"/>
        <v>jazz</v>
      </c>
    </row>
    <row r="739" spans="1:20" ht="45" x14ac:dyDescent="0.25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18">
        <f t="shared" si="69"/>
        <v>10.86206896551724</v>
      </c>
      <c r="P739" s="6">
        <f t="shared" si="66"/>
        <v>56.25</v>
      </c>
      <c r="Q739" s="11">
        <f t="shared" si="67"/>
        <v>41180.654085648144</v>
      </c>
      <c r="R739" s="11">
        <f t="shared" si="68"/>
        <v>41230.791666666664</v>
      </c>
      <c r="S739" s="15" t="str">
        <f t="shared" si="70"/>
        <v>music</v>
      </c>
      <c r="T739" s="16" t="str">
        <f t="shared" si="71"/>
        <v>jazz</v>
      </c>
    </row>
    <row r="740" spans="1:20" ht="45" x14ac:dyDescent="0.25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18">
        <f t="shared" si="69"/>
        <v>0</v>
      </c>
      <c r="P740" s="6">
        <f t="shared" si="66"/>
        <v>0</v>
      </c>
      <c r="Q740" s="11">
        <f t="shared" si="67"/>
        <v>40978.029733796291</v>
      </c>
      <c r="R740" s="11">
        <f t="shared" si="68"/>
        <v>41007.988067129627</v>
      </c>
      <c r="S740" s="15" t="str">
        <f t="shared" si="70"/>
        <v>music</v>
      </c>
      <c r="T740" s="16" t="str">
        <f t="shared" si="71"/>
        <v>jazz</v>
      </c>
    </row>
    <row r="741" spans="1:20" ht="45" x14ac:dyDescent="0.25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18">
        <f t="shared" si="69"/>
        <v>38.333333333333336</v>
      </c>
      <c r="P741" s="6">
        <f t="shared" si="66"/>
        <v>69</v>
      </c>
      <c r="Q741" s="11">
        <f t="shared" si="67"/>
        <v>40312.707245370366</v>
      </c>
      <c r="R741" s="11">
        <f t="shared" si="68"/>
        <v>40354.688888888886</v>
      </c>
      <c r="S741" s="15" t="str">
        <f t="shared" si="70"/>
        <v>music</v>
      </c>
      <c r="T741" s="16" t="str">
        <f t="shared" si="71"/>
        <v>jazz</v>
      </c>
    </row>
    <row r="742" spans="1:20" ht="45" x14ac:dyDescent="0.25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18">
        <f t="shared" si="69"/>
        <v>6.5500000000000007</v>
      </c>
      <c r="P742" s="6">
        <f t="shared" si="66"/>
        <v>18.714285714285715</v>
      </c>
      <c r="Q742" s="11">
        <f t="shared" si="67"/>
        <v>41680.151643518519</v>
      </c>
      <c r="R742" s="11">
        <f t="shared" si="68"/>
        <v>41714.708333333328</v>
      </c>
      <c r="S742" s="15" t="str">
        <f t="shared" si="70"/>
        <v>music</v>
      </c>
      <c r="T742" s="16" t="str">
        <f t="shared" si="71"/>
        <v>jazz</v>
      </c>
    </row>
    <row r="743" spans="1:20" ht="30" x14ac:dyDescent="0.25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18">
        <f t="shared" si="69"/>
        <v>14.536842105263158</v>
      </c>
      <c r="P743" s="6">
        <f t="shared" si="66"/>
        <v>46.033333333333331</v>
      </c>
      <c r="Q743" s="11">
        <f t="shared" si="67"/>
        <v>41310.760937499996</v>
      </c>
      <c r="R743" s="11">
        <f t="shared" si="68"/>
        <v>41355.719270833331</v>
      </c>
      <c r="S743" s="15" t="str">
        <f t="shared" si="70"/>
        <v>music</v>
      </c>
      <c r="T743" s="16" t="str">
        <f t="shared" si="71"/>
        <v>jazz</v>
      </c>
    </row>
    <row r="744" spans="1:20" ht="45" x14ac:dyDescent="0.25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18">
        <f t="shared" si="69"/>
        <v>6</v>
      </c>
      <c r="P744" s="6">
        <f t="shared" si="66"/>
        <v>60</v>
      </c>
      <c r="Q744" s="11">
        <f t="shared" si="67"/>
        <v>41710.960752314808</v>
      </c>
      <c r="R744" s="11">
        <f t="shared" si="68"/>
        <v>41770.960752314808</v>
      </c>
      <c r="S744" s="15" t="str">
        <f t="shared" si="70"/>
        <v>music</v>
      </c>
      <c r="T744" s="16" t="str">
        <f t="shared" si="71"/>
        <v>jazz</v>
      </c>
    </row>
    <row r="745" spans="1:20" ht="45" x14ac:dyDescent="0.25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18">
        <f t="shared" si="69"/>
        <v>30.4</v>
      </c>
      <c r="P745" s="6">
        <f t="shared" si="66"/>
        <v>50.666666666666664</v>
      </c>
      <c r="Q745" s="11">
        <f t="shared" si="67"/>
        <v>41733.528749999998</v>
      </c>
      <c r="R745" s="11">
        <f t="shared" si="68"/>
        <v>41763.041666666664</v>
      </c>
      <c r="S745" s="15" t="str">
        <f t="shared" si="70"/>
        <v>music</v>
      </c>
      <c r="T745" s="16" t="str">
        <f t="shared" si="71"/>
        <v>jazz</v>
      </c>
    </row>
    <row r="746" spans="1:20" ht="45" x14ac:dyDescent="0.25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18">
        <f t="shared" si="69"/>
        <v>1.4285714285714286</v>
      </c>
      <c r="P746" s="6">
        <f t="shared" si="66"/>
        <v>25</v>
      </c>
      <c r="Q746" s="11">
        <f t="shared" si="67"/>
        <v>42368.125335648147</v>
      </c>
      <c r="R746" s="11">
        <f t="shared" si="68"/>
        <v>42398.125335648147</v>
      </c>
      <c r="S746" s="15" t="str">
        <f t="shared" si="70"/>
        <v>music</v>
      </c>
      <c r="T746" s="16" t="str">
        <f t="shared" si="71"/>
        <v>jazz</v>
      </c>
    </row>
    <row r="747" spans="1:20" ht="45" x14ac:dyDescent="0.25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18">
        <f t="shared" si="69"/>
        <v>0</v>
      </c>
      <c r="P747" s="6">
        <f t="shared" si="66"/>
        <v>0</v>
      </c>
      <c r="Q747" s="11">
        <f t="shared" si="67"/>
        <v>40882.815844907404</v>
      </c>
      <c r="R747" s="11">
        <f t="shared" si="68"/>
        <v>40926.625</v>
      </c>
      <c r="S747" s="15" t="str">
        <f t="shared" si="70"/>
        <v>music</v>
      </c>
      <c r="T747" s="16" t="str">
        <f t="shared" si="71"/>
        <v>jazz</v>
      </c>
    </row>
    <row r="748" spans="1:20" ht="45" x14ac:dyDescent="0.25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18">
        <f t="shared" si="69"/>
        <v>1.1428571428571428</v>
      </c>
      <c r="P748" s="6">
        <f t="shared" si="66"/>
        <v>20</v>
      </c>
      <c r="Q748" s="11">
        <f t="shared" si="67"/>
        <v>41551.589780092589</v>
      </c>
      <c r="R748" s="11">
        <f t="shared" si="68"/>
        <v>41581.631446759253</v>
      </c>
      <c r="S748" s="15" t="str">
        <f t="shared" si="70"/>
        <v>music</v>
      </c>
      <c r="T748" s="16" t="str">
        <f t="shared" si="71"/>
        <v>jazz</v>
      </c>
    </row>
    <row r="749" spans="1:20" ht="45" x14ac:dyDescent="0.25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18">
        <f t="shared" si="69"/>
        <v>0.35714285714285715</v>
      </c>
      <c r="P749" s="6">
        <f t="shared" si="66"/>
        <v>25</v>
      </c>
      <c r="Q749" s="11">
        <f t="shared" si="67"/>
        <v>41124.27138888889</v>
      </c>
      <c r="R749" s="11">
        <f t="shared" si="68"/>
        <v>41154.27138888889</v>
      </c>
      <c r="S749" s="15" t="str">
        <f t="shared" si="70"/>
        <v>music</v>
      </c>
      <c r="T749" s="16" t="str">
        <f t="shared" si="71"/>
        <v>jazz</v>
      </c>
    </row>
    <row r="750" spans="1:20" ht="45" x14ac:dyDescent="0.25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18">
        <f t="shared" si="69"/>
        <v>1.4545454545454546</v>
      </c>
      <c r="P750" s="6">
        <f t="shared" si="66"/>
        <v>20</v>
      </c>
      <c r="Q750" s="11">
        <f t="shared" si="67"/>
        <v>41416.554837962962</v>
      </c>
      <c r="R750" s="11">
        <f t="shared" si="68"/>
        <v>41455.623611111107</v>
      </c>
      <c r="S750" s="15" t="str">
        <f t="shared" si="70"/>
        <v>music</v>
      </c>
      <c r="T750" s="16" t="str">
        <f t="shared" si="71"/>
        <v>jazz</v>
      </c>
    </row>
    <row r="751" spans="1:20" ht="45" x14ac:dyDescent="0.25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18">
        <f t="shared" si="69"/>
        <v>17.155555555555555</v>
      </c>
      <c r="P751" s="6">
        <f t="shared" si="66"/>
        <v>110.28571428571429</v>
      </c>
      <c r="Q751" s="11">
        <f t="shared" si="67"/>
        <v>42181.800069444442</v>
      </c>
      <c r="R751" s="11">
        <f t="shared" si="68"/>
        <v>42226.800069444442</v>
      </c>
      <c r="S751" s="15" t="str">
        <f t="shared" si="70"/>
        <v>technology</v>
      </c>
      <c r="T751" s="16" t="str">
        <f t="shared" si="71"/>
        <v>wearables</v>
      </c>
    </row>
    <row r="752" spans="1:20" ht="45" x14ac:dyDescent="0.25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18">
        <f t="shared" si="69"/>
        <v>2.3220000000000001</v>
      </c>
      <c r="P752" s="6">
        <f t="shared" si="66"/>
        <v>37.451612903225808</v>
      </c>
      <c r="Q752" s="11">
        <f t="shared" si="67"/>
        <v>42745.888252314813</v>
      </c>
      <c r="R752" s="11">
        <f t="shared" si="68"/>
        <v>42775.888252314813</v>
      </c>
      <c r="S752" s="15" t="str">
        <f t="shared" si="70"/>
        <v>technology</v>
      </c>
      <c r="T752" s="16" t="str">
        <f t="shared" si="71"/>
        <v>wearables</v>
      </c>
    </row>
    <row r="753" spans="1:20" ht="45" x14ac:dyDescent="0.25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18">
        <f t="shared" si="69"/>
        <v>8.9066666666666663</v>
      </c>
      <c r="P753" s="6">
        <f t="shared" si="66"/>
        <v>41.75</v>
      </c>
      <c r="Q753" s="11">
        <f t="shared" si="67"/>
        <v>42382.634953703702</v>
      </c>
      <c r="R753" s="11">
        <f t="shared" si="68"/>
        <v>42418.634953703702</v>
      </c>
      <c r="S753" s="15" t="str">
        <f t="shared" si="70"/>
        <v>technology</v>
      </c>
      <c r="T753" s="16" t="str">
        <f t="shared" si="71"/>
        <v>wearables</v>
      </c>
    </row>
    <row r="754" spans="1:20" ht="30" x14ac:dyDescent="0.25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18">
        <f t="shared" si="69"/>
        <v>9.6333333333333346</v>
      </c>
      <c r="P754" s="6">
        <f t="shared" si="66"/>
        <v>24.083333333333332</v>
      </c>
      <c r="Q754" s="11">
        <f t="shared" si="67"/>
        <v>42673.459548611114</v>
      </c>
      <c r="R754" s="11">
        <f t="shared" si="68"/>
        <v>42703.501215277771</v>
      </c>
      <c r="S754" s="15" t="str">
        <f t="shared" si="70"/>
        <v>technology</v>
      </c>
      <c r="T754" s="16" t="str">
        <f t="shared" si="71"/>
        <v>wearables</v>
      </c>
    </row>
    <row r="755" spans="1:20" ht="45" x14ac:dyDescent="0.25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18">
        <f t="shared" si="69"/>
        <v>13.325999999999999</v>
      </c>
      <c r="P755" s="6">
        <f t="shared" si="66"/>
        <v>69.40625</v>
      </c>
      <c r="Q755" s="11">
        <f t="shared" si="67"/>
        <v>42444.375578703701</v>
      </c>
      <c r="R755" s="11">
        <f t="shared" si="68"/>
        <v>42478.374999999993</v>
      </c>
      <c r="S755" s="15" t="str">
        <f t="shared" si="70"/>
        <v>technology</v>
      </c>
      <c r="T755" s="16" t="str">
        <f t="shared" si="71"/>
        <v>wearables</v>
      </c>
    </row>
    <row r="756" spans="1:20" ht="45" x14ac:dyDescent="0.25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18">
        <f t="shared" si="69"/>
        <v>2.484</v>
      </c>
      <c r="P756" s="6">
        <f t="shared" si="66"/>
        <v>155.25</v>
      </c>
      <c r="Q756" s="11">
        <f t="shared" si="67"/>
        <v>42732.66465277777</v>
      </c>
      <c r="R756" s="11">
        <f t="shared" si="68"/>
        <v>42784.790972222218</v>
      </c>
      <c r="S756" s="15" t="str">
        <f t="shared" si="70"/>
        <v>technology</v>
      </c>
      <c r="T756" s="16" t="str">
        <f t="shared" si="71"/>
        <v>wearables</v>
      </c>
    </row>
    <row r="757" spans="1:20" ht="30" x14ac:dyDescent="0.25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18">
        <f t="shared" si="69"/>
        <v>1.9066666666666665</v>
      </c>
      <c r="P757" s="6">
        <f t="shared" si="66"/>
        <v>57.2</v>
      </c>
      <c r="Q757" s="11">
        <f t="shared" si="67"/>
        <v>42592.542222222219</v>
      </c>
      <c r="R757" s="11">
        <f t="shared" si="68"/>
        <v>42622.542222222219</v>
      </c>
      <c r="S757" s="15" t="str">
        <f t="shared" si="70"/>
        <v>technology</v>
      </c>
      <c r="T757" s="16" t="str">
        <f t="shared" si="71"/>
        <v>wearables</v>
      </c>
    </row>
    <row r="758" spans="1:20" ht="45" x14ac:dyDescent="0.25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18">
        <f t="shared" si="69"/>
        <v>0</v>
      </c>
      <c r="P758" s="6">
        <f t="shared" si="66"/>
        <v>0</v>
      </c>
      <c r="Q758" s="11">
        <f t="shared" si="67"/>
        <v>42491.57298611111</v>
      </c>
      <c r="R758" s="11">
        <f t="shared" si="68"/>
        <v>42551.57298611111</v>
      </c>
      <c r="S758" s="15" t="str">
        <f t="shared" si="70"/>
        <v>technology</v>
      </c>
      <c r="T758" s="16" t="str">
        <f t="shared" si="71"/>
        <v>wearables</v>
      </c>
    </row>
    <row r="759" spans="1:20" ht="45" x14ac:dyDescent="0.25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18">
        <f t="shared" si="69"/>
        <v>12</v>
      </c>
      <c r="P759" s="6">
        <f t="shared" si="66"/>
        <v>60</v>
      </c>
      <c r="Q759" s="11">
        <f t="shared" si="67"/>
        <v>42411.619953703703</v>
      </c>
      <c r="R759" s="11">
        <f t="shared" si="68"/>
        <v>42441.619953703703</v>
      </c>
      <c r="S759" s="15" t="str">
        <f t="shared" si="70"/>
        <v>technology</v>
      </c>
      <c r="T759" s="16" t="str">
        <f t="shared" si="71"/>
        <v>wearables</v>
      </c>
    </row>
    <row r="760" spans="1:20" ht="45" x14ac:dyDescent="0.25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18">
        <f t="shared" si="69"/>
        <v>1.365</v>
      </c>
      <c r="P760" s="6">
        <f t="shared" si="66"/>
        <v>39</v>
      </c>
      <c r="Q760" s="11">
        <f t="shared" si="67"/>
        <v>42360.835370370369</v>
      </c>
      <c r="R760" s="11">
        <f t="shared" si="68"/>
        <v>42420.835370370369</v>
      </c>
      <c r="S760" s="15" t="str">
        <f t="shared" si="70"/>
        <v>technology</v>
      </c>
      <c r="T760" s="16" t="str">
        <f t="shared" si="71"/>
        <v>wearables</v>
      </c>
    </row>
    <row r="761" spans="1:20" ht="45" x14ac:dyDescent="0.25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18">
        <f t="shared" si="69"/>
        <v>28.04</v>
      </c>
      <c r="P761" s="6">
        <f t="shared" si="66"/>
        <v>58.416666666666664</v>
      </c>
      <c r="Q761" s="11">
        <f t="shared" si="67"/>
        <v>42356.54237268518</v>
      </c>
      <c r="R761" s="11">
        <f t="shared" si="68"/>
        <v>42386.54237268518</v>
      </c>
      <c r="S761" s="15" t="str">
        <f t="shared" si="70"/>
        <v>technology</v>
      </c>
      <c r="T761" s="16" t="str">
        <f t="shared" si="71"/>
        <v>wearables</v>
      </c>
    </row>
    <row r="762" spans="1:20" x14ac:dyDescent="0.25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18">
        <f t="shared" si="69"/>
        <v>38.39</v>
      </c>
      <c r="P762" s="6">
        <f t="shared" si="66"/>
        <v>158.63636363636363</v>
      </c>
      <c r="Q762" s="11">
        <f t="shared" si="67"/>
        <v>42480.445277777777</v>
      </c>
      <c r="R762" s="11">
        <f t="shared" si="68"/>
        <v>42525.445277777777</v>
      </c>
      <c r="S762" s="15" t="str">
        <f t="shared" si="70"/>
        <v>technology</v>
      </c>
      <c r="T762" s="16" t="str">
        <f t="shared" si="71"/>
        <v>wearables</v>
      </c>
    </row>
    <row r="763" spans="1:20" ht="30" x14ac:dyDescent="0.25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18">
        <f t="shared" si="69"/>
        <v>39.942857142857143</v>
      </c>
      <c r="P763" s="6">
        <f t="shared" si="66"/>
        <v>99.857142857142861</v>
      </c>
      <c r="Q763" s="11">
        <f t="shared" si="67"/>
        <v>42662.405231481483</v>
      </c>
      <c r="R763" s="11">
        <f t="shared" si="68"/>
        <v>42692.44689814814</v>
      </c>
      <c r="S763" s="15" t="str">
        <f t="shared" si="70"/>
        <v>technology</v>
      </c>
      <c r="T763" s="16" t="str">
        <f t="shared" si="71"/>
        <v>wearables</v>
      </c>
    </row>
    <row r="764" spans="1:20" ht="45" x14ac:dyDescent="0.25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18">
        <f t="shared" si="69"/>
        <v>0.84</v>
      </c>
      <c r="P764" s="6">
        <f t="shared" si="66"/>
        <v>25.2</v>
      </c>
      <c r="Q764" s="11">
        <f t="shared" si="67"/>
        <v>41998.956006944441</v>
      </c>
      <c r="R764" s="11">
        <f t="shared" si="68"/>
        <v>42028.956006944441</v>
      </c>
      <c r="S764" s="15" t="str">
        <f t="shared" si="70"/>
        <v>technology</v>
      </c>
      <c r="T764" s="16" t="str">
        <f t="shared" si="71"/>
        <v>wearables</v>
      </c>
    </row>
    <row r="765" spans="1:20" ht="45" x14ac:dyDescent="0.25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18">
        <f t="shared" si="69"/>
        <v>43.406666666666666</v>
      </c>
      <c r="P765" s="6">
        <f t="shared" si="66"/>
        <v>89.191780821917803</v>
      </c>
      <c r="Q765" s="11">
        <f t="shared" si="67"/>
        <v>42194.625451388885</v>
      </c>
      <c r="R765" s="11">
        <f t="shared" si="68"/>
        <v>42236.625451388885</v>
      </c>
      <c r="S765" s="15" t="str">
        <f t="shared" si="70"/>
        <v>technology</v>
      </c>
      <c r="T765" s="16" t="str">
        <f t="shared" si="71"/>
        <v>wearables</v>
      </c>
    </row>
    <row r="766" spans="1:20" ht="45" x14ac:dyDescent="0.25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18">
        <f t="shared" si="69"/>
        <v>5.6613333333333333</v>
      </c>
      <c r="P766" s="6">
        <f t="shared" si="66"/>
        <v>182.6236559139785</v>
      </c>
      <c r="Q766" s="11">
        <f t="shared" si="67"/>
        <v>42586.086805555555</v>
      </c>
      <c r="R766" s="11">
        <f t="shared" si="68"/>
        <v>42626.086805555555</v>
      </c>
      <c r="S766" s="15" t="str">
        <f t="shared" si="70"/>
        <v>technology</v>
      </c>
      <c r="T766" s="16" t="str">
        <f t="shared" si="71"/>
        <v>wearables</v>
      </c>
    </row>
    <row r="767" spans="1:20" ht="45" x14ac:dyDescent="0.25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18">
        <f t="shared" si="69"/>
        <v>1.722</v>
      </c>
      <c r="P767" s="6">
        <f t="shared" si="66"/>
        <v>50.647058823529413</v>
      </c>
      <c r="Q767" s="11">
        <f t="shared" si="67"/>
        <v>42060.705543981479</v>
      </c>
      <c r="R767" s="11">
        <f t="shared" si="68"/>
        <v>42120.663877314808</v>
      </c>
      <c r="S767" s="15" t="str">
        <f t="shared" si="70"/>
        <v>technology</v>
      </c>
      <c r="T767" s="16" t="str">
        <f t="shared" si="71"/>
        <v>wearables</v>
      </c>
    </row>
    <row r="768" spans="1:20" ht="30" x14ac:dyDescent="0.25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18">
        <f t="shared" si="69"/>
        <v>1.9416666666666664</v>
      </c>
      <c r="P768" s="6">
        <f t="shared" si="66"/>
        <v>33.285714285714285</v>
      </c>
      <c r="Q768" s="11">
        <f t="shared" si="67"/>
        <v>42660.344131944446</v>
      </c>
      <c r="R768" s="11">
        <f t="shared" si="68"/>
        <v>42691.385798611103</v>
      </c>
      <c r="S768" s="15" t="str">
        <f t="shared" si="70"/>
        <v>technology</v>
      </c>
      <c r="T768" s="16" t="str">
        <f t="shared" si="71"/>
        <v>wearables</v>
      </c>
    </row>
    <row r="769" spans="1:20" ht="45" x14ac:dyDescent="0.25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18">
        <f t="shared" si="69"/>
        <v>11.328275684711327</v>
      </c>
      <c r="P769" s="6">
        <f t="shared" si="66"/>
        <v>51.823529411764703</v>
      </c>
      <c r="Q769" s="11">
        <f t="shared" si="67"/>
        <v>42082.594479166662</v>
      </c>
      <c r="R769" s="11">
        <f t="shared" si="68"/>
        <v>42103.999305555553</v>
      </c>
      <c r="S769" s="15" t="str">
        <f t="shared" si="70"/>
        <v>technology</v>
      </c>
      <c r="T769" s="16" t="str">
        <f t="shared" si="71"/>
        <v>wearables</v>
      </c>
    </row>
    <row r="770" spans="1:20" ht="45" x14ac:dyDescent="0.25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18">
        <f t="shared" si="69"/>
        <v>38.86</v>
      </c>
      <c r="P770" s="6">
        <f t="shared" ref="P770:P833" si="72">IF(ISERROR(E770/L770),0,E770/L770)</f>
        <v>113.62573099415205</v>
      </c>
      <c r="Q770" s="11">
        <f t="shared" ref="Q770:Q833" si="73">(J770/86400)+25569+(-5/24)</f>
        <v>41992.96603009259</v>
      </c>
      <c r="R770" s="11">
        <f t="shared" ref="R770:R833" si="74">(I770/86400)+25569+(-5/24)</f>
        <v>42022.96603009259</v>
      </c>
      <c r="S770" s="15" t="str">
        <f t="shared" si="70"/>
        <v>technology</v>
      </c>
      <c r="T770" s="16" t="str">
        <f t="shared" si="71"/>
        <v>wearables</v>
      </c>
    </row>
    <row r="771" spans="1:20" ht="45" x14ac:dyDescent="0.25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18">
        <f t="shared" ref="O771:O834" si="75">E771/D771 * 100</f>
        <v>46.100628930817614</v>
      </c>
      <c r="P771" s="6">
        <f t="shared" si="72"/>
        <v>136.46276595744681</v>
      </c>
      <c r="Q771" s="11">
        <f t="shared" si="73"/>
        <v>42766.41846064815</v>
      </c>
      <c r="R771" s="11">
        <f t="shared" si="74"/>
        <v>42808.376793981479</v>
      </c>
      <c r="S771" s="15" t="str">
        <f t="shared" ref="S771:S834" si="76">LEFT(N771,FIND("/",N771)-1)</f>
        <v>technology</v>
      </c>
      <c r="T771" s="16" t="str">
        <f t="shared" ref="T771:T834" si="77">RIGHT(N771,LEN(N771)-FIND("/",N771))</f>
        <v>wearables</v>
      </c>
    </row>
    <row r="772" spans="1:20" ht="30" x14ac:dyDescent="0.25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18">
        <f t="shared" si="75"/>
        <v>42.188421052631583</v>
      </c>
      <c r="P772" s="6">
        <f t="shared" si="72"/>
        <v>364.35454545454547</v>
      </c>
      <c r="Q772" s="11">
        <f t="shared" si="73"/>
        <v>42740.485358796293</v>
      </c>
      <c r="R772" s="11">
        <f t="shared" si="74"/>
        <v>42786.583333333336</v>
      </c>
      <c r="S772" s="15" t="str">
        <f t="shared" si="76"/>
        <v>technology</v>
      </c>
      <c r="T772" s="16" t="str">
        <f t="shared" si="77"/>
        <v>wearables</v>
      </c>
    </row>
    <row r="773" spans="1:20" ht="45" x14ac:dyDescent="0.25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18">
        <f t="shared" si="75"/>
        <v>28.48</v>
      </c>
      <c r="P773" s="6">
        <f t="shared" si="72"/>
        <v>19.243243243243242</v>
      </c>
      <c r="Q773" s="11">
        <f t="shared" si="73"/>
        <v>42373.504085648143</v>
      </c>
      <c r="R773" s="11">
        <f t="shared" si="74"/>
        <v>42411.504085648143</v>
      </c>
      <c r="S773" s="15" t="str">
        <f t="shared" si="76"/>
        <v>technology</v>
      </c>
      <c r="T773" s="16" t="str">
        <f t="shared" si="77"/>
        <v>wearables</v>
      </c>
    </row>
    <row r="774" spans="1:20" ht="30" x14ac:dyDescent="0.25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18">
        <f t="shared" si="75"/>
        <v>1.077142857142857</v>
      </c>
      <c r="P774" s="6">
        <f t="shared" si="72"/>
        <v>41.888888888888886</v>
      </c>
      <c r="Q774" s="11">
        <f t="shared" si="73"/>
        <v>42625.427303240744</v>
      </c>
      <c r="R774" s="11">
        <f t="shared" si="74"/>
        <v>42660.427303240744</v>
      </c>
      <c r="S774" s="15" t="str">
        <f t="shared" si="76"/>
        <v>technology</v>
      </c>
      <c r="T774" s="16" t="str">
        <f t="shared" si="77"/>
        <v>wearables</v>
      </c>
    </row>
    <row r="775" spans="1:20" ht="45" x14ac:dyDescent="0.25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18">
        <f t="shared" si="75"/>
        <v>0.79909090909090907</v>
      </c>
      <c r="P775" s="6">
        <f t="shared" si="72"/>
        <v>30.310344827586206</v>
      </c>
      <c r="Q775" s="11">
        <f t="shared" si="73"/>
        <v>42208.420358796291</v>
      </c>
      <c r="R775" s="11">
        <f t="shared" si="74"/>
        <v>42248.420358796291</v>
      </c>
      <c r="S775" s="15" t="str">
        <f t="shared" si="76"/>
        <v>technology</v>
      </c>
      <c r="T775" s="16" t="str">
        <f t="shared" si="77"/>
        <v>wearables</v>
      </c>
    </row>
    <row r="776" spans="1:20" ht="45" x14ac:dyDescent="0.25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18">
        <f t="shared" si="75"/>
        <v>1.1919999999999999</v>
      </c>
      <c r="P776" s="6">
        <f t="shared" si="72"/>
        <v>49.666666666666664</v>
      </c>
      <c r="Q776" s="11">
        <f t="shared" si="73"/>
        <v>42636.808402777773</v>
      </c>
      <c r="R776" s="11">
        <f t="shared" si="74"/>
        <v>42668.957638888889</v>
      </c>
      <c r="S776" s="15" t="str">
        <f t="shared" si="76"/>
        <v>technology</v>
      </c>
      <c r="T776" s="16" t="str">
        <f t="shared" si="77"/>
        <v>wearables</v>
      </c>
    </row>
    <row r="777" spans="1:20" ht="45" x14ac:dyDescent="0.25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18">
        <f t="shared" si="75"/>
        <v>14.799999999999999</v>
      </c>
      <c r="P777" s="6">
        <f t="shared" si="72"/>
        <v>59.2</v>
      </c>
      <c r="Q777" s="11">
        <f t="shared" si="73"/>
        <v>42619.427453703705</v>
      </c>
      <c r="R777" s="11">
        <f t="shared" si="74"/>
        <v>42649.427453703705</v>
      </c>
      <c r="S777" s="15" t="str">
        <f t="shared" si="76"/>
        <v>technology</v>
      </c>
      <c r="T777" s="16" t="str">
        <f t="shared" si="77"/>
        <v>wearables</v>
      </c>
    </row>
    <row r="778" spans="1:20" ht="45" x14ac:dyDescent="0.25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18">
        <f t="shared" si="75"/>
        <v>17.810000000000002</v>
      </c>
      <c r="P778" s="6">
        <f t="shared" si="72"/>
        <v>43.97530864197531</v>
      </c>
      <c r="Q778" s="11">
        <f t="shared" si="73"/>
        <v>42422.045995370368</v>
      </c>
      <c r="R778" s="11">
        <f t="shared" si="74"/>
        <v>42482.004328703704</v>
      </c>
      <c r="S778" s="15" t="str">
        <f t="shared" si="76"/>
        <v>technology</v>
      </c>
      <c r="T778" s="16" t="str">
        <f t="shared" si="77"/>
        <v>wearables</v>
      </c>
    </row>
    <row r="779" spans="1:20" ht="45" x14ac:dyDescent="0.25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18">
        <f t="shared" si="75"/>
        <v>1.325</v>
      </c>
      <c r="P779" s="6">
        <f t="shared" si="72"/>
        <v>26.5</v>
      </c>
      <c r="Q779" s="11">
        <f t="shared" si="73"/>
        <v>41836.639282407406</v>
      </c>
      <c r="R779" s="11">
        <f t="shared" si="74"/>
        <v>41866.639282407406</v>
      </c>
      <c r="S779" s="15" t="str">
        <f t="shared" si="76"/>
        <v>technology</v>
      </c>
      <c r="T779" s="16" t="str">
        <f t="shared" si="77"/>
        <v>wearables</v>
      </c>
    </row>
    <row r="780" spans="1:20" ht="30" x14ac:dyDescent="0.25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18">
        <f t="shared" si="75"/>
        <v>46.666666666666664</v>
      </c>
      <c r="P780" s="6">
        <f t="shared" si="72"/>
        <v>1272.7272727272727</v>
      </c>
      <c r="Q780" s="11">
        <f t="shared" si="73"/>
        <v>42742.094988425924</v>
      </c>
      <c r="R780" s="11">
        <f t="shared" si="74"/>
        <v>42775.094988425924</v>
      </c>
      <c r="S780" s="15" t="str">
        <f t="shared" si="76"/>
        <v>technology</v>
      </c>
      <c r="T780" s="16" t="str">
        <f t="shared" si="77"/>
        <v>wearables</v>
      </c>
    </row>
    <row r="781" spans="1:20" ht="45" x14ac:dyDescent="0.25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18">
        <f t="shared" si="75"/>
        <v>45.92</v>
      </c>
      <c r="P781" s="6">
        <f t="shared" si="72"/>
        <v>164</v>
      </c>
      <c r="Q781" s="11">
        <f t="shared" si="73"/>
        <v>42721.012187499997</v>
      </c>
      <c r="R781" s="11">
        <f t="shared" si="74"/>
        <v>42757.999305555553</v>
      </c>
      <c r="S781" s="15" t="str">
        <f t="shared" si="76"/>
        <v>technology</v>
      </c>
      <c r="T781" s="16" t="str">
        <f t="shared" si="77"/>
        <v>wearables</v>
      </c>
    </row>
    <row r="782" spans="1:20" ht="45" x14ac:dyDescent="0.25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18">
        <f t="shared" si="75"/>
        <v>0.22599999999999998</v>
      </c>
      <c r="P782" s="6">
        <f t="shared" si="72"/>
        <v>45.2</v>
      </c>
      <c r="Q782" s="11">
        <f t="shared" si="73"/>
        <v>42111.500694444439</v>
      </c>
      <c r="R782" s="11">
        <f t="shared" si="74"/>
        <v>42156.500694444439</v>
      </c>
      <c r="S782" s="15" t="str">
        <f t="shared" si="76"/>
        <v>technology</v>
      </c>
      <c r="T782" s="16" t="str">
        <f t="shared" si="77"/>
        <v>wearables</v>
      </c>
    </row>
    <row r="783" spans="1:20" ht="45" x14ac:dyDescent="0.25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18">
        <f t="shared" si="75"/>
        <v>34.625</v>
      </c>
      <c r="P783" s="6">
        <f t="shared" si="72"/>
        <v>153.88888888888889</v>
      </c>
      <c r="Q783" s="11">
        <f t="shared" si="73"/>
        <v>41856.657384259255</v>
      </c>
      <c r="R783" s="11">
        <f t="shared" si="74"/>
        <v>41886.082638888889</v>
      </c>
      <c r="S783" s="15" t="str">
        <f t="shared" si="76"/>
        <v>technology</v>
      </c>
      <c r="T783" s="16" t="str">
        <f t="shared" si="77"/>
        <v>wearables</v>
      </c>
    </row>
    <row r="784" spans="1:20" ht="45" x14ac:dyDescent="0.25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18">
        <f t="shared" si="75"/>
        <v>2.0549999999999997</v>
      </c>
      <c r="P784" s="6">
        <f t="shared" si="72"/>
        <v>51.375</v>
      </c>
      <c r="Q784" s="11">
        <f t="shared" si="73"/>
        <v>42256.806631944441</v>
      </c>
      <c r="R784" s="11">
        <f t="shared" si="74"/>
        <v>42316.848298611112</v>
      </c>
      <c r="S784" s="15" t="str">
        <f t="shared" si="76"/>
        <v>technology</v>
      </c>
      <c r="T784" s="16" t="str">
        <f t="shared" si="77"/>
        <v>wearables</v>
      </c>
    </row>
    <row r="785" spans="1:20" ht="45" x14ac:dyDescent="0.25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18">
        <f t="shared" si="75"/>
        <v>0.55999999999999994</v>
      </c>
      <c r="P785" s="6">
        <f t="shared" si="72"/>
        <v>93.333333333333329</v>
      </c>
      <c r="Q785" s="11">
        <f t="shared" si="73"/>
        <v>42424.541157407402</v>
      </c>
      <c r="R785" s="11">
        <f t="shared" si="74"/>
        <v>42454.499490740738</v>
      </c>
      <c r="S785" s="15" t="str">
        <f t="shared" si="76"/>
        <v>technology</v>
      </c>
      <c r="T785" s="16" t="str">
        <f t="shared" si="77"/>
        <v>wearables</v>
      </c>
    </row>
    <row r="786" spans="1:20" ht="45" x14ac:dyDescent="0.25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18">
        <f t="shared" si="75"/>
        <v>2.6069999999999998</v>
      </c>
      <c r="P786" s="6">
        <f t="shared" si="72"/>
        <v>108.625</v>
      </c>
      <c r="Q786" s="11">
        <f t="shared" si="73"/>
        <v>42489.488252314812</v>
      </c>
      <c r="R786" s="11">
        <f t="shared" si="74"/>
        <v>42549.488252314812</v>
      </c>
      <c r="S786" s="15" t="str">
        <f t="shared" si="76"/>
        <v>technology</v>
      </c>
      <c r="T786" s="16" t="str">
        <f t="shared" si="77"/>
        <v>wearables</v>
      </c>
    </row>
    <row r="787" spans="1:20" ht="45" x14ac:dyDescent="0.25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18">
        <f t="shared" si="75"/>
        <v>1.9259999999999999</v>
      </c>
      <c r="P787" s="6">
        <f t="shared" si="72"/>
        <v>160.5</v>
      </c>
      <c r="Q787" s="11">
        <f t="shared" si="73"/>
        <v>42184.850659722222</v>
      </c>
      <c r="R787" s="11">
        <f t="shared" si="74"/>
        <v>42229.850659722222</v>
      </c>
      <c r="S787" s="15" t="str">
        <f t="shared" si="76"/>
        <v>technology</v>
      </c>
      <c r="T787" s="16" t="str">
        <f t="shared" si="77"/>
        <v>wearables</v>
      </c>
    </row>
    <row r="788" spans="1:20" ht="45" x14ac:dyDescent="0.25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18">
        <f t="shared" si="75"/>
        <v>33.666666666666664</v>
      </c>
      <c r="P788" s="6">
        <f t="shared" si="72"/>
        <v>75.75</v>
      </c>
      <c r="Q788" s="11">
        <f t="shared" si="73"/>
        <v>42391.733761574076</v>
      </c>
      <c r="R788" s="11">
        <f t="shared" si="74"/>
        <v>42421.733761574076</v>
      </c>
      <c r="S788" s="15" t="str">
        <f t="shared" si="76"/>
        <v>technology</v>
      </c>
      <c r="T788" s="16" t="str">
        <f t="shared" si="77"/>
        <v>wearables</v>
      </c>
    </row>
    <row r="789" spans="1:20" ht="45" x14ac:dyDescent="0.25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18">
        <f t="shared" si="75"/>
        <v>56.263267182990241</v>
      </c>
      <c r="P789" s="6">
        <f t="shared" si="72"/>
        <v>790.83739837398377</v>
      </c>
      <c r="Q789" s="11">
        <f t="shared" si="73"/>
        <v>42395.100706018515</v>
      </c>
      <c r="R789" s="11">
        <f t="shared" si="74"/>
        <v>42425.100706018515</v>
      </c>
      <c r="S789" s="15" t="str">
        <f t="shared" si="76"/>
        <v>technology</v>
      </c>
      <c r="T789" s="16" t="str">
        <f t="shared" si="77"/>
        <v>wearables</v>
      </c>
    </row>
    <row r="790" spans="1:20" ht="45" x14ac:dyDescent="0.25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18">
        <f t="shared" si="75"/>
        <v>82.817599999999999</v>
      </c>
      <c r="P790" s="6">
        <f t="shared" si="72"/>
        <v>301.93916666666667</v>
      </c>
      <c r="Q790" s="11">
        <f t="shared" si="73"/>
        <v>42506.208657407406</v>
      </c>
      <c r="R790" s="11">
        <f t="shared" si="74"/>
        <v>42541.582638888889</v>
      </c>
      <c r="S790" s="15" t="str">
        <f t="shared" si="76"/>
        <v>technology</v>
      </c>
      <c r="T790" s="16" t="str">
        <f t="shared" si="77"/>
        <v>wearables</v>
      </c>
    </row>
    <row r="791" spans="1:20" ht="45" x14ac:dyDescent="0.25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18">
        <f t="shared" si="75"/>
        <v>14.860000000000001</v>
      </c>
      <c r="P791" s="6">
        <f t="shared" si="72"/>
        <v>47.935483870967744</v>
      </c>
      <c r="Q791" s="11">
        <f t="shared" si="73"/>
        <v>41928.695856481478</v>
      </c>
      <c r="R791" s="11">
        <f t="shared" si="74"/>
        <v>41973.737523148149</v>
      </c>
      <c r="S791" s="15" t="str">
        <f t="shared" si="76"/>
        <v>technology</v>
      </c>
      <c r="T791" s="16" t="str">
        <f t="shared" si="77"/>
        <v>wearables</v>
      </c>
    </row>
    <row r="792" spans="1:20" ht="45" x14ac:dyDescent="0.25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18">
        <f t="shared" si="75"/>
        <v>1.2375123751237513E-2</v>
      </c>
      <c r="P792" s="6">
        <f t="shared" si="72"/>
        <v>2.75</v>
      </c>
      <c r="Q792" s="11">
        <f t="shared" si="73"/>
        <v>41830.738680555551</v>
      </c>
      <c r="R792" s="11">
        <f t="shared" si="74"/>
        <v>41860.738680555551</v>
      </c>
      <c r="S792" s="15" t="str">
        <f t="shared" si="76"/>
        <v>technology</v>
      </c>
      <c r="T792" s="16" t="str">
        <f t="shared" si="77"/>
        <v>wearables</v>
      </c>
    </row>
    <row r="793" spans="1:20" ht="30" x14ac:dyDescent="0.25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18">
        <f t="shared" si="75"/>
        <v>1.7142857142857144E-2</v>
      </c>
      <c r="P793" s="6">
        <f t="shared" si="72"/>
        <v>1</v>
      </c>
      <c r="Q793" s="11">
        <f t="shared" si="73"/>
        <v>42615.544976851852</v>
      </c>
      <c r="R793" s="11">
        <f t="shared" si="74"/>
        <v>42645.544976851852</v>
      </c>
      <c r="S793" s="15" t="str">
        <f t="shared" si="76"/>
        <v>technology</v>
      </c>
      <c r="T793" s="16" t="str">
        <f t="shared" si="77"/>
        <v>wearables</v>
      </c>
    </row>
    <row r="794" spans="1:20" ht="45" x14ac:dyDescent="0.25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18">
        <f t="shared" si="75"/>
        <v>29.506136117214709</v>
      </c>
      <c r="P794" s="6">
        <f t="shared" si="72"/>
        <v>171.79329608938548</v>
      </c>
      <c r="Q794" s="11">
        <f t="shared" si="73"/>
        <v>42574.459317129622</v>
      </c>
      <c r="R794" s="11">
        <f t="shared" si="74"/>
        <v>42605.662499999999</v>
      </c>
      <c r="S794" s="15" t="str">
        <f t="shared" si="76"/>
        <v>technology</v>
      </c>
      <c r="T794" s="16" t="str">
        <f t="shared" si="77"/>
        <v>wearables</v>
      </c>
    </row>
    <row r="795" spans="1:20" ht="75" x14ac:dyDescent="0.25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18">
        <f t="shared" si="75"/>
        <v>1.06</v>
      </c>
      <c r="P795" s="6">
        <f t="shared" si="72"/>
        <v>35.333333333333336</v>
      </c>
      <c r="Q795" s="11">
        <f t="shared" si="73"/>
        <v>42060.907499999994</v>
      </c>
      <c r="R795" s="11">
        <f t="shared" si="74"/>
        <v>42090.86583333333</v>
      </c>
      <c r="S795" s="15" t="str">
        <f t="shared" si="76"/>
        <v>technology</v>
      </c>
      <c r="T795" s="16" t="str">
        <f t="shared" si="77"/>
        <v>wearables</v>
      </c>
    </row>
    <row r="796" spans="1:20" ht="45" x14ac:dyDescent="0.25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18">
        <f t="shared" si="75"/>
        <v>6.293333333333333</v>
      </c>
      <c r="P796" s="6">
        <f t="shared" si="72"/>
        <v>82.086956521739125</v>
      </c>
      <c r="Q796" s="11">
        <f t="shared" si="73"/>
        <v>42339.759375000001</v>
      </c>
      <c r="R796" s="11">
        <f t="shared" si="74"/>
        <v>42369.749999999993</v>
      </c>
      <c r="S796" s="15" t="str">
        <f t="shared" si="76"/>
        <v>technology</v>
      </c>
      <c r="T796" s="16" t="str">
        <f t="shared" si="77"/>
        <v>wearables</v>
      </c>
    </row>
    <row r="797" spans="1:20" ht="45" x14ac:dyDescent="0.25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18">
        <f t="shared" si="75"/>
        <v>12.75</v>
      </c>
      <c r="P797" s="6">
        <f t="shared" si="72"/>
        <v>110.8695652173913</v>
      </c>
      <c r="Q797" s="11">
        <f t="shared" si="73"/>
        <v>42324.559027777774</v>
      </c>
      <c r="R797" s="11">
        <f t="shared" si="74"/>
        <v>42378.791666666664</v>
      </c>
      <c r="S797" s="15" t="str">
        <f t="shared" si="76"/>
        <v>technology</v>
      </c>
      <c r="T797" s="16" t="str">
        <f t="shared" si="77"/>
        <v>wearables</v>
      </c>
    </row>
    <row r="798" spans="1:20" ht="45" x14ac:dyDescent="0.25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18">
        <f t="shared" si="75"/>
        <v>13.22</v>
      </c>
      <c r="P798" s="6">
        <f t="shared" si="72"/>
        <v>161.21951219512195</v>
      </c>
      <c r="Q798" s="11">
        <f t="shared" si="73"/>
        <v>41773.086226851847</v>
      </c>
      <c r="R798" s="11">
        <f t="shared" si="74"/>
        <v>41813.086226851847</v>
      </c>
      <c r="S798" s="15" t="str">
        <f t="shared" si="76"/>
        <v>technology</v>
      </c>
      <c r="T798" s="16" t="str">
        <f t="shared" si="77"/>
        <v>wearables</v>
      </c>
    </row>
    <row r="799" spans="1:20" ht="45" x14ac:dyDescent="0.25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18">
        <f t="shared" si="75"/>
        <v>0</v>
      </c>
      <c r="P799" s="6">
        <f t="shared" si="72"/>
        <v>0</v>
      </c>
      <c r="Q799" s="11">
        <f t="shared" si="73"/>
        <v>42614.148437499993</v>
      </c>
      <c r="R799" s="11">
        <f t="shared" si="74"/>
        <v>42644.148437499993</v>
      </c>
      <c r="S799" s="15" t="str">
        <f t="shared" si="76"/>
        <v>technology</v>
      </c>
      <c r="T799" s="16" t="str">
        <f t="shared" si="77"/>
        <v>wearables</v>
      </c>
    </row>
    <row r="800" spans="1:20" x14ac:dyDescent="0.25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18">
        <f t="shared" si="75"/>
        <v>16.77</v>
      </c>
      <c r="P800" s="6">
        <f t="shared" si="72"/>
        <v>52.40625</v>
      </c>
      <c r="Q800" s="11">
        <f t="shared" si="73"/>
        <v>42611.725636574069</v>
      </c>
      <c r="R800" s="11">
        <f t="shared" si="74"/>
        <v>42641.725636574069</v>
      </c>
      <c r="S800" s="15" t="str">
        <f t="shared" si="76"/>
        <v>technology</v>
      </c>
      <c r="T800" s="16" t="str">
        <f t="shared" si="77"/>
        <v>wearables</v>
      </c>
    </row>
    <row r="801" spans="1:20" ht="45" x14ac:dyDescent="0.25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18">
        <f t="shared" si="75"/>
        <v>0.104</v>
      </c>
      <c r="P801" s="6">
        <f t="shared" si="72"/>
        <v>13</v>
      </c>
      <c r="Q801" s="11">
        <f t="shared" si="73"/>
        <v>41855.575972222221</v>
      </c>
      <c r="R801" s="11">
        <f t="shared" si="74"/>
        <v>41885.575972222221</v>
      </c>
      <c r="S801" s="15" t="str">
        <f t="shared" si="76"/>
        <v>technology</v>
      </c>
      <c r="T801" s="16" t="str">
        <f t="shared" si="77"/>
        <v>wearables</v>
      </c>
    </row>
    <row r="802" spans="1:20" ht="75" x14ac:dyDescent="0.25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18">
        <f t="shared" si="75"/>
        <v>4.24</v>
      </c>
      <c r="P802" s="6">
        <f t="shared" si="72"/>
        <v>30.285714285714285</v>
      </c>
      <c r="Q802" s="11">
        <f t="shared" si="73"/>
        <v>42538.548472222225</v>
      </c>
      <c r="R802" s="11">
        <f t="shared" si="74"/>
        <v>42563.57708333333</v>
      </c>
      <c r="S802" s="15" t="str">
        <f t="shared" si="76"/>
        <v>technology</v>
      </c>
      <c r="T802" s="16" t="str">
        <f t="shared" si="77"/>
        <v>wearables</v>
      </c>
    </row>
    <row r="803" spans="1:20" ht="45" x14ac:dyDescent="0.25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18">
        <f t="shared" si="75"/>
        <v>0.46699999999999997</v>
      </c>
      <c r="P803" s="6">
        <f t="shared" si="72"/>
        <v>116.75</v>
      </c>
      <c r="Q803" s="11">
        <f t="shared" si="73"/>
        <v>42437.71665509259</v>
      </c>
      <c r="R803" s="11">
        <f t="shared" si="74"/>
        <v>42497.674988425926</v>
      </c>
      <c r="S803" s="15" t="str">
        <f t="shared" si="76"/>
        <v>technology</v>
      </c>
      <c r="T803" s="16" t="str">
        <f t="shared" si="77"/>
        <v>wearables</v>
      </c>
    </row>
    <row r="804" spans="1:20" ht="45" x14ac:dyDescent="0.25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18">
        <f t="shared" si="75"/>
        <v>25.087142857142858</v>
      </c>
      <c r="P804" s="6">
        <f t="shared" si="72"/>
        <v>89.59693877551021</v>
      </c>
      <c r="Q804" s="11">
        <f t="shared" si="73"/>
        <v>42652.756574074076</v>
      </c>
      <c r="R804" s="11">
        <f t="shared" si="74"/>
        <v>42685.999999999993</v>
      </c>
      <c r="S804" s="15" t="str">
        <f t="shared" si="76"/>
        <v>technology</v>
      </c>
      <c r="T804" s="16" t="str">
        <f t="shared" si="77"/>
        <v>wearables</v>
      </c>
    </row>
    <row r="805" spans="1:20" ht="60" x14ac:dyDescent="0.25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18">
        <f t="shared" si="75"/>
        <v>2.3345000000000002</v>
      </c>
      <c r="P805" s="6">
        <f t="shared" si="72"/>
        <v>424.45454545454544</v>
      </c>
      <c r="Q805" s="11">
        <f t="shared" si="73"/>
        <v>41921.054745370369</v>
      </c>
      <c r="R805" s="11">
        <f t="shared" si="74"/>
        <v>41973.749305555553</v>
      </c>
      <c r="S805" s="15" t="str">
        <f t="shared" si="76"/>
        <v>technology</v>
      </c>
      <c r="T805" s="16" t="str">
        <f t="shared" si="77"/>
        <v>wearables</v>
      </c>
    </row>
    <row r="806" spans="1:20" ht="45" x14ac:dyDescent="0.25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18">
        <f t="shared" si="75"/>
        <v>7.26</v>
      </c>
      <c r="P806" s="6">
        <f t="shared" si="72"/>
        <v>80.666666666666671</v>
      </c>
      <c r="Q806" s="11">
        <f t="shared" si="73"/>
        <v>41947.732407407406</v>
      </c>
      <c r="R806" s="11">
        <f t="shared" si="74"/>
        <v>41972.458333333336</v>
      </c>
      <c r="S806" s="15" t="str">
        <f t="shared" si="76"/>
        <v>technology</v>
      </c>
      <c r="T806" s="16" t="str">
        <f t="shared" si="77"/>
        <v>wearables</v>
      </c>
    </row>
    <row r="807" spans="1:20" ht="30" x14ac:dyDescent="0.25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18">
        <f t="shared" si="75"/>
        <v>1.625</v>
      </c>
      <c r="P807" s="6">
        <f t="shared" si="72"/>
        <v>13</v>
      </c>
      <c r="Q807" s="11">
        <f t="shared" si="73"/>
        <v>41817.658101851848</v>
      </c>
      <c r="R807" s="11">
        <f t="shared" si="74"/>
        <v>41847.435416666667</v>
      </c>
      <c r="S807" s="15" t="str">
        <f t="shared" si="76"/>
        <v>technology</v>
      </c>
      <c r="T807" s="16" t="str">
        <f t="shared" si="77"/>
        <v>wearables</v>
      </c>
    </row>
    <row r="808" spans="1:20" ht="30" x14ac:dyDescent="0.25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18">
        <f t="shared" si="75"/>
        <v>1.3</v>
      </c>
      <c r="P808" s="6">
        <f t="shared" si="72"/>
        <v>8.125</v>
      </c>
      <c r="Q808" s="11">
        <f t="shared" si="73"/>
        <v>41940.894641203704</v>
      </c>
      <c r="R808" s="11">
        <f t="shared" si="74"/>
        <v>41970.936307870368</v>
      </c>
      <c r="S808" s="15" t="str">
        <f t="shared" si="76"/>
        <v>technology</v>
      </c>
      <c r="T808" s="16" t="str">
        <f t="shared" si="77"/>
        <v>wearables</v>
      </c>
    </row>
    <row r="809" spans="1:20" ht="30" x14ac:dyDescent="0.25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18">
        <f t="shared" si="75"/>
        <v>58.558333333333337</v>
      </c>
      <c r="P809" s="6">
        <f t="shared" si="72"/>
        <v>153.42794759825327</v>
      </c>
      <c r="Q809" s="11">
        <f t="shared" si="73"/>
        <v>42281.960659722223</v>
      </c>
      <c r="R809" s="11">
        <f t="shared" si="74"/>
        <v>42327.002326388887</v>
      </c>
      <c r="S809" s="15" t="str">
        <f t="shared" si="76"/>
        <v>technology</v>
      </c>
      <c r="T809" s="16" t="str">
        <f t="shared" si="77"/>
        <v>wearables</v>
      </c>
    </row>
    <row r="810" spans="1:20" ht="45" x14ac:dyDescent="0.25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18">
        <f t="shared" si="75"/>
        <v>7.7886666666666677</v>
      </c>
      <c r="P810" s="6">
        <f t="shared" si="72"/>
        <v>292.07499999999999</v>
      </c>
      <c r="Q810" s="11">
        <f t="shared" si="73"/>
        <v>41926.091319444444</v>
      </c>
      <c r="R810" s="11">
        <f t="shared" si="74"/>
        <v>41956.126388888886</v>
      </c>
      <c r="S810" s="15" t="str">
        <f t="shared" si="76"/>
        <v>technology</v>
      </c>
      <c r="T810" s="16" t="str">
        <f t="shared" si="77"/>
        <v>wearables</v>
      </c>
    </row>
    <row r="811" spans="1:20" ht="45" x14ac:dyDescent="0.25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18">
        <f t="shared" si="75"/>
        <v>8.974444444444444</v>
      </c>
      <c r="P811" s="6">
        <f t="shared" si="72"/>
        <v>65.666666666666671</v>
      </c>
      <c r="Q811" s="11">
        <f t="shared" si="73"/>
        <v>41417.019710648143</v>
      </c>
      <c r="R811" s="11">
        <f t="shared" si="74"/>
        <v>41462.019710648143</v>
      </c>
      <c r="S811" s="15" t="str">
        <f t="shared" si="76"/>
        <v>games</v>
      </c>
      <c r="T811" s="16" t="str">
        <f t="shared" si="77"/>
        <v>video games</v>
      </c>
    </row>
    <row r="812" spans="1:20" ht="45" x14ac:dyDescent="0.25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18">
        <f t="shared" si="75"/>
        <v>2.7</v>
      </c>
      <c r="P812" s="6">
        <f t="shared" si="72"/>
        <v>16.2</v>
      </c>
      <c r="Q812" s="11">
        <f t="shared" si="73"/>
        <v>41661.172708333332</v>
      </c>
      <c r="R812" s="11">
        <f t="shared" si="74"/>
        <v>41689.172708333332</v>
      </c>
      <c r="S812" s="15" t="str">
        <f t="shared" si="76"/>
        <v>games</v>
      </c>
      <c r="T812" s="16" t="str">
        <f t="shared" si="77"/>
        <v>video games</v>
      </c>
    </row>
    <row r="813" spans="1:20" ht="45" x14ac:dyDescent="0.25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18">
        <f t="shared" si="75"/>
        <v>3.3673333333333333</v>
      </c>
      <c r="P813" s="6">
        <f t="shared" si="72"/>
        <v>34.128378378378379</v>
      </c>
      <c r="Q813" s="11">
        <f t="shared" si="73"/>
        <v>41445.754421296289</v>
      </c>
      <c r="R813" s="11">
        <f t="shared" si="74"/>
        <v>41490.754421296289</v>
      </c>
      <c r="S813" s="15" t="str">
        <f t="shared" si="76"/>
        <v>games</v>
      </c>
      <c r="T813" s="16" t="str">
        <f t="shared" si="77"/>
        <v>video games</v>
      </c>
    </row>
    <row r="814" spans="1:20" ht="45" x14ac:dyDescent="0.25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18">
        <f t="shared" si="75"/>
        <v>26</v>
      </c>
      <c r="P814" s="6">
        <f t="shared" si="72"/>
        <v>13</v>
      </c>
      <c r="Q814" s="11">
        <f t="shared" si="73"/>
        <v>41599.647349537037</v>
      </c>
      <c r="R814" s="11">
        <f t="shared" si="74"/>
        <v>41629.647349537037</v>
      </c>
      <c r="S814" s="15" t="str">
        <f t="shared" si="76"/>
        <v>games</v>
      </c>
      <c r="T814" s="16" t="str">
        <f t="shared" si="77"/>
        <v>video games</v>
      </c>
    </row>
    <row r="815" spans="1:20" ht="45" x14ac:dyDescent="0.25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18">
        <f t="shared" si="75"/>
        <v>0.15</v>
      </c>
      <c r="P815" s="6">
        <f t="shared" si="72"/>
        <v>11.25</v>
      </c>
      <c r="Q815" s="11">
        <f t="shared" si="73"/>
        <v>42440.162777777776</v>
      </c>
      <c r="R815" s="11">
        <f t="shared" si="74"/>
        <v>42470.121111111112</v>
      </c>
      <c r="S815" s="15" t="str">
        <f t="shared" si="76"/>
        <v>games</v>
      </c>
      <c r="T815" s="16" t="str">
        <f t="shared" si="77"/>
        <v>video games</v>
      </c>
    </row>
    <row r="816" spans="1:20" ht="45" x14ac:dyDescent="0.25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18">
        <f t="shared" si="75"/>
        <v>38.636363636363633</v>
      </c>
      <c r="P816" s="6">
        <f t="shared" si="72"/>
        <v>40.476190476190474</v>
      </c>
      <c r="Q816" s="11">
        <f t="shared" si="73"/>
        <v>41572.021516203698</v>
      </c>
      <c r="R816" s="11">
        <f t="shared" si="74"/>
        <v>41604.06318287037</v>
      </c>
      <c r="S816" s="15" t="str">
        <f t="shared" si="76"/>
        <v>games</v>
      </c>
      <c r="T816" s="16" t="str">
        <f t="shared" si="77"/>
        <v>video games</v>
      </c>
    </row>
    <row r="817" spans="1:20" ht="45" x14ac:dyDescent="0.25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18">
        <f t="shared" si="75"/>
        <v>0.70000000000000007</v>
      </c>
      <c r="P817" s="6">
        <f t="shared" si="72"/>
        <v>35</v>
      </c>
      <c r="Q817" s="11">
        <f t="shared" si="73"/>
        <v>41162.803495370368</v>
      </c>
      <c r="R817" s="11">
        <f t="shared" si="74"/>
        <v>41182.803495370368</v>
      </c>
      <c r="S817" s="15" t="str">
        <f t="shared" si="76"/>
        <v>games</v>
      </c>
      <c r="T817" s="16" t="str">
        <f t="shared" si="77"/>
        <v>video games</v>
      </c>
    </row>
    <row r="818" spans="1:20" ht="45" x14ac:dyDescent="0.25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18">
        <f t="shared" si="75"/>
        <v>0</v>
      </c>
      <c r="P818" s="6">
        <f t="shared" si="72"/>
        <v>0</v>
      </c>
      <c r="Q818" s="11">
        <f t="shared" si="73"/>
        <v>42295.545057870368</v>
      </c>
      <c r="R818" s="11">
        <f t="shared" si="74"/>
        <v>42325.586724537039</v>
      </c>
      <c r="S818" s="15" t="str">
        <f t="shared" si="76"/>
        <v>games</v>
      </c>
      <c r="T818" s="16" t="str">
        <f t="shared" si="77"/>
        <v>video games</v>
      </c>
    </row>
    <row r="819" spans="1:20" ht="45" x14ac:dyDescent="0.25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18">
        <f t="shared" si="75"/>
        <v>6.8000000000000005E-2</v>
      </c>
      <c r="P819" s="6">
        <f t="shared" si="72"/>
        <v>12.75</v>
      </c>
      <c r="Q819" s="11">
        <f t="shared" si="73"/>
        <v>41645.623807870368</v>
      </c>
      <c r="R819" s="11">
        <f t="shared" si="74"/>
        <v>41675.623807870368</v>
      </c>
      <c r="S819" s="15" t="str">
        <f t="shared" si="76"/>
        <v>games</v>
      </c>
      <c r="T819" s="16" t="str">
        <f t="shared" si="77"/>
        <v>video games</v>
      </c>
    </row>
    <row r="820" spans="1:20" ht="30" x14ac:dyDescent="0.25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18">
        <f t="shared" si="75"/>
        <v>1.3333333333333335</v>
      </c>
      <c r="P820" s="6">
        <f t="shared" si="72"/>
        <v>10</v>
      </c>
      <c r="Q820" s="11">
        <f t="shared" si="73"/>
        <v>40802.756261574068</v>
      </c>
      <c r="R820" s="11">
        <f t="shared" si="74"/>
        <v>40832.756261574068</v>
      </c>
      <c r="S820" s="15" t="str">
        <f t="shared" si="76"/>
        <v>games</v>
      </c>
      <c r="T820" s="16" t="str">
        <f t="shared" si="77"/>
        <v>video games</v>
      </c>
    </row>
    <row r="821" spans="1:20" ht="45" x14ac:dyDescent="0.25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18">
        <f t="shared" si="75"/>
        <v>6.3092592592592585</v>
      </c>
      <c r="P821" s="6">
        <f t="shared" si="72"/>
        <v>113.56666666666666</v>
      </c>
      <c r="Q821" s="11">
        <f t="shared" si="73"/>
        <v>41612.964641203704</v>
      </c>
      <c r="R821" s="11">
        <f t="shared" si="74"/>
        <v>41642.964641203704</v>
      </c>
      <c r="S821" s="15" t="str">
        <f t="shared" si="76"/>
        <v>games</v>
      </c>
      <c r="T821" s="16" t="str">
        <f t="shared" si="77"/>
        <v>video games</v>
      </c>
    </row>
    <row r="822" spans="1:20" ht="30" x14ac:dyDescent="0.25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18">
        <f t="shared" si="75"/>
        <v>4.5</v>
      </c>
      <c r="P822" s="6">
        <f t="shared" si="72"/>
        <v>15</v>
      </c>
      <c r="Q822" s="11">
        <f t="shared" si="73"/>
        <v>41005.695787037032</v>
      </c>
      <c r="R822" s="11">
        <f t="shared" si="74"/>
        <v>41035.695787037032</v>
      </c>
      <c r="S822" s="15" t="str">
        <f t="shared" si="76"/>
        <v>games</v>
      </c>
      <c r="T822" s="16" t="str">
        <f t="shared" si="77"/>
        <v>video games</v>
      </c>
    </row>
    <row r="823" spans="1:20" ht="45" x14ac:dyDescent="0.25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18">
        <f t="shared" si="75"/>
        <v>62.765333333333331</v>
      </c>
      <c r="P823" s="6">
        <f t="shared" si="72"/>
        <v>48.281025641025643</v>
      </c>
      <c r="Q823" s="11">
        <f t="shared" si="73"/>
        <v>41838.169560185182</v>
      </c>
      <c r="R823" s="11">
        <f t="shared" si="74"/>
        <v>41893.169560185182</v>
      </c>
      <c r="S823" s="15" t="str">
        <f t="shared" si="76"/>
        <v>games</v>
      </c>
      <c r="T823" s="16" t="str">
        <f t="shared" si="77"/>
        <v>video games</v>
      </c>
    </row>
    <row r="824" spans="1:20" ht="45" x14ac:dyDescent="0.25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18">
        <f t="shared" si="75"/>
        <v>29.376000000000001</v>
      </c>
      <c r="P824" s="6">
        <f t="shared" si="72"/>
        <v>43.976047904191617</v>
      </c>
      <c r="Q824" s="11">
        <f t="shared" si="73"/>
        <v>42352.958460648144</v>
      </c>
      <c r="R824" s="11">
        <f t="shared" si="74"/>
        <v>42382.958460648144</v>
      </c>
      <c r="S824" s="15" t="str">
        <f t="shared" si="76"/>
        <v>games</v>
      </c>
      <c r="T824" s="16" t="str">
        <f t="shared" si="77"/>
        <v>video games</v>
      </c>
    </row>
    <row r="825" spans="1:20" ht="45" x14ac:dyDescent="0.25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18">
        <f t="shared" si="75"/>
        <v>7.5</v>
      </c>
      <c r="P825" s="6">
        <f t="shared" si="72"/>
        <v>9</v>
      </c>
      <c r="Q825" s="11">
        <f t="shared" si="73"/>
        <v>40700.987511574072</v>
      </c>
      <c r="R825" s="11">
        <f t="shared" si="74"/>
        <v>40745.987511574072</v>
      </c>
      <c r="S825" s="15" t="str">
        <f t="shared" si="76"/>
        <v>games</v>
      </c>
      <c r="T825" s="16" t="str">
        <f t="shared" si="77"/>
        <v>video games</v>
      </c>
    </row>
    <row r="826" spans="1:20" ht="45" x14ac:dyDescent="0.25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18">
        <f t="shared" si="75"/>
        <v>2.6076923076923078</v>
      </c>
      <c r="P826" s="6">
        <f t="shared" si="72"/>
        <v>37.666666666666664</v>
      </c>
      <c r="Q826" s="11">
        <f t="shared" si="73"/>
        <v>42479.358055555553</v>
      </c>
      <c r="R826" s="11">
        <f t="shared" si="74"/>
        <v>42504.358055555553</v>
      </c>
      <c r="S826" s="15" t="str">
        <f t="shared" si="76"/>
        <v>games</v>
      </c>
      <c r="T826" s="16" t="str">
        <f t="shared" si="77"/>
        <v>video games</v>
      </c>
    </row>
    <row r="827" spans="1:20" ht="30" x14ac:dyDescent="0.25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18">
        <f t="shared" si="75"/>
        <v>9.1050000000000004</v>
      </c>
      <c r="P827" s="6">
        <f t="shared" si="72"/>
        <v>18.581632653061224</v>
      </c>
      <c r="Q827" s="11">
        <f t="shared" si="73"/>
        <v>41739.929780092592</v>
      </c>
      <c r="R827" s="11">
        <f t="shared" si="74"/>
        <v>41769.929780092592</v>
      </c>
      <c r="S827" s="15" t="str">
        <f t="shared" si="76"/>
        <v>games</v>
      </c>
      <c r="T827" s="16" t="str">
        <f t="shared" si="77"/>
        <v>video games</v>
      </c>
    </row>
    <row r="828" spans="1:20" ht="45" x14ac:dyDescent="0.25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18">
        <f t="shared" si="75"/>
        <v>1.7647058823529412E-2</v>
      </c>
      <c r="P828" s="6">
        <f t="shared" si="72"/>
        <v>3</v>
      </c>
      <c r="Q828" s="11">
        <f t="shared" si="73"/>
        <v>42002.718657407408</v>
      </c>
      <c r="R828" s="11">
        <f t="shared" si="74"/>
        <v>42032.718657407408</v>
      </c>
      <c r="S828" s="15" t="str">
        <f t="shared" si="76"/>
        <v>games</v>
      </c>
      <c r="T828" s="16" t="str">
        <f t="shared" si="77"/>
        <v>video games</v>
      </c>
    </row>
    <row r="829" spans="1:20" ht="30" x14ac:dyDescent="0.25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18">
        <f t="shared" si="75"/>
        <v>0.55999999999999994</v>
      </c>
      <c r="P829" s="6">
        <f t="shared" si="72"/>
        <v>18.666666666666668</v>
      </c>
      <c r="Q829" s="11">
        <f t="shared" si="73"/>
        <v>41101.697777777772</v>
      </c>
      <c r="R829" s="11">
        <f t="shared" si="74"/>
        <v>41131.697777777772</v>
      </c>
      <c r="S829" s="15" t="str">
        <f t="shared" si="76"/>
        <v>games</v>
      </c>
      <c r="T829" s="16" t="str">
        <f t="shared" si="77"/>
        <v>video games</v>
      </c>
    </row>
    <row r="830" spans="1:20" ht="45" x14ac:dyDescent="0.25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18">
        <f t="shared" si="75"/>
        <v>0.82000000000000006</v>
      </c>
      <c r="P830" s="6">
        <f t="shared" si="72"/>
        <v>410</v>
      </c>
      <c r="Q830" s="11">
        <f t="shared" si="73"/>
        <v>41793.451192129629</v>
      </c>
      <c r="R830" s="11">
        <f t="shared" si="74"/>
        <v>41853.451192129629</v>
      </c>
      <c r="S830" s="15" t="str">
        <f t="shared" si="76"/>
        <v>games</v>
      </c>
      <c r="T830" s="16" t="str">
        <f t="shared" si="77"/>
        <v>video games</v>
      </c>
    </row>
    <row r="831" spans="1:20" x14ac:dyDescent="0.25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18">
        <f t="shared" si="75"/>
        <v>0</v>
      </c>
      <c r="P831" s="6">
        <f t="shared" si="72"/>
        <v>0</v>
      </c>
      <c r="Q831" s="11">
        <f t="shared" si="73"/>
        <v>41829.703749999993</v>
      </c>
      <c r="R831" s="11">
        <f t="shared" si="74"/>
        <v>41859.703749999993</v>
      </c>
      <c r="S831" s="15" t="str">
        <f t="shared" si="76"/>
        <v>games</v>
      </c>
      <c r="T831" s="16" t="str">
        <f t="shared" si="77"/>
        <v>video games</v>
      </c>
    </row>
    <row r="832" spans="1:20" ht="30" x14ac:dyDescent="0.25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18">
        <f t="shared" si="75"/>
        <v>3.42</v>
      </c>
      <c r="P832" s="6">
        <f t="shared" si="72"/>
        <v>114</v>
      </c>
      <c r="Q832" s="11">
        <f t="shared" si="73"/>
        <v>42413.462673611109</v>
      </c>
      <c r="R832" s="11">
        <f t="shared" si="74"/>
        <v>42443.421006944445</v>
      </c>
      <c r="S832" s="15" t="str">
        <f t="shared" si="76"/>
        <v>games</v>
      </c>
      <c r="T832" s="16" t="str">
        <f t="shared" si="77"/>
        <v>video games</v>
      </c>
    </row>
    <row r="833" spans="1:20" x14ac:dyDescent="0.25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18">
        <f t="shared" si="75"/>
        <v>8.3333333333333343E-2</v>
      </c>
      <c r="P833" s="6">
        <f t="shared" si="72"/>
        <v>7.5</v>
      </c>
      <c r="Q833" s="11">
        <f t="shared" si="73"/>
        <v>41845.658460648148</v>
      </c>
      <c r="R833" s="11">
        <f t="shared" si="74"/>
        <v>41875.658460648148</v>
      </c>
      <c r="S833" s="15" t="str">
        <f t="shared" si="76"/>
        <v>games</v>
      </c>
      <c r="T833" s="16" t="str">
        <f t="shared" si="77"/>
        <v>video games</v>
      </c>
    </row>
    <row r="834" spans="1:20" ht="45" x14ac:dyDescent="0.25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18">
        <f t="shared" si="75"/>
        <v>0</v>
      </c>
      <c r="P834" s="6">
        <f t="shared" ref="P834:P897" si="78">IF(ISERROR(E834/L834),0,E834/L834)</f>
        <v>0</v>
      </c>
      <c r="Q834" s="11">
        <f t="shared" ref="Q834:Q897" si="79">(J834/86400)+25569+(-5/24)</f>
        <v>41775.505636574067</v>
      </c>
      <c r="R834" s="11">
        <f t="shared" ref="R834:R897" si="80">(I834/86400)+25569+(-5/24)</f>
        <v>41805.505636574067</v>
      </c>
      <c r="S834" s="15" t="str">
        <f t="shared" si="76"/>
        <v>games</v>
      </c>
      <c r="T834" s="16" t="str">
        <f t="shared" si="77"/>
        <v>video games</v>
      </c>
    </row>
    <row r="835" spans="1:20" ht="30" x14ac:dyDescent="0.25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18">
        <f t="shared" ref="O835:O898" si="81">E835/D835 * 100</f>
        <v>14.182977777777777</v>
      </c>
      <c r="P835" s="6">
        <f t="shared" si="78"/>
        <v>43.41727891156463</v>
      </c>
      <c r="Q835" s="11">
        <f t="shared" si="79"/>
        <v>41723.591053240736</v>
      </c>
      <c r="R835" s="11">
        <f t="shared" si="80"/>
        <v>41753.591053240736</v>
      </c>
      <c r="S835" s="15" t="str">
        <f t="shared" ref="S835:S898" si="82">LEFT(N835,FIND("/",N835)-1)</f>
        <v>games</v>
      </c>
      <c r="T835" s="16" t="str">
        <f t="shared" ref="T835:T898" si="83">RIGHT(N835,LEN(N835)-FIND("/",N835))</f>
        <v>video games</v>
      </c>
    </row>
    <row r="836" spans="1:20" ht="30" x14ac:dyDescent="0.25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18">
        <f t="shared" si="81"/>
        <v>7.8266666666666662</v>
      </c>
      <c r="P836" s="6">
        <f t="shared" si="78"/>
        <v>23.959183673469386</v>
      </c>
      <c r="Q836" s="11">
        <f t="shared" si="79"/>
        <v>42150.981192129628</v>
      </c>
      <c r="R836" s="11">
        <f t="shared" si="80"/>
        <v>42180.981192129628</v>
      </c>
      <c r="S836" s="15" t="str">
        <f t="shared" si="82"/>
        <v>games</v>
      </c>
      <c r="T836" s="16" t="str">
        <f t="shared" si="83"/>
        <v>video games</v>
      </c>
    </row>
    <row r="837" spans="1:20" ht="45" x14ac:dyDescent="0.25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18">
        <f t="shared" si="81"/>
        <v>3.8464497269020695E-2</v>
      </c>
      <c r="P837" s="6">
        <f t="shared" si="78"/>
        <v>5</v>
      </c>
      <c r="Q837" s="11">
        <f t="shared" si="79"/>
        <v>42122.977465277778</v>
      </c>
      <c r="R837" s="11">
        <f t="shared" si="80"/>
        <v>42152.977465277778</v>
      </c>
      <c r="S837" s="15" t="str">
        <f t="shared" si="82"/>
        <v>games</v>
      </c>
      <c r="T837" s="16" t="str">
        <f t="shared" si="83"/>
        <v>video games</v>
      </c>
    </row>
    <row r="838" spans="1:20" ht="45" x14ac:dyDescent="0.25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18">
        <f t="shared" si="81"/>
        <v>12.5</v>
      </c>
      <c r="P838" s="6">
        <f t="shared" si="78"/>
        <v>12.5</v>
      </c>
      <c r="Q838" s="11">
        <f t="shared" si="79"/>
        <v>42440.611944444441</v>
      </c>
      <c r="R838" s="11">
        <f t="shared" si="80"/>
        <v>42470.570277777777</v>
      </c>
      <c r="S838" s="15" t="str">
        <f t="shared" si="82"/>
        <v>games</v>
      </c>
      <c r="T838" s="16" t="str">
        <f t="shared" si="83"/>
        <v>video games</v>
      </c>
    </row>
    <row r="839" spans="1:20" ht="45" x14ac:dyDescent="0.25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18">
        <f t="shared" si="81"/>
        <v>1.05</v>
      </c>
      <c r="P839" s="6">
        <f t="shared" si="78"/>
        <v>3</v>
      </c>
      <c r="Q839" s="11">
        <f t="shared" si="79"/>
        <v>41249.817569444444</v>
      </c>
      <c r="R839" s="11">
        <f t="shared" si="80"/>
        <v>41279.817569444444</v>
      </c>
      <c r="S839" s="15" t="str">
        <f t="shared" si="82"/>
        <v>games</v>
      </c>
      <c r="T839" s="16" t="str">
        <f t="shared" si="83"/>
        <v>video games</v>
      </c>
    </row>
    <row r="840" spans="1:20" ht="45" x14ac:dyDescent="0.25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18">
        <f t="shared" si="81"/>
        <v>14.083333333333334</v>
      </c>
      <c r="P840" s="6">
        <f t="shared" si="78"/>
        <v>10.5625</v>
      </c>
      <c r="Q840" s="11">
        <f t="shared" si="79"/>
        <v>42396.765474537031</v>
      </c>
      <c r="R840" s="11">
        <f t="shared" si="80"/>
        <v>42411.765474537031</v>
      </c>
      <c r="S840" s="15" t="str">
        <f t="shared" si="82"/>
        <v>games</v>
      </c>
      <c r="T840" s="16" t="str">
        <f t="shared" si="83"/>
        <v>video games</v>
      </c>
    </row>
    <row r="841" spans="1:20" ht="45" x14ac:dyDescent="0.25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18">
        <f t="shared" si="81"/>
        <v>18.300055555555556</v>
      </c>
      <c r="P841" s="6">
        <f t="shared" si="78"/>
        <v>122.00037037037038</v>
      </c>
      <c r="Q841" s="11">
        <f t="shared" si="79"/>
        <v>40795.505011574074</v>
      </c>
      <c r="R841" s="11">
        <f t="shared" si="80"/>
        <v>40825.505011574074</v>
      </c>
      <c r="S841" s="15" t="str">
        <f t="shared" si="82"/>
        <v>games</v>
      </c>
      <c r="T841" s="16" t="str">
        <f t="shared" si="83"/>
        <v>video games</v>
      </c>
    </row>
    <row r="842" spans="1:20" ht="45" x14ac:dyDescent="0.25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18">
        <f t="shared" si="81"/>
        <v>5.0347999999999997</v>
      </c>
      <c r="P842" s="6">
        <f t="shared" si="78"/>
        <v>267.80851063829789</v>
      </c>
      <c r="Q842" s="11">
        <f t="shared" si="79"/>
        <v>41486.328935185185</v>
      </c>
      <c r="R842" s="11">
        <f t="shared" si="80"/>
        <v>41516.328935185185</v>
      </c>
      <c r="S842" s="15" t="str">
        <f t="shared" si="82"/>
        <v>games</v>
      </c>
      <c r="T842" s="16" t="str">
        <f t="shared" si="83"/>
        <v>video games</v>
      </c>
    </row>
    <row r="843" spans="1:20" ht="45" x14ac:dyDescent="0.25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18">
        <f t="shared" si="81"/>
        <v>17.933333333333334</v>
      </c>
      <c r="P843" s="6">
        <f t="shared" si="78"/>
        <v>74.206896551724142</v>
      </c>
      <c r="Q843" s="11">
        <f t="shared" si="79"/>
        <v>41885.309652777774</v>
      </c>
      <c r="R843" s="11">
        <f t="shared" si="80"/>
        <v>41915.9375</v>
      </c>
      <c r="S843" s="15" t="str">
        <f t="shared" si="82"/>
        <v>games</v>
      </c>
      <c r="T843" s="16" t="str">
        <f t="shared" si="83"/>
        <v>video games</v>
      </c>
    </row>
    <row r="844" spans="1:20" ht="45" x14ac:dyDescent="0.25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18">
        <f t="shared" si="81"/>
        <v>4.7E-2</v>
      </c>
      <c r="P844" s="6">
        <f t="shared" si="78"/>
        <v>6.7142857142857144</v>
      </c>
      <c r="Q844" s="11">
        <f t="shared" si="79"/>
        <v>41660.584224537037</v>
      </c>
      <c r="R844" s="11">
        <f t="shared" si="80"/>
        <v>41700.584224537037</v>
      </c>
      <c r="S844" s="15" t="str">
        <f t="shared" si="82"/>
        <v>games</v>
      </c>
      <c r="T844" s="16" t="str">
        <f t="shared" si="83"/>
        <v>video games</v>
      </c>
    </row>
    <row r="845" spans="1:20" ht="30" x14ac:dyDescent="0.25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18">
        <f t="shared" si="81"/>
        <v>7.2120000000000006</v>
      </c>
      <c r="P845" s="6">
        <f t="shared" si="78"/>
        <v>81.954545454545453</v>
      </c>
      <c r="Q845" s="11">
        <f t="shared" si="79"/>
        <v>41712.554340277777</v>
      </c>
      <c r="R845" s="11">
        <f t="shared" si="80"/>
        <v>41742.554340277777</v>
      </c>
      <c r="S845" s="15" t="str">
        <f t="shared" si="82"/>
        <v>games</v>
      </c>
      <c r="T845" s="16" t="str">
        <f t="shared" si="83"/>
        <v>video games</v>
      </c>
    </row>
    <row r="846" spans="1:20" ht="45" x14ac:dyDescent="0.25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18">
        <f t="shared" si="81"/>
        <v>0.5</v>
      </c>
      <c r="P846" s="6">
        <f t="shared" si="78"/>
        <v>25</v>
      </c>
      <c r="Q846" s="11">
        <f t="shared" si="79"/>
        <v>42107.628101851849</v>
      </c>
      <c r="R846" s="11">
        <f t="shared" si="80"/>
        <v>42137.628101851849</v>
      </c>
      <c r="S846" s="15" t="str">
        <f t="shared" si="82"/>
        <v>games</v>
      </c>
      <c r="T846" s="16" t="str">
        <f t="shared" si="83"/>
        <v>video games</v>
      </c>
    </row>
    <row r="847" spans="1:20" ht="45" x14ac:dyDescent="0.25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18">
        <f t="shared" si="81"/>
        <v>2.5</v>
      </c>
      <c r="P847" s="6">
        <f t="shared" si="78"/>
        <v>10</v>
      </c>
      <c r="Q847" s="11">
        <f t="shared" si="79"/>
        <v>42383.902442129627</v>
      </c>
      <c r="R847" s="11">
        <f t="shared" si="80"/>
        <v>42413.902442129627</v>
      </c>
      <c r="S847" s="15" t="str">
        <f t="shared" si="82"/>
        <v>games</v>
      </c>
      <c r="T847" s="16" t="str">
        <f t="shared" si="83"/>
        <v>video games</v>
      </c>
    </row>
    <row r="848" spans="1:20" ht="30" x14ac:dyDescent="0.25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18">
        <f t="shared" si="81"/>
        <v>4.1000000000000002E-2</v>
      </c>
      <c r="P848" s="6">
        <f t="shared" si="78"/>
        <v>6.833333333333333</v>
      </c>
      <c r="Q848" s="11">
        <f t="shared" si="79"/>
        <v>42538.564097222225</v>
      </c>
      <c r="R848" s="11">
        <f t="shared" si="80"/>
        <v>42565.549999999996</v>
      </c>
      <c r="S848" s="15" t="str">
        <f t="shared" si="82"/>
        <v>games</v>
      </c>
      <c r="T848" s="16" t="str">
        <f t="shared" si="83"/>
        <v>video games</v>
      </c>
    </row>
    <row r="849" spans="1:20" ht="45" x14ac:dyDescent="0.25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18">
        <f t="shared" si="81"/>
        <v>5.3125</v>
      </c>
      <c r="P849" s="6">
        <f t="shared" si="78"/>
        <v>17.708333333333332</v>
      </c>
      <c r="Q849" s="11">
        <f t="shared" si="79"/>
        <v>41576.837094907409</v>
      </c>
      <c r="R849" s="11">
        <f t="shared" si="80"/>
        <v>41617.040972222218</v>
      </c>
      <c r="S849" s="15" t="str">
        <f t="shared" si="82"/>
        <v>games</v>
      </c>
      <c r="T849" s="16" t="str">
        <f t="shared" si="83"/>
        <v>video games</v>
      </c>
    </row>
    <row r="850" spans="1:20" ht="45" x14ac:dyDescent="0.25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18">
        <f t="shared" si="81"/>
        <v>1.6199999999999999</v>
      </c>
      <c r="P850" s="6">
        <f t="shared" si="78"/>
        <v>16.2</v>
      </c>
      <c r="Q850" s="11">
        <f t="shared" si="79"/>
        <v>42479.013773148145</v>
      </c>
      <c r="R850" s="11">
        <f t="shared" si="80"/>
        <v>42539.013773148145</v>
      </c>
      <c r="S850" s="15" t="str">
        <f t="shared" si="82"/>
        <v>games</v>
      </c>
      <c r="T850" s="16" t="str">
        <f t="shared" si="83"/>
        <v>video games</v>
      </c>
    </row>
    <row r="851" spans="1:20" ht="45" x14ac:dyDescent="0.25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18">
        <f t="shared" si="81"/>
        <v>4.9516666666666671</v>
      </c>
      <c r="P851" s="6">
        <f t="shared" si="78"/>
        <v>80.297297297297291</v>
      </c>
      <c r="Q851" s="11">
        <f t="shared" si="79"/>
        <v>41771.201631944445</v>
      </c>
      <c r="R851" s="11">
        <f t="shared" si="80"/>
        <v>41801.201631944445</v>
      </c>
      <c r="S851" s="15" t="str">
        <f t="shared" si="82"/>
        <v>games</v>
      </c>
      <c r="T851" s="16" t="str">
        <f t="shared" si="83"/>
        <v>video games</v>
      </c>
    </row>
    <row r="852" spans="1:20" ht="45" x14ac:dyDescent="0.25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18">
        <f t="shared" si="81"/>
        <v>0.159</v>
      </c>
      <c r="P852" s="6">
        <f t="shared" si="78"/>
        <v>71.55</v>
      </c>
      <c r="Q852" s="11">
        <f t="shared" si="79"/>
        <v>41691.927395833329</v>
      </c>
      <c r="R852" s="11">
        <f t="shared" si="80"/>
        <v>41721.885729166665</v>
      </c>
      <c r="S852" s="15" t="str">
        <f t="shared" si="82"/>
        <v>games</v>
      </c>
      <c r="T852" s="16" t="str">
        <f t="shared" si="83"/>
        <v>video games</v>
      </c>
    </row>
    <row r="853" spans="1:20" ht="45" x14ac:dyDescent="0.25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18">
        <f t="shared" si="81"/>
        <v>41.25</v>
      </c>
      <c r="P853" s="6">
        <f t="shared" si="78"/>
        <v>23.571428571428573</v>
      </c>
      <c r="Q853" s="11">
        <f t="shared" si="79"/>
        <v>40973.532118055555</v>
      </c>
      <c r="R853" s="11">
        <f t="shared" si="80"/>
        <v>41003.490451388883</v>
      </c>
      <c r="S853" s="15" t="str">
        <f t="shared" si="82"/>
        <v>games</v>
      </c>
      <c r="T853" s="16" t="str">
        <f t="shared" si="83"/>
        <v>video games</v>
      </c>
    </row>
    <row r="854" spans="1:20" ht="45" x14ac:dyDescent="0.25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18">
        <f t="shared" si="81"/>
        <v>0</v>
      </c>
      <c r="P854" s="6">
        <f t="shared" si="78"/>
        <v>0</v>
      </c>
      <c r="Q854" s="11">
        <f t="shared" si="79"/>
        <v>41813.653055555551</v>
      </c>
      <c r="R854" s="11">
        <f t="shared" si="80"/>
        <v>41843.653055555551</v>
      </c>
      <c r="S854" s="15" t="str">
        <f t="shared" si="82"/>
        <v>games</v>
      </c>
      <c r="T854" s="16" t="str">
        <f t="shared" si="83"/>
        <v>video games</v>
      </c>
    </row>
    <row r="855" spans="1:20" ht="45" x14ac:dyDescent="0.25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18">
        <f t="shared" si="81"/>
        <v>2.93</v>
      </c>
      <c r="P855" s="6">
        <f t="shared" si="78"/>
        <v>34.88095238095238</v>
      </c>
      <c r="Q855" s="11">
        <f t="shared" si="79"/>
        <v>40952.42864583333</v>
      </c>
      <c r="R855" s="11">
        <f t="shared" si="80"/>
        <v>41012.386979166666</v>
      </c>
      <c r="S855" s="15" t="str">
        <f t="shared" si="82"/>
        <v>games</v>
      </c>
      <c r="T855" s="16" t="str">
        <f t="shared" si="83"/>
        <v>video games</v>
      </c>
    </row>
    <row r="856" spans="1:20" ht="45" x14ac:dyDescent="0.25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18">
        <f t="shared" si="81"/>
        <v>0.44999999999999996</v>
      </c>
      <c r="P856" s="6">
        <f t="shared" si="78"/>
        <v>15</v>
      </c>
      <c r="Q856" s="11">
        <f t="shared" si="79"/>
        <v>42662.543865740743</v>
      </c>
      <c r="R856" s="11">
        <f t="shared" si="80"/>
        <v>42692.5855324074</v>
      </c>
      <c r="S856" s="15" t="str">
        <f t="shared" si="82"/>
        <v>games</v>
      </c>
      <c r="T856" s="16" t="str">
        <f t="shared" si="83"/>
        <v>video games</v>
      </c>
    </row>
    <row r="857" spans="1:20" ht="45" x14ac:dyDescent="0.25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18">
        <f t="shared" si="81"/>
        <v>0.51</v>
      </c>
      <c r="P857" s="6">
        <f t="shared" si="78"/>
        <v>23.181818181818183</v>
      </c>
      <c r="Q857" s="11">
        <f t="shared" si="79"/>
        <v>41220.72479166666</v>
      </c>
      <c r="R857" s="11">
        <f t="shared" si="80"/>
        <v>41250.72479166666</v>
      </c>
      <c r="S857" s="15" t="str">
        <f t="shared" si="82"/>
        <v>games</v>
      </c>
      <c r="T857" s="16" t="str">
        <f t="shared" si="83"/>
        <v>video games</v>
      </c>
    </row>
    <row r="858" spans="1:20" ht="45" x14ac:dyDescent="0.25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18">
        <f t="shared" si="81"/>
        <v>0.04</v>
      </c>
      <c r="P858" s="6">
        <f t="shared" si="78"/>
        <v>1</v>
      </c>
      <c r="Q858" s="11">
        <f t="shared" si="79"/>
        <v>42346.995254629626</v>
      </c>
      <c r="R858" s="11">
        <f t="shared" si="80"/>
        <v>42376.995254629626</v>
      </c>
      <c r="S858" s="15" t="str">
        <f t="shared" si="82"/>
        <v>games</v>
      </c>
      <c r="T858" s="16" t="str">
        <f t="shared" si="83"/>
        <v>video games</v>
      </c>
    </row>
    <row r="859" spans="1:20" ht="45" x14ac:dyDescent="0.25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18">
        <f t="shared" si="81"/>
        <v>35.537409090909087</v>
      </c>
      <c r="P859" s="6">
        <f t="shared" si="78"/>
        <v>100.23371794871794</v>
      </c>
      <c r="Q859" s="11">
        <f t="shared" si="79"/>
        <v>41963.551053240742</v>
      </c>
      <c r="R859" s="11">
        <f t="shared" si="80"/>
        <v>42023.145833333336</v>
      </c>
      <c r="S859" s="15" t="str">
        <f t="shared" si="82"/>
        <v>games</v>
      </c>
      <c r="T859" s="16" t="str">
        <f t="shared" si="83"/>
        <v>video games</v>
      </c>
    </row>
    <row r="860" spans="1:20" ht="45" x14ac:dyDescent="0.25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18">
        <f t="shared" si="81"/>
        <v>0.5</v>
      </c>
      <c r="P860" s="6">
        <f t="shared" si="78"/>
        <v>5</v>
      </c>
      <c r="Q860" s="11">
        <f t="shared" si="79"/>
        <v>41835.768749999996</v>
      </c>
      <c r="R860" s="11">
        <f t="shared" si="80"/>
        <v>41865.768749999996</v>
      </c>
      <c r="S860" s="15" t="str">
        <f t="shared" si="82"/>
        <v>games</v>
      </c>
      <c r="T860" s="16" t="str">
        <f t="shared" si="83"/>
        <v>video games</v>
      </c>
    </row>
    <row r="861" spans="1:20" ht="45" x14ac:dyDescent="0.25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18">
        <f t="shared" si="81"/>
        <v>0.16666666666666669</v>
      </c>
      <c r="P861" s="6">
        <f t="shared" si="78"/>
        <v>3.3333333333333335</v>
      </c>
      <c r="Q861" s="11">
        <f t="shared" si="79"/>
        <v>41526.13758101852</v>
      </c>
      <c r="R861" s="11">
        <f t="shared" si="80"/>
        <v>41556.13758101852</v>
      </c>
      <c r="S861" s="15" t="str">
        <f t="shared" si="82"/>
        <v>games</v>
      </c>
      <c r="T861" s="16" t="str">
        <f t="shared" si="83"/>
        <v>video games</v>
      </c>
    </row>
    <row r="862" spans="1:20" ht="45" x14ac:dyDescent="0.25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18">
        <f t="shared" si="81"/>
        <v>0.13250000000000001</v>
      </c>
      <c r="P862" s="6">
        <f t="shared" si="78"/>
        <v>13.25</v>
      </c>
      <c r="Q862" s="11">
        <f t="shared" si="79"/>
        <v>42429.487210648142</v>
      </c>
      <c r="R862" s="11">
        <f t="shared" si="80"/>
        <v>42459.445543981477</v>
      </c>
      <c r="S862" s="15" t="str">
        <f t="shared" si="82"/>
        <v>games</v>
      </c>
      <c r="T862" s="16" t="str">
        <f t="shared" si="83"/>
        <v>video games</v>
      </c>
    </row>
    <row r="863" spans="1:20" ht="30" x14ac:dyDescent="0.25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18">
        <f t="shared" si="81"/>
        <v>3.5704000000000007E-2</v>
      </c>
      <c r="P863" s="6">
        <f t="shared" si="78"/>
        <v>17.852</v>
      </c>
      <c r="Q863" s="11">
        <f t="shared" si="79"/>
        <v>41009.638981481483</v>
      </c>
      <c r="R863" s="11">
        <f t="shared" si="80"/>
        <v>41069.638981481483</v>
      </c>
      <c r="S863" s="15" t="str">
        <f t="shared" si="82"/>
        <v>games</v>
      </c>
      <c r="T863" s="16" t="str">
        <f t="shared" si="83"/>
        <v>video games</v>
      </c>
    </row>
    <row r="864" spans="1:20" ht="45" x14ac:dyDescent="0.25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18">
        <f t="shared" si="81"/>
        <v>8.3000000000000007</v>
      </c>
      <c r="P864" s="6">
        <f t="shared" si="78"/>
        <v>10.375</v>
      </c>
      <c r="Q864" s="11">
        <f t="shared" si="79"/>
        <v>42333.390196759261</v>
      </c>
      <c r="R864" s="11">
        <f t="shared" si="80"/>
        <v>42363.390196759261</v>
      </c>
      <c r="S864" s="15" t="str">
        <f t="shared" si="82"/>
        <v>games</v>
      </c>
      <c r="T864" s="16" t="str">
        <f t="shared" si="83"/>
        <v>video games</v>
      </c>
    </row>
    <row r="865" spans="1:20" ht="45" x14ac:dyDescent="0.25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18">
        <f t="shared" si="81"/>
        <v>2.4222222222222221</v>
      </c>
      <c r="P865" s="6">
        <f t="shared" si="78"/>
        <v>36.333333333333336</v>
      </c>
      <c r="Q865" s="11">
        <f t="shared" si="79"/>
        <v>41703.958090277774</v>
      </c>
      <c r="R865" s="11">
        <f t="shared" si="80"/>
        <v>41733.91642361111</v>
      </c>
      <c r="S865" s="15" t="str">
        <f t="shared" si="82"/>
        <v>games</v>
      </c>
      <c r="T865" s="16" t="str">
        <f t="shared" si="83"/>
        <v>video games</v>
      </c>
    </row>
    <row r="866" spans="1:20" ht="45" x14ac:dyDescent="0.25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18">
        <f t="shared" si="81"/>
        <v>0.23809523809523811</v>
      </c>
      <c r="P866" s="6">
        <f t="shared" si="78"/>
        <v>5</v>
      </c>
      <c r="Q866" s="11">
        <f t="shared" si="79"/>
        <v>41722.584074074075</v>
      </c>
      <c r="R866" s="11">
        <f t="shared" si="80"/>
        <v>41735.584074074075</v>
      </c>
      <c r="S866" s="15" t="str">
        <f t="shared" si="82"/>
        <v>games</v>
      </c>
      <c r="T866" s="16" t="str">
        <f t="shared" si="83"/>
        <v>video games</v>
      </c>
    </row>
    <row r="867" spans="1:20" ht="30" x14ac:dyDescent="0.25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18">
        <f t="shared" si="81"/>
        <v>0</v>
      </c>
      <c r="P867" s="6">
        <f t="shared" si="78"/>
        <v>0</v>
      </c>
      <c r="Q867" s="11">
        <f t="shared" si="79"/>
        <v>40799.664351851847</v>
      </c>
      <c r="R867" s="11">
        <f t="shared" si="80"/>
        <v>40844.664351851847</v>
      </c>
      <c r="S867" s="15" t="str">
        <f t="shared" si="82"/>
        <v>games</v>
      </c>
      <c r="T867" s="16" t="str">
        <f t="shared" si="83"/>
        <v>video games</v>
      </c>
    </row>
    <row r="868" spans="1:20" ht="45" x14ac:dyDescent="0.25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18">
        <f t="shared" si="81"/>
        <v>1.1599999999999999E-2</v>
      </c>
      <c r="P868" s="6">
        <f t="shared" si="78"/>
        <v>5.8</v>
      </c>
      <c r="Q868" s="11">
        <f t="shared" si="79"/>
        <v>42412.72587962963</v>
      </c>
      <c r="R868" s="11">
        <f t="shared" si="80"/>
        <v>42442.684212962959</v>
      </c>
      <c r="S868" s="15" t="str">
        <f t="shared" si="82"/>
        <v>games</v>
      </c>
      <c r="T868" s="16" t="str">
        <f t="shared" si="83"/>
        <v>video games</v>
      </c>
    </row>
    <row r="869" spans="1:20" ht="45" x14ac:dyDescent="0.25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18">
        <f t="shared" si="81"/>
        <v>0</v>
      </c>
      <c r="P869" s="6">
        <f t="shared" si="78"/>
        <v>0</v>
      </c>
      <c r="Q869" s="11">
        <f t="shared" si="79"/>
        <v>41410.495659722219</v>
      </c>
      <c r="R869" s="11">
        <f t="shared" si="80"/>
        <v>41424.495659722219</v>
      </c>
      <c r="S869" s="15" t="str">
        <f t="shared" si="82"/>
        <v>games</v>
      </c>
      <c r="T869" s="16" t="str">
        <f t="shared" si="83"/>
        <v>video games</v>
      </c>
    </row>
    <row r="870" spans="1:20" ht="45" x14ac:dyDescent="0.25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18">
        <f t="shared" si="81"/>
        <v>0.22</v>
      </c>
      <c r="P870" s="6">
        <f t="shared" si="78"/>
        <v>3.6666666666666665</v>
      </c>
      <c r="Q870" s="11">
        <f t="shared" si="79"/>
        <v>41718.315370370365</v>
      </c>
      <c r="R870" s="11">
        <f t="shared" si="80"/>
        <v>41748.315370370365</v>
      </c>
      <c r="S870" s="15" t="str">
        <f t="shared" si="82"/>
        <v>games</v>
      </c>
      <c r="T870" s="16" t="str">
        <f t="shared" si="83"/>
        <v>video games</v>
      </c>
    </row>
    <row r="871" spans="1:20" ht="45" x14ac:dyDescent="0.25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18">
        <f t="shared" si="81"/>
        <v>0.47222222222222221</v>
      </c>
      <c r="P871" s="6">
        <f t="shared" si="78"/>
        <v>60.714285714285715</v>
      </c>
      <c r="Q871" s="11">
        <f t="shared" si="79"/>
        <v>42094.458923611113</v>
      </c>
      <c r="R871" s="11">
        <f t="shared" si="80"/>
        <v>42124.458923611113</v>
      </c>
      <c r="S871" s="15" t="str">
        <f t="shared" si="82"/>
        <v>games</v>
      </c>
      <c r="T871" s="16" t="str">
        <f t="shared" si="83"/>
        <v>mobile games</v>
      </c>
    </row>
    <row r="872" spans="1:20" ht="45" x14ac:dyDescent="0.25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18">
        <f t="shared" si="81"/>
        <v>0</v>
      </c>
      <c r="P872" s="6">
        <f t="shared" si="78"/>
        <v>0</v>
      </c>
      <c r="Q872" s="11">
        <f t="shared" si="79"/>
        <v>42212.415856481479</v>
      </c>
      <c r="R872" s="11">
        <f t="shared" si="80"/>
        <v>42272.415856481479</v>
      </c>
      <c r="S872" s="15" t="str">
        <f t="shared" si="82"/>
        <v>games</v>
      </c>
      <c r="T872" s="16" t="str">
        <f t="shared" si="83"/>
        <v>mobile games</v>
      </c>
    </row>
    <row r="873" spans="1:20" ht="30" x14ac:dyDescent="0.25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18">
        <f t="shared" si="81"/>
        <v>0.5</v>
      </c>
      <c r="P873" s="6">
        <f t="shared" si="78"/>
        <v>5</v>
      </c>
      <c r="Q873" s="11">
        <f t="shared" si="79"/>
        <v>42535.119143518517</v>
      </c>
      <c r="R873" s="11">
        <f t="shared" si="80"/>
        <v>42565.119143518517</v>
      </c>
      <c r="S873" s="15" t="str">
        <f t="shared" si="82"/>
        <v>games</v>
      </c>
      <c r="T873" s="16" t="str">
        <f t="shared" si="83"/>
        <v>mobile games</v>
      </c>
    </row>
    <row r="874" spans="1:20" ht="45" x14ac:dyDescent="0.25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18">
        <f t="shared" si="81"/>
        <v>1.6714285714285713</v>
      </c>
      <c r="P874" s="6">
        <f t="shared" si="78"/>
        <v>25.434782608695652</v>
      </c>
      <c r="Q874" s="11">
        <f t="shared" si="79"/>
        <v>41926.645833333328</v>
      </c>
      <c r="R874" s="11">
        <f t="shared" si="80"/>
        <v>41957.687499999993</v>
      </c>
      <c r="S874" s="15" t="str">
        <f t="shared" si="82"/>
        <v>games</v>
      </c>
      <c r="T874" s="16" t="str">
        <f t="shared" si="83"/>
        <v>mobile games</v>
      </c>
    </row>
    <row r="875" spans="1:20" x14ac:dyDescent="0.25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18">
        <f t="shared" si="81"/>
        <v>0.1</v>
      </c>
      <c r="P875" s="6">
        <f t="shared" si="78"/>
        <v>1</v>
      </c>
      <c r="Q875" s="11">
        <f t="shared" si="79"/>
        <v>41828.441168981481</v>
      </c>
      <c r="R875" s="11">
        <f t="shared" si="80"/>
        <v>41858.441168981481</v>
      </c>
      <c r="S875" s="15" t="str">
        <f t="shared" si="82"/>
        <v>games</v>
      </c>
      <c r="T875" s="16" t="str">
        <f t="shared" si="83"/>
        <v>mobile games</v>
      </c>
    </row>
    <row r="876" spans="1:20" ht="45" x14ac:dyDescent="0.25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18">
        <f t="shared" si="81"/>
        <v>0.105</v>
      </c>
      <c r="P876" s="6">
        <f t="shared" si="78"/>
        <v>10.5</v>
      </c>
      <c r="Q876" s="11">
        <f t="shared" si="79"/>
        <v>42496.056631944441</v>
      </c>
      <c r="R876" s="11">
        <f t="shared" si="80"/>
        <v>42526.056631944441</v>
      </c>
      <c r="S876" s="15" t="str">
        <f t="shared" si="82"/>
        <v>games</v>
      </c>
      <c r="T876" s="16" t="str">
        <f t="shared" si="83"/>
        <v>mobile games</v>
      </c>
    </row>
    <row r="877" spans="1:20" ht="45" x14ac:dyDescent="0.25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18">
        <f t="shared" si="81"/>
        <v>0.22</v>
      </c>
      <c r="P877" s="6">
        <f t="shared" si="78"/>
        <v>3.6666666666666665</v>
      </c>
      <c r="Q877" s="11">
        <f t="shared" si="79"/>
        <v>41908.788194444445</v>
      </c>
      <c r="R877" s="11">
        <f t="shared" si="80"/>
        <v>41968.829861111109</v>
      </c>
      <c r="S877" s="15" t="str">
        <f t="shared" si="82"/>
        <v>games</v>
      </c>
      <c r="T877" s="16" t="str">
        <f t="shared" si="83"/>
        <v>mobile games</v>
      </c>
    </row>
    <row r="878" spans="1:20" ht="45" x14ac:dyDescent="0.25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18">
        <f t="shared" si="81"/>
        <v>0</v>
      </c>
      <c r="P878" s="6">
        <f t="shared" si="78"/>
        <v>0</v>
      </c>
      <c r="Q878" s="11">
        <f t="shared" si="79"/>
        <v>42332.699861111112</v>
      </c>
      <c r="R878" s="11">
        <f t="shared" si="80"/>
        <v>42362.699861111112</v>
      </c>
      <c r="S878" s="15" t="str">
        <f t="shared" si="82"/>
        <v>games</v>
      </c>
      <c r="T878" s="16" t="str">
        <f t="shared" si="83"/>
        <v>mobile games</v>
      </c>
    </row>
    <row r="879" spans="1:20" ht="45" x14ac:dyDescent="0.25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18">
        <f t="shared" si="81"/>
        <v>14.38</v>
      </c>
      <c r="P879" s="6">
        <f t="shared" si="78"/>
        <v>110.61538461538461</v>
      </c>
      <c r="Q879" s="11">
        <f t="shared" si="79"/>
        <v>42705.907071759262</v>
      </c>
      <c r="R879" s="11">
        <f t="shared" si="80"/>
        <v>42735.907071759262</v>
      </c>
      <c r="S879" s="15" t="str">
        <f t="shared" si="82"/>
        <v>games</v>
      </c>
      <c r="T879" s="16" t="str">
        <f t="shared" si="83"/>
        <v>mobile games</v>
      </c>
    </row>
    <row r="880" spans="1:20" ht="45" x14ac:dyDescent="0.25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18">
        <f t="shared" si="81"/>
        <v>0.66666666666666674</v>
      </c>
      <c r="P880" s="6">
        <f t="shared" si="78"/>
        <v>20</v>
      </c>
      <c r="Q880" s="11">
        <f t="shared" si="79"/>
        <v>41821.198854166665</v>
      </c>
      <c r="R880" s="11">
        <f t="shared" si="80"/>
        <v>41851.198854166665</v>
      </c>
      <c r="S880" s="15" t="str">
        <f t="shared" si="82"/>
        <v>games</v>
      </c>
      <c r="T880" s="16" t="str">
        <f t="shared" si="83"/>
        <v>mobile games</v>
      </c>
    </row>
    <row r="881" spans="1:20" ht="45" x14ac:dyDescent="0.25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18">
        <f t="shared" si="81"/>
        <v>4.0000000000000001E-3</v>
      </c>
      <c r="P881" s="6">
        <f t="shared" si="78"/>
        <v>1</v>
      </c>
      <c r="Q881" s="11">
        <f t="shared" si="79"/>
        <v>41958.07671296296</v>
      </c>
      <c r="R881" s="11">
        <f t="shared" si="80"/>
        <v>41971.981249999997</v>
      </c>
      <c r="S881" s="15" t="str">
        <f t="shared" si="82"/>
        <v>games</v>
      </c>
      <c r="T881" s="16" t="str">
        <f t="shared" si="83"/>
        <v>mobile games</v>
      </c>
    </row>
    <row r="882" spans="1:20" ht="60" x14ac:dyDescent="0.25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18">
        <f t="shared" si="81"/>
        <v>5</v>
      </c>
      <c r="P882" s="6">
        <f t="shared" si="78"/>
        <v>50</v>
      </c>
      <c r="Q882" s="11">
        <f t="shared" si="79"/>
        <v>42558.781180555554</v>
      </c>
      <c r="R882" s="11">
        <f t="shared" si="80"/>
        <v>42588.781180555554</v>
      </c>
      <c r="S882" s="15" t="str">
        <f t="shared" si="82"/>
        <v>games</v>
      </c>
      <c r="T882" s="16" t="str">
        <f t="shared" si="83"/>
        <v>mobile games</v>
      </c>
    </row>
    <row r="883" spans="1:20" ht="45" x14ac:dyDescent="0.25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18">
        <f t="shared" si="81"/>
        <v>6.4439140811455857</v>
      </c>
      <c r="P883" s="6">
        <f t="shared" si="78"/>
        <v>45</v>
      </c>
      <c r="Q883" s="11">
        <f t="shared" si="79"/>
        <v>42327.46329861111</v>
      </c>
      <c r="R883" s="11">
        <f t="shared" si="80"/>
        <v>42357.46329861111</v>
      </c>
      <c r="S883" s="15" t="str">
        <f t="shared" si="82"/>
        <v>games</v>
      </c>
      <c r="T883" s="16" t="str">
        <f t="shared" si="83"/>
        <v>mobile games</v>
      </c>
    </row>
    <row r="884" spans="1:20" ht="45" x14ac:dyDescent="0.25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18">
        <f t="shared" si="81"/>
        <v>39.5</v>
      </c>
      <c r="P884" s="6">
        <f t="shared" si="78"/>
        <v>253.2051282051282</v>
      </c>
      <c r="Q884" s="11">
        <f t="shared" si="79"/>
        <v>42453.611354166664</v>
      </c>
      <c r="R884" s="11">
        <f t="shared" si="80"/>
        <v>42483.611354166664</v>
      </c>
      <c r="S884" s="15" t="str">
        <f t="shared" si="82"/>
        <v>games</v>
      </c>
      <c r="T884" s="16" t="str">
        <f t="shared" si="83"/>
        <v>mobile games</v>
      </c>
    </row>
    <row r="885" spans="1:20" ht="45" x14ac:dyDescent="0.25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18">
        <f t="shared" si="81"/>
        <v>0.35714285714285715</v>
      </c>
      <c r="P885" s="6">
        <f t="shared" si="78"/>
        <v>31.25</v>
      </c>
      <c r="Q885" s="11">
        <f t="shared" si="79"/>
        <v>42736.698275462964</v>
      </c>
      <c r="R885" s="11">
        <f t="shared" si="80"/>
        <v>42756.698275462964</v>
      </c>
      <c r="S885" s="15" t="str">
        <f t="shared" si="82"/>
        <v>games</v>
      </c>
      <c r="T885" s="16" t="str">
        <f t="shared" si="83"/>
        <v>mobile games</v>
      </c>
    </row>
    <row r="886" spans="1:20" ht="45" x14ac:dyDescent="0.25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18">
        <f t="shared" si="81"/>
        <v>6.25E-2</v>
      </c>
      <c r="P886" s="6">
        <f t="shared" si="78"/>
        <v>5</v>
      </c>
      <c r="Q886" s="11">
        <f t="shared" si="79"/>
        <v>41975.139189814814</v>
      </c>
      <c r="R886" s="11">
        <f t="shared" si="80"/>
        <v>42005.139189814814</v>
      </c>
      <c r="S886" s="15" t="str">
        <f t="shared" si="82"/>
        <v>games</v>
      </c>
      <c r="T886" s="16" t="str">
        <f t="shared" si="83"/>
        <v>mobile games</v>
      </c>
    </row>
    <row r="887" spans="1:20" ht="45" x14ac:dyDescent="0.25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18">
        <f t="shared" si="81"/>
        <v>0</v>
      </c>
      <c r="P887" s="6">
        <f t="shared" si="78"/>
        <v>0</v>
      </c>
      <c r="Q887" s="11">
        <f t="shared" si="79"/>
        <v>42192.253715277773</v>
      </c>
      <c r="R887" s="11">
        <f t="shared" si="80"/>
        <v>42222.253715277773</v>
      </c>
      <c r="S887" s="15" t="str">
        <f t="shared" si="82"/>
        <v>games</v>
      </c>
      <c r="T887" s="16" t="str">
        <f t="shared" si="83"/>
        <v>mobile games</v>
      </c>
    </row>
    <row r="888" spans="1:20" x14ac:dyDescent="0.25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18">
        <f t="shared" si="81"/>
        <v>0</v>
      </c>
      <c r="P888" s="6">
        <f t="shared" si="78"/>
        <v>0</v>
      </c>
      <c r="Q888" s="11">
        <f t="shared" si="79"/>
        <v>42164.491319444445</v>
      </c>
      <c r="R888" s="11">
        <f t="shared" si="80"/>
        <v>42194.491319444445</v>
      </c>
      <c r="S888" s="15" t="str">
        <f t="shared" si="82"/>
        <v>games</v>
      </c>
      <c r="T888" s="16" t="str">
        <f t="shared" si="83"/>
        <v>mobile games</v>
      </c>
    </row>
    <row r="889" spans="1:20" ht="45" x14ac:dyDescent="0.25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18">
        <f t="shared" si="81"/>
        <v>0</v>
      </c>
      <c r="P889" s="6">
        <f t="shared" si="78"/>
        <v>0</v>
      </c>
      <c r="Q889" s="11">
        <f t="shared" si="79"/>
        <v>42021.797766203701</v>
      </c>
      <c r="R889" s="11">
        <f t="shared" si="80"/>
        <v>42051.797766203701</v>
      </c>
      <c r="S889" s="15" t="str">
        <f t="shared" si="82"/>
        <v>games</v>
      </c>
      <c r="T889" s="16" t="str">
        <f t="shared" si="83"/>
        <v>mobile games</v>
      </c>
    </row>
    <row r="890" spans="1:20" ht="45" x14ac:dyDescent="0.25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18">
        <f t="shared" si="81"/>
        <v>0.41333333333333333</v>
      </c>
      <c r="P890" s="6">
        <f t="shared" si="78"/>
        <v>23.25</v>
      </c>
      <c r="Q890" s="11">
        <f t="shared" si="79"/>
        <v>42324.985254629624</v>
      </c>
      <c r="R890" s="11">
        <f t="shared" si="80"/>
        <v>42354.985254629624</v>
      </c>
      <c r="S890" s="15" t="str">
        <f t="shared" si="82"/>
        <v>games</v>
      </c>
      <c r="T890" s="16" t="str">
        <f t="shared" si="83"/>
        <v>mobile games</v>
      </c>
    </row>
    <row r="891" spans="1:20" ht="45" x14ac:dyDescent="0.25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18">
        <f t="shared" si="81"/>
        <v>0</v>
      </c>
      <c r="P891" s="6">
        <f t="shared" si="78"/>
        <v>0</v>
      </c>
      <c r="Q891" s="11">
        <f t="shared" si="79"/>
        <v>42092.973611111105</v>
      </c>
      <c r="R891" s="11">
        <f t="shared" si="80"/>
        <v>42122.973611111105</v>
      </c>
      <c r="S891" s="15" t="str">
        <f t="shared" si="82"/>
        <v>food</v>
      </c>
      <c r="T891" s="16" t="str">
        <f t="shared" si="83"/>
        <v>food trucks</v>
      </c>
    </row>
    <row r="892" spans="1:20" ht="30" x14ac:dyDescent="0.25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18">
        <f t="shared" si="81"/>
        <v>0.125</v>
      </c>
      <c r="P892" s="6">
        <f t="shared" si="78"/>
        <v>100</v>
      </c>
      <c r="Q892" s="11">
        <f t="shared" si="79"/>
        <v>41854.539259259254</v>
      </c>
      <c r="R892" s="11">
        <f t="shared" si="80"/>
        <v>41914.539259259254</v>
      </c>
      <c r="S892" s="15" t="str">
        <f t="shared" si="82"/>
        <v>food</v>
      </c>
      <c r="T892" s="16" t="str">
        <f t="shared" si="83"/>
        <v>food trucks</v>
      </c>
    </row>
    <row r="893" spans="1:20" ht="30" x14ac:dyDescent="0.25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18">
        <f t="shared" si="81"/>
        <v>8.8333333333333339</v>
      </c>
      <c r="P893" s="6">
        <f t="shared" si="78"/>
        <v>44.166666666666664</v>
      </c>
      <c r="Q893" s="11">
        <f t="shared" si="79"/>
        <v>41723.745057870365</v>
      </c>
      <c r="R893" s="11">
        <f t="shared" si="80"/>
        <v>41761.745057870365</v>
      </c>
      <c r="S893" s="15" t="str">
        <f t="shared" si="82"/>
        <v>food</v>
      </c>
      <c r="T893" s="16" t="str">
        <f t="shared" si="83"/>
        <v>food trucks</v>
      </c>
    </row>
    <row r="894" spans="1:20" ht="45" x14ac:dyDescent="0.25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18">
        <f t="shared" si="81"/>
        <v>0</v>
      </c>
      <c r="P894" s="6">
        <f t="shared" si="78"/>
        <v>0</v>
      </c>
      <c r="Q894" s="11">
        <f t="shared" si="79"/>
        <v>41871.763692129629</v>
      </c>
      <c r="R894" s="11">
        <f t="shared" si="80"/>
        <v>41931.763692129629</v>
      </c>
      <c r="S894" s="15" t="str">
        <f t="shared" si="82"/>
        <v>food</v>
      </c>
      <c r="T894" s="16" t="str">
        <f t="shared" si="83"/>
        <v>food trucks</v>
      </c>
    </row>
    <row r="895" spans="1:20" ht="30" x14ac:dyDescent="0.25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18">
        <f t="shared" si="81"/>
        <v>0.48666666666666669</v>
      </c>
      <c r="P895" s="6">
        <f t="shared" si="78"/>
        <v>24.333333333333332</v>
      </c>
      <c r="Q895" s="11">
        <f t="shared" si="79"/>
        <v>42674.962743055548</v>
      </c>
      <c r="R895" s="11">
        <f t="shared" si="80"/>
        <v>42705.00440972222</v>
      </c>
      <c r="S895" s="15" t="str">
        <f t="shared" si="82"/>
        <v>food</v>
      </c>
      <c r="T895" s="16" t="str">
        <f t="shared" si="83"/>
        <v>food trucks</v>
      </c>
    </row>
    <row r="896" spans="1:20" ht="30" x14ac:dyDescent="0.25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18">
        <f t="shared" si="81"/>
        <v>0.15</v>
      </c>
      <c r="P896" s="6">
        <f t="shared" si="78"/>
        <v>37.5</v>
      </c>
      <c r="Q896" s="11">
        <f t="shared" si="79"/>
        <v>42507.501921296294</v>
      </c>
      <c r="R896" s="11">
        <f t="shared" si="80"/>
        <v>42537.501921296294</v>
      </c>
      <c r="S896" s="15" t="str">
        <f t="shared" si="82"/>
        <v>food</v>
      </c>
      <c r="T896" s="16" t="str">
        <f t="shared" si="83"/>
        <v>food trucks</v>
      </c>
    </row>
    <row r="897" spans="1:20" ht="30" x14ac:dyDescent="0.25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18">
        <f t="shared" si="81"/>
        <v>10.08</v>
      </c>
      <c r="P897" s="6">
        <f t="shared" si="78"/>
        <v>42</v>
      </c>
      <c r="Q897" s="11">
        <f t="shared" si="79"/>
        <v>42317.74623842592</v>
      </c>
      <c r="R897" s="11">
        <f t="shared" si="80"/>
        <v>42377.74623842592</v>
      </c>
      <c r="S897" s="15" t="str">
        <f t="shared" si="82"/>
        <v>food</v>
      </c>
      <c r="T897" s="16" t="str">
        <f t="shared" si="83"/>
        <v>food trucks</v>
      </c>
    </row>
    <row r="898" spans="1:20" ht="45" x14ac:dyDescent="0.25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18">
        <f t="shared" si="81"/>
        <v>0</v>
      </c>
      <c r="P898" s="6">
        <f t="shared" ref="P898:P961" si="84">IF(ISERROR(E898/L898),0,E898/L898)</f>
        <v>0</v>
      </c>
      <c r="Q898" s="11">
        <f t="shared" ref="Q898:Q961" si="85">(J898/86400)+25569+(-5/24)</f>
        <v>42223.894247685188</v>
      </c>
      <c r="R898" s="11">
        <f t="shared" ref="R898:R961" si="86">(I898/86400)+25569+(-5/24)</f>
        <v>42253.894247685188</v>
      </c>
      <c r="S898" s="15" t="str">
        <f t="shared" si="82"/>
        <v>food</v>
      </c>
      <c r="T898" s="16" t="str">
        <f t="shared" si="83"/>
        <v>food trucks</v>
      </c>
    </row>
    <row r="899" spans="1:20" x14ac:dyDescent="0.25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18">
        <f t="shared" ref="O899:O962" si="87">E899/D899 * 100</f>
        <v>5.6937500000000005</v>
      </c>
      <c r="P899" s="6">
        <f t="shared" si="84"/>
        <v>60.733333333333334</v>
      </c>
      <c r="Q899" s="11">
        <f t="shared" si="85"/>
        <v>42109.501296296294</v>
      </c>
      <c r="R899" s="11">
        <f t="shared" si="86"/>
        <v>42139.501296296294</v>
      </c>
      <c r="S899" s="15" t="str">
        <f t="shared" ref="S899:S962" si="88">LEFT(N899,FIND("/",N899)-1)</f>
        <v>food</v>
      </c>
      <c r="T899" s="16" t="str">
        <f t="shared" ref="T899:T962" si="89">RIGHT(N899,LEN(N899)-FIND("/",N899))</f>
        <v>food trucks</v>
      </c>
    </row>
    <row r="900" spans="1:20" ht="30" x14ac:dyDescent="0.25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18">
        <f t="shared" si="87"/>
        <v>0.625</v>
      </c>
      <c r="P900" s="6">
        <f t="shared" si="84"/>
        <v>50</v>
      </c>
      <c r="Q900" s="11">
        <f t="shared" si="85"/>
        <v>42143.505844907406</v>
      </c>
      <c r="R900" s="11">
        <f t="shared" si="86"/>
        <v>42173.505844907406</v>
      </c>
      <c r="S900" s="15" t="str">
        <f t="shared" si="88"/>
        <v>food</v>
      </c>
      <c r="T900" s="16" t="str">
        <f t="shared" si="89"/>
        <v>food trucks</v>
      </c>
    </row>
    <row r="901" spans="1:20" ht="45" x14ac:dyDescent="0.25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18">
        <f t="shared" si="87"/>
        <v>6.5</v>
      </c>
      <c r="P901" s="6">
        <f t="shared" si="84"/>
        <v>108.33333333333333</v>
      </c>
      <c r="Q901" s="11">
        <f t="shared" si="85"/>
        <v>42222.900532407402</v>
      </c>
      <c r="R901" s="11">
        <f t="shared" si="86"/>
        <v>42252.900532407402</v>
      </c>
      <c r="S901" s="15" t="str">
        <f t="shared" si="88"/>
        <v>food</v>
      </c>
      <c r="T901" s="16" t="str">
        <f t="shared" si="89"/>
        <v>food trucks</v>
      </c>
    </row>
    <row r="902" spans="1:20" ht="45" x14ac:dyDescent="0.25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18">
        <f t="shared" si="87"/>
        <v>0.752</v>
      </c>
      <c r="P902" s="6">
        <f t="shared" si="84"/>
        <v>23.5</v>
      </c>
      <c r="Q902" s="11">
        <f t="shared" si="85"/>
        <v>41835.555648148147</v>
      </c>
      <c r="R902" s="11">
        <f t="shared" si="86"/>
        <v>41865.555648148147</v>
      </c>
      <c r="S902" s="15" t="str">
        <f t="shared" si="88"/>
        <v>food</v>
      </c>
      <c r="T902" s="16" t="str">
        <f t="shared" si="89"/>
        <v>food trucks</v>
      </c>
    </row>
    <row r="903" spans="1:20" ht="45" x14ac:dyDescent="0.25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18">
        <f t="shared" si="87"/>
        <v>0</v>
      </c>
      <c r="P903" s="6">
        <f t="shared" si="84"/>
        <v>0</v>
      </c>
      <c r="Q903" s="11">
        <f t="shared" si="85"/>
        <v>42028.862986111104</v>
      </c>
      <c r="R903" s="11">
        <f t="shared" si="86"/>
        <v>42058.862986111104</v>
      </c>
      <c r="S903" s="15" t="str">
        <f t="shared" si="88"/>
        <v>food</v>
      </c>
      <c r="T903" s="16" t="str">
        <f t="shared" si="89"/>
        <v>food trucks</v>
      </c>
    </row>
    <row r="904" spans="1:20" ht="45" x14ac:dyDescent="0.25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18">
        <f t="shared" si="87"/>
        <v>1.51</v>
      </c>
      <c r="P904" s="6">
        <f t="shared" si="84"/>
        <v>50.333333333333336</v>
      </c>
      <c r="Q904" s="11">
        <f t="shared" si="85"/>
        <v>41918.419907407406</v>
      </c>
      <c r="R904" s="11">
        <f t="shared" si="86"/>
        <v>41978.46157407407</v>
      </c>
      <c r="S904" s="15" t="str">
        <f t="shared" si="88"/>
        <v>food</v>
      </c>
      <c r="T904" s="16" t="str">
        <f t="shared" si="89"/>
        <v>food trucks</v>
      </c>
    </row>
    <row r="905" spans="1:20" ht="45" x14ac:dyDescent="0.25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18">
        <f t="shared" si="87"/>
        <v>0.46666666666666673</v>
      </c>
      <c r="P905" s="6">
        <f t="shared" si="84"/>
        <v>11.666666666666666</v>
      </c>
      <c r="Q905" s="11">
        <f t="shared" si="85"/>
        <v>41951.883425925924</v>
      </c>
      <c r="R905" s="11">
        <f t="shared" si="86"/>
        <v>41981.883425925924</v>
      </c>
      <c r="S905" s="15" t="str">
        <f t="shared" si="88"/>
        <v>food</v>
      </c>
      <c r="T905" s="16" t="str">
        <f t="shared" si="89"/>
        <v>food trucks</v>
      </c>
    </row>
    <row r="906" spans="1:20" ht="45" x14ac:dyDescent="0.25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18">
        <f t="shared" si="87"/>
        <v>0</v>
      </c>
      <c r="P906" s="6">
        <f t="shared" si="84"/>
        <v>0</v>
      </c>
      <c r="Q906" s="11">
        <f t="shared" si="85"/>
        <v>42154.518113425926</v>
      </c>
      <c r="R906" s="11">
        <f t="shared" si="86"/>
        <v>42185.447916666664</v>
      </c>
      <c r="S906" s="15" t="str">
        <f t="shared" si="88"/>
        <v>food</v>
      </c>
      <c r="T906" s="16" t="str">
        <f t="shared" si="89"/>
        <v>food trucks</v>
      </c>
    </row>
    <row r="907" spans="1:20" ht="45" x14ac:dyDescent="0.25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18">
        <f t="shared" si="87"/>
        <v>3.85</v>
      </c>
      <c r="P907" s="6">
        <f t="shared" si="84"/>
        <v>60.789473684210527</v>
      </c>
      <c r="Q907" s="11">
        <f t="shared" si="85"/>
        <v>42060.946597222217</v>
      </c>
      <c r="R907" s="11">
        <f t="shared" si="86"/>
        <v>42090.904930555553</v>
      </c>
      <c r="S907" s="15" t="str">
        <f t="shared" si="88"/>
        <v>food</v>
      </c>
      <c r="T907" s="16" t="str">
        <f t="shared" si="89"/>
        <v>food trucks</v>
      </c>
    </row>
    <row r="908" spans="1:20" ht="45" x14ac:dyDescent="0.25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18">
        <f t="shared" si="87"/>
        <v>0</v>
      </c>
      <c r="P908" s="6">
        <f t="shared" si="84"/>
        <v>0</v>
      </c>
      <c r="Q908" s="11">
        <f t="shared" si="85"/>
        <v>42122.421168981477</v>
      </c>
      <c r="R908" s="11">
        <f t="shared" si="86"/>
        <v>42143.421168981477</v>
      </c>
      <c r="S908" s="15" t="str">
        <f t="shared" si="88"/>
        <v>food</v>
      </c>
      <c r="T908" s="16" t="str">
        <f t="shared" si="89"/>
        <v>food trucks</v>
      </c>
    </row>
    <row r="909" spans="1:20" ht="45" x14ac:dyDescent="0.25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18">
        <f t="shared" si="87"/>
        <v>5.8333333333333341E-2</v>
      </c>
      <c r="P909" s="6">
        <f t="shared" si="84"/>
        <v>17.5</v>
      </c>
      <c r="Q909" s="11">
        <f t="shared" si="85"/>
        <v>41876.475277777776</v>
      </c>
      <c r="R909" s="11">
        <f t="shared" si="86"/>
        <v>41907.475277777776</v>
      </c>
      <c r="S909" s="15" t="str">
        <f t="shared" si="88"/>
        <v>food</v>
      </c>
      <c r="T909" s="16" t="str">
        <f t="shared" si="89"/>
        <v>food trucks</v>
      </c>
    </row>
    <row r="910" spans="1:20" ht="45" x14ac:dyDescent="0.25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18">
        <f t="shared" si="87"/>
        <v>0</v>
      </c>
      <c r="P910" s="6">
        <f t="shared" si="84"/>
        <v>0</v>
      </c>
      <c r="Q910" s="11">
        <f t="shared" si="85"/>
        <v>41830.515277777777</v>
      </c>
      <c r="R910" s="11">
        <f t="shared" si="86"/>
        <v>41860.515277777777</v>
      </c>
      <c r="S910" s="15" t="str">
        <f t="shared" si="88"/>
        <v>food</v>
      </c>
      <c r="T910" s="16" t="str">
        <f t="shared" si="89"/>
        <v>food trucks</v>
      </c>
    </row>
    <row r="911" spans="1:20" ht="60" x14ac:dyDescent="0.25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18">
        <f t="shared" si="87"/>
        <v>0</v>
      </c>
      <c r="P911" s="6">
        <f t="shared" si="84"/>
        <v>0</v>
      </c>
      <c r="Q911" s="11">
        <f t="shared" si="85"/>
        <v>42509.51599537037</v>
      </c>
      <c r="R911" s="11">
        <f t="shared" si="86"/>
        <v>42539.51599537037</v>
      </c>
      <c r="S911" s="15" t="str">
        <f t="shared" si="88"/>
        <v>food</v>
      </c>
      <c r="T911" s="16" t="str">
        <f t="shared" si="89"/>
        <v>food trucks</v>
      </c>
    </row>
    <row r="912" spans="1:20" ht="45" x14ac:dyDescent="0.25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18">
        <f t="shared" si="87"/>
        <v>20.705000000000002</v>
      </c>
      <c r="P912" s="6">
        <f t="shared" si="84"/>
        <v>82.82</v>
      </c>
      <c r="Q912" s="11">
        <f t="shared" si="85"/>
        <v>41792.00613425926</v>
      </c>
      <c r="R912" s="11">
        <f t="shared" si="86"/>
        <v>41826.00613425926</v>
      </c>
      <c r="S912" s="15" t="str">
        <f t="shared" si="88"/>
        <v>food</v>
      </c>
      <c r="T912" s="16" t="str">
        <f t="shared" si="89"/>
        <v>food trucks</v>
      </c>
    </row>
    <row r="913" spans="1:20" ht="45" x14ac:dyDescent="0.25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18">
        <f t="shared" si="87"/>
        <v>19.139999999999997</v>
      </c>
      <c r="P913" s="6">
        <f t="shared" si="84"/>
        <v>358.875</v>
      </c>
      <c r="Q913" s="11">
        <f t="shared" si="85"/>
        <v>42150.277106481481</v>
      </c>
      <c r="R913" s="11">
        <f t="shared" si="86"/>
        <v>42180.958333333336</v>
      </c>
      <c r="S913" s="15" t="str">
        <f t="shared" si="88"/>
        <v>food</v>
      </c>
      <c r="T913" s="16" t="str">
        <f t="shared" si="89"/>
        <v>food trucks</v>
      </c>
    </row>
    <row r="914" spans="1:20" ht="45" x14ac:dyDescent="0.25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18">
        <f t="shared" si="87"/>
        <v>1.6316666666666666</v>
      </c>
      <c r="P914" s="6">
        <f t="shared" si="84"/>
        <v>61.1875</v>
      </c>
      <c r="Q914" s="11">
        <f t="shared" si="85"/>
        <v>41863.526562499996</v>
      </c>
      <c r="R914" s="11">
        <f t="shared" si="86"/>
        <v>41894.526562499996</v>
      </c>
      <c r="S914" s="15" t="str">
        <f t="shared" si="88"/>
        <v>food</v>
      </c>
      <c r="T914" s="16" t="str">
        <f t="shared" si="89"/>
        <v>food trucks</v>
      </c>
    </row>
    <row r="915" spans="1:20" ht="45" x14ac:dyDescent="0.25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18">
        <f t="shared" si="87"/>
        <v>5.6666666666666661</v>
      </c>
      <c r="P915" s="6">
        <f t="shared" si="84"/>
        <v>340</v>
      </c>
      <c r="Q915" s="11">
        <f t="shared" si="85"/>
        <v>42604.845659722218</v>
      </c>
      <c r="R915" s="11">
        <f t="shared" si="86"/>
        <v>42634.845659722218</v>
      </c>
      <c r="S915" s="15" t="str">
        <f t="shared" si="88"/>
        <v>food</v>
      </c>
      <c r="T915" s="16" t="str">
        <f t="shared" si="89"/>
        <v>food trucks</v>
      </c>
    </row>
    <row r="916" spans="1:20" ht="45" x14ac:dyDescent="0.25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18">
        <f t="shared" si="87"/>
        <v>0.16999999999999998</v>
      </c>
      <c r="P916" s="6">
        <f t="shared" si="84"/>
        <v>5.666666666666667</v>
      </c>
      <c r="Q916" s="11">
        <f t="shared" si="85"/>
        <v>42027.145405092589</v>
      </c>
      <c r="R916" s="11">
        <f t="shared" si="86"/>
        <v>42057.145405092589</v>
      </c>
      <c r="S916" s="15" t="str">
        <f t="shared" si="88"/>
        <v>food</v>
      </c>
      <c r="T916" s="16" t="str">
        <f t="shared" si="89"/>
        <v>food trucks</v>
      </c>
    </row>
    <row r="917" spans="1:20" ht="45" x14ac:dyDescent="0.25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18">
        <f t="shared" si="87"/>
        <v>0.4</v>
      </c>
      <c r="P917" s="6">
        <f t="shared" si="84"/>
        <v>50</v>
      </c>
      <c r="Q917" s="11">
        <f t="shared" si="85"/>
        <v>42124.684849537036</v>
      </c>
      <c r="R917" s="11">
        <f t="shared" si="86"/>
        <v>42154.684849537036</v>
      </c>
      <c r="S917" s="15" t="str">
        <f t="shared" si="88"/>
        <v>food</v>
      </c>
      <c r="T917" s="16" t="str">
        <f t="shared" si="89"/>
        <v>food trucks</v>
      </c>
    </row>
    <row r="918" spans="1:20" ht="30" x14ac:dyDescent="0.25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18">
        <f t="shared" si="87"/>
        <v>0.1</v>
      </c>
      <c r="P918" s="6">
        <f t="shared" si="84"/>
        <v>25</v>
      </c>
      <c r="Q918" s="11">
        <f t="shared" si="85"/>
        <v>41938.596377314811</v>
      </c>
      <c r="R918" s="11">
        <f t="shared" si="86"/>
        <v>41956.638043981475</v>
      </c>
      <c r="S918" s="15" t="str">
        <f t="shared" si="88"/>
        <v>food</v>
      </c>
      <c r="T918" s="16" t="str">
        <f t="shared" si="89"/>
        <v>food trucks</v>
      </c>
    </row>
    <row r="919" spans="1:20" x14ac:dyDescent="0.25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18">
        <f t="shared" si="87"/>
        <v>0</v>
      </c>
      <c r="P919" s="6">
        <f t="shared" si="84"/>
        <v>0</v>
      </c>
      <c r="Q919" s="11">
        <f t="shared" si="85"/>
        <v>41841.473981481475</v>
      </c>
      <c r="R919" s="11">
        <f t="shared" si="86"/>
        <v>41871.473981481475</v>
      </c>
      <c r="S919" s="15" t="str">
        <f t="shared" si="88"/>
        <v>food</v>
      </c>
      <c r="T919" s="16" t="str">
        <f t="shared" si="89"/>
        <v>food trucks</v>
      </c>
    </row>
    <row r="920" spans="1:20" ht="45" x14ac:dyDescent="0.25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18">
        <f t="shared" si="87"/>
        <v>2.4E-2</v>
      </c>
      <c r="P920" s="6">
        <f t="shared" si="84"/>
        <v>30</v>
      </c>
      <c r="Q920" s="11">
        <f t="shared" si="85"/>
        <v>42183.97751157407</v>
      </c>
      <c r="R920" s="11">
        <f t="shared" si="86"/>
        <v>42218.97751157407</v>
      </c>
      <c r="S920" s="15" t="str">
        <f t="shared" si="88"/>
        <v>food</v>
      </c>
      <c r="T920" s="16" t="str">
        <f t="shared" si="89"/>
        <v>food trucks</v>
      </c>
    </row>
    <row r="921" spans="1:20" ht="30" x14ac:dyDescent="0.25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18">
        <f t="shared" si="87"/>
        <v>5.9066666666666672</v>
      </c>
      <c r="P921" s="6">
        <f t="shared" si="84"/>
        <v>46.631578947368418</v>
      </c>
      <c r="Q921" s="11">
        <f t="shared" si="85"/>
        <v>42468.633414351854</v>
      </c>
      <c r="R921" s="11">
        <f t="shared" si="86"/>
        <v>42498.633414351854</v>
      </c>
      <c r="S921" s="15" t="str">
        <f t="shared" si="88"/>
        <v>food</v>
      </c>
      <c r="T921" s="16" t="str">
        <f t="shared" si="89"/>
        <v>food trucks</v>
      </c>
    </row>
    <row r="922" spans="1:20" ht="45" x14ac:dyDescent="0.25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18">
        <f t="shared" si="87"/>
        <v>2.9250000000000003</v>
      </c>
      <c r="P922" s="6">
        <f t="shared" si="84"/>
        <v>65</v>
      </c>
      <c r="Q922" s="11">
        <f t="shared" si="85"/>
        <v>42170.520127314812</v>
      </c>
      <c r="R922" s="11">
        <f t="shared" si="86"/>
        <v>42200.520127314812</v>
      </c>
      <c r="S922" s="15" t="str">
        <f t="shared" si="88"/>
        <v>food</v>
      </c>
      <c r="T922" s="16" t="str">
        <f t="shared" si="89"/>
        <v>food trucks</v>
      </c>
    </row>
    <row r="923" spans="1:20" ht="60" x14ac:dyDescent="0.25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18">
        <f t="shared" si="87"/>
        <v>5.7142857142857143E-3</v>
      </c>
      <c r="P923" s="6">
        <f t="shared" si="84"/>
        <v>10</v>
      </c>
      <c r="Q923" s="11">
        <f t="shared" si="85"/>
        <v>42745.811319444438</v>
      </c>
      <c r="R923" s="11">
        <f t="shared" si="86"/>
        <v>42800.333333333336</v>
      </c>
      <c r="S923" s="15" t="str">
        <f t="shared" si="88"/>
        <v>food</v>
      </c>
      <c r="T923" s="16" t="str">
        <f t="shared" si="89"/>
        <v>food trucks</v>
      </c>
    </row>
    <row r="924" spans="1:20" ht="45" x14ac:dyDescent="0.25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18">
        <f t="shared" si="87"/>
        <v>0</v>
      </c>
      <c r="P924" s="6">
        <f t="shared" si="84"/>
        <v>0</v>
      </c>
      <c r="Q924" s="11">
        <f t="shared" si="85"/>
        <v>41897.452499999999</v>
      </c>
      <c r="R924" s="11">
        <f t="shared" si="86"/>
        <v>41927.452499999999</v>
      </c>
      <c r="S924" s="15" t="str">
        <f t="shared" si="88"/>
        <v>food</v>
      </c>
      <c r="T924" s="16" t="str">
        <f t="shared" si="89"/>
        <v>food trucks</v>
      </c>
    </row>
    <row r="925" spans="1:20" ht="45" x14ac:dyDescent="0.25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18">
        <f t="shared" si="87"/>
        <v>6.6666666666666671E-3</v>
      </c>
      <c r="P925" s="6">
        <f t="shared" si="84"/>
        <v>5</v>
      </c>
      <c r="Q925" s="11">
        <f t="shared" si="85"/>
        <v>41837.69736111111</v>
      </c>
      <c r="R925" s="11">
        <f t="shared" si="86"/>
        <v>41867.69736111111</v>
      </c>
      <c r="S925" s="15" t="str">
        <f t="shared" si="88"/>
        <v>food</v>
      </c>
      <c r="T925" s="16" t="str">
        <f t="shared" si="89"/>
        <v>food trucks</v>
      </c>
    </row>
    <row r="926" spans="1:20" ht="45" x14ac:dyDescent="0.25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18">
        <f t="shared" si="87"/>
        <v>5.3333333333333339</v>
      </c>
      <c r="P926" s="6">
        <f t="shared" si="84"/>
        <v>640</v>
      </c>
      <c r="Q926" s="11">
        <f t="shared" si="85"/>
        <v>42275.511886574073</v>
      </c>
      <c r="R926" s="11">
        <f t="shared" si="86"/>
        <v>42305.511886574073</v>
      </c>
      <c r="S926" s="15" t="str">
        <f t="shared" si="88"/>
        <v>food</v>
      </c>
      <c r="T926" s="16" t="str">
        <f t="shared" si="89"/>
        <v>food trucks</v>
      </c>
    </row>
    <row r="927" spans="1:20" ht="30" x14ac:dyDescent="0.25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18">
        <f t="shared" si="87"/>
        <v>11.75</v>
      </c>
      <c r="P927" s="6">
        <f t="shared" si="84"/>
        <v>69.117647058823536</v>
      </c>
      <c r="Q927" s="11">
        <f t="shared" si="85"/>
        <v>41781.598541666666</v>
      </c>
      <c r="R927" s="11">
        <f t="shared" si="86"/>
        <v>41818.598541666666</v>
      </c>
      <c r="S927" s="15" t="str">
        <f t="shared" si="88"/>
        <v>food</v>
      </c>
      <c r="T927" s="16" t="str">
        <f t="shared" si="89"/>
        <v>food trucks</v>
      </c>
    </row>
    <row r="928" spans="1:20" x14ac:dyDescent="0.25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18">
        <f t="shared" si="87"/>
        <v>8.0000000000000002E-3</v>
      </c>
      <c r="P928" s="6">
        <f t="shared" si="84"/>
        <v>1.3333333333333333</v>
      </c>
      <c r="Q928" s="11">
        <f t="shared" si="85"/>
        <v>42034.131030092591</v>
      </c>
      <c r="R928" s="11">
        <f t="shared" si="86"/>
        <v>42064.131030092591</v>
      </c>
      <c r="S928" s="15" t="str">
        <f t="shared" si="88"/>
        <v>food</v>
      </c>
      <c r="T928" s="16" t="str">
        <f t="shared" si="89"/>
        <v>food trucks</v>
      </c>
    </row>
    <row r="929" spans="1:20" ht="45" x14ac:dyDescent="0.25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18">
        <f t="shared" si="87"/>
        <v>4.2</v>
      </c>
      <c r="P929" s="6">
        <f t="shared" si="84"/>
        <v>10.5</v>
      </c>
      <c r="Q929" s="11">
        <f t="shared" si="85"/>
        <v>42728.619074074071</v>
      </c>
      <c r="R929" s="11">
        <f t="shared" si="86"/>
        <v>42747.487499999996</v>
      </c>
      <c r="S929" s="15" t="str">
        <f t="shared" si="88"/>
        <v>food</v>
      </c>
      <c r="T929" s="16" t="str">
        <f t="shared" si="89"/>
        <v>food trucks</v>
      </c>
    </row>
    <row r="930" spans="1:20" ht="45" x14ac:dyDescent="0.25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18">
        <f t="shared" si="87"/>
        <v>4</v>
      </c>
      <c r="P930" s="6">
        <f t="shared" si="84"/>
        <v>33.333333333333336</v>
      </c>
      <c r="Q930" s="11">
        <f t="shared" si="85"/>
        <v>42656.653043981474</v>
      </c>
      <c r="R930" s="11">
        <f t="shared" si="86"/>
        <v>42675.957638888889</v>
      </c>
      <c r="S930" s="15" t="str">
        <f t="shared" si="88"/>
        <v>food</v>
      </c>
      <c r="T930" s="16" t="str">
        <f t="shared" si="89"/>
        <v>food trucks</v>
      </c>
    </row>
    <row r="931" spans="1:20" ht="45" x14ac:dyDescent="0.25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18">
        <f t="shared" si="87"/>
        <v>1.6620689655172414</v>
      </c>
      <c r="P931" s="6">
        <f t="shared" si="84"/>
        <v>48.2</v>
      </c>
      <c r="Q931" s="11">
        <f t="shared" si="85"/>
        <v>42032.30190972222</v>
      </c>
      <c r="R931" s="11">
        <f t="shared" si="86"/>
        <v>42057.30190972222</v>
      </c>
      <c r="S931" s="15" t="str">
        <f t="shared" si="88"/>
        <v>publishing</v>
      </c>
      <c r="T931" s="16" t="str">
        <f t="shared" si="89"/>
        <v>translations</v>
      </c>
    </row>
    <row r="932" spans="1:20" ht="30" x14ac:dyDescent="0.25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18">
        <f t="shared" si="87"/>
        <v>0.42</v>
      </c>
      <c r="P932" s="6">
        <f t="shared" si="84"/>
        <v>6.1764705882352944</v>
      </c>
      <c r="Q932" s="11">
        <f t="shared" si="85"/>
        <v>41941.472233796296</v>
      </c>
      <c r="R932" s="11">
        <f t="shared" si="86"/>
        <v>41971.51390046296</v>
      </c>
      <c r="S932" s="15" t="str">
        <f t="shared" si="88"/>
        <v>publishing</v>
      </c>
      <c r="T932" s="16" t="str">
        <f t="shared" si="89"/>
        <v>translations</v>
      </c>
    </row>
    <row r="933" spans="1:20" x14ac:dyDescent="0.25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18">
        <f t="shared" si="87"/>
        <v>0.125</v>
      </c>
      <c r="P933" s="6">
        <f t="shared" si="84"/>
        <v>5</v>
      </c>
      <c r="Q933" s="11">
        <f t="shared" si="85"/>
        <v>42297.224618055552</v>
      </c>
      <c r="R933" s="11">
        <f t="shared" si="86"/>
        <v>42350.208333333336</v>
      </c>
      <c r="S933" s="15" t="str">
        <f t="shared" si="88"/>
        <v>publishing</v>
      </c>
      <c r="T933" s="16" t="str">
        <f t="shared" si="89"/>
        <v>translations</v>
      </c>
    </row>
    <row r="934" spans="1:20" ht="45" x14ac:dyDescent="0.25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18">
        <f t="shared" si="87"/>
        <v>0.5</v>
      </c>
      <c r="P934" s="6">
        <f t="shared" si="84"/>
        <v>7.5</v>
      </c>
      <c r="Q934" s="11">
        <f t="shared" si="85"/>
        <v>41838.32844907407</v>
      </c>
      <c r="R934" s="11">
        <f t="shared" si="86"/>
        <v>41863.32844907407</v>
      </c>
      <c r="S934" s="15" t="str">
        <f t="shared" si="88"/>
        <v>publishing</v>
      </c>
      <c r="T934" s="16" t="str">
        <f t="shared" si="89"/>
        <v>translations</v>
      </c>
    </row>
    <row r="935" spans="1:20" ht="45" x14ac:dyDescent="0.25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18">
        <f t="shared" si="87"/>
        <v>7.1999999999999993</v>
      </c>
      <c r="P935" s="6">
        <f t="shared" si="84"/>
        <v>12</v>
      </c>
      <c r="Q935" s="11">
        <f t="shared" si="85"/>
        <v>42291.663842592585</v>
      </c>
      <c r="R935" s="11">
        <f t="shared" si="86"/>
        <v>42321.705509259256</v>
      </c>
      <c r="S935" s="15" t="str">
        <f t="shared" si="88"/>
        <v>publishing</v>
      </c>
      <c r="T935" s="16" t="str">
        <f t="shared" si="89"/>
        <v>translations</v>
      </c>
    </row>
    <row r="936" spans="1:20" ht="45" x14ac:dyDescent="0.25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18">
        <f t="shared" si="87"/>
        <v>0</v>
      </c>
      <c r="P936" s="6">
        <f t="shared" si="84"/>
        <v>0</v>
      </c>
      <c r="Q936" s="11">
        <f t="shared" si="85"/>
        <v>41944.925173611111</v>
      </c>
      <c r="R936" s="11">
        <f t="shared" si="86"/>
        <v>42004.966840277775</v>
      </c>
      <c r="S936" s="15" t="str">
        <f t="shared" si="88"/>
        <v>publishing</v>
      </c>
      <c r="T936" s="16" t="str">
        <f t="shared" si="89"/>
        <v>translations</v>
      </c>
    </row>
    <row r="937" spans="1:20" ht="45" x14ac:dyDescent="0.25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18">
        <f t="shared" si="87"/>
        <v>1.6666666666666666E-2</v>
      </c>
      <c r="P937" s="6">
        <f t="shared" si="84"/>
        <v>1</v>
      </c>
      <c r="Q937" s="11">
        <f t="shared" si="85"/>
        <v>42479.110185185178</v>
      </c>
      <c r="R937" s="11">
        <f t="shared" si="86"/>
        <v>42524.110185185178</v>
      </c>
      <c r="S937" s="15" t="str">
        <f t="shared" si="88"/>
        <v>publishing</v>
      </c>
      <c r="T937" s="16" t="str">
        <f t="shared" si="89"/>
        <v>translations</v>
      </c>
    </row>
    <row r="938" spans="1:20" ht="45" x14ac:dyDescent="0.25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18">
        <f t="shared" si="87"/>
        <v>0.23333333333333336</v>
      </c>
      <c r="P938" s="6">
        <f t="shared" si="84"/>
        <v>2.3333333333333335</v>
      </c>
      <c r="Q938" s="11">
        <f t="shared" si="85"/>
        <v>42012.850694444445</v>
      </c>
      <c r="R938" s="11">
        <f t="shared" si="86"/>
        <v>42040.850694444445</v>
      </c>
      <c r="S938" s="15" t="str">
        <f t="shared" si="88"/>
        <v>publishing</v>
      </c>
      <c r="T938" s="16" t="str">
        <f t="shared" si="89"/>
        <v>translations</v>
      </c>
    </row>
    <row r="939" spans="1:20" ht="30" x14ac:dyDescent="0.25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18">
        <f t="shared" si="87"/>
        <v>4.5714285714285712</v>
      </c>
      <c r="P939" s="6">
        <f t="shared" si="84"/>
        <v>24.615384615384617</v>
      </c>
      <c r="Q939" s="11">
        <f t="shared" si="85"/>
        <v>41946.855312499996</v>
      </c>
      <c r="R939" s="11">
        <f t="shared" si="86"/>
        <v>41976.855312499996</v>
      </c>
      <c r="S939" s="15" t="str">
        <f t="shared" si="88"/>
        <v>publishing</v>
      </c>
      <c r="T939" s="16" t="str">
        <f t="shared" si="89"/>
        <v>translations</v>
      </c>
    </row>
    <row r="940" spans="1:20" ht="45" x14ac:dyDescent="0.25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18">
        <f t="shared" si="87"/>
        <v>5</v>
      </c>
      <c r="P940" s="6">
        <f t="shared" si="84"/>
        <v>100</v>
      </c>
      <c r="Q940" s="11">
        <f t="shared" si="85"/>
        <v>42360.228819444441</v>
      </c>
      <c r="R940" s="11">
        <f t="shared" si="86"/>
        <v>42420.228819444441</v>
      </c>
      <c r="S940" s="15" t="str">
        <f t="shared" si="88"/>
        <v>publishing</v>
      </c>
      <c r="T940" s="16" t="str">
        <f t="shared" si="89"/>
        <v>translations</v>
      </c>
    </row>
    <row r="941" spans="1:20" ht="45" x14ac:dyDescent="0.25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18">
        <f t="shared" si="87"/>
        <v>0.2</v>
      </c>
      <c r="P941" s="6">
        <f t="shared" si="84"/>
        <v>1</v>
      </c>
      <c r="Q941" s="11">
        <f t="shared" si="85"/>
        <v>42708.044756944444</v>
      </c>
      <c r="R941" s="11">
        <f t="shared" si="86"/>
        <v>42738.044756944444</v>
      </c>
      <c r="S941" s="15" t="str">
        <f t="shared" si="88"/>
        <v>publishing</v>
      </c>
      <c r="T941" s="16" t="str">
        <f t="shared" si="89"/>
        <v>translations</v>
      </c>
    </row>
    <row r="942" spans="1:20" ht="45" x14ac:dyDescent="0.25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18">
        <f t="shared" si="87"/>
        <v>18.181818181818183</v>
      </c>
      <c r="P942" s="6">
        <f t="shared" si="84"/>
        <v>88.888888888888886</v>
      </c>
      <c r="Q942" s="11">
        <f t="shared" si="85"/>
        <v>42192.467488425922</v>
      </c>
      <c r="R942" s="11">
        <f t="shared" si="86"/>
        <v>42232.467488425922</v>
      </c>
      <c r="S942" s="15" t="str">
        <f t="shared" si="88"/>
        <v>publishing</v>
      </c>
      <c r="T942" s="16" t="str">
        <f t="shared" si="89"/>
        <v>translations</v>
      </c>
    </row>
    <row r="943" spans="1:20" ht="45" x14ac:dyDescent="0.25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18">
        <f t="shared" si="87"/>
        <v>0</v>
      </c>
      <c r="P943" s="6">
        <f t="shared" si="84"/>
        <v>0</v>
      </c>
      <c r="Q943" s="11">
        <f t="shared" si="85"/>
        <v>42299.717812499999</v>
      </c>
      <c r="R943" s="11">
        <f t="shared" si="86"/>
        <v>42329.759479166663</v>
      </c>
      <c r="S943" s="15" t="str">
        <f t="shared" si="88"/>
        <v>publishing</v>
      </c>
      <c r="T943" s="16" t="str">
        <f t="shared" si="89"/>
        <v>translations</v>
      </c>
    </row>
    <row r="944" spans="1:20" ht="45" x14ac:dyDescent="0.25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18">
        <f t="shared" si="87"/>
        <v>1.2222222222222223</v>
      </c>
      <c r="P944" s="6">
        <f t="shared" si="84"/>
        <v>27.5</v>
      </c>
      <c r="Q944" s="11">
        <f t="shared" si="85"/>
        <v>42231.941828703704</v>
      </c>
      <c r="R944" s="11">
        <f t="shared" si="86"/>
        <v>42262.257638888885</v>
      </c>
      <c r="S944" s="15" t="str">
        <f t="shared" si="88"/>
        <v>publishing</v>
      </c>
      <c r="T944" s="16" t="str">
        <f t="shared" si="89"/>
        <v>translations</v>
      </c>
    </row>
    <row r="945" spans="1:20" ht="60" x14ac:dyDescent="0.25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18">
        <f t="shared" si="87"/>
        <v>0.2</v>
      </c>
      <c r="P945" s="6">
        <f t="shared" si="84"/>
        <v>6</v>
      </c>
      <c r="Q945" s="11">
        <f t="shared" si="85"/>
        <v>42395.248078703698</v>
      </c>
      <c r="R945" s="11">
        <f t="shared" si="86"/>
        <v>42425.248078703698</v>
      </c>
      <c r="S945" s="15" t="str">
        <f t="shared" si="88"/>
        <v>publishing</v>
      </c>
      <c r="T945" s="16" t="str">
        <f t="shared" si="89"/>
        <v>translations</v>
      </c>
    </row>
    <row r="946" spans="1:20" ht="45" x14ac:dyDescent="0.25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18">
        <f t="shared" si="87"/>
        <v>7.0634920634920633</v>
      </c>
      <c r="P946" s="6">
        <f t="shared" si="84"/>
        <v>44.5</v>
      </c>
      <c r="Q946" s="11">
        <f t="shared" si="85"/>
        <v>42622.24790509259</v>
      </c>
      <c r="R946" s="11">
        <f t="shared" si="86"/>
        <v>42652.24790509259</v>
      </c>
      <c r="S946" s="15" t="str">
        <f t="shared" si="88"/>
        <v>publishing</v>
      </c>
      <c r="T946" s="16" t="str">
        <f t="shared" si="89"/>
        <v>translations</v>
      </c>
    </row>
    <row r="947" spans="1:20" x14ac:dyDescent="0.25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18">
        <f t="shared" si="87"/>
        <v>2.7272727272727271</v>
      </c>
      <c r="P947" s="6">
        <f t="shared" si="84"/>
        <v>1</v>
      </c>
      <c r="Q947" s="11">
        <f t="shared" si="85"/>
        <v>42524.459328703706</v>
      </c>
      <c r="R947" s="11">
        <f t="shared" si="86"/>
        <v>42549.459328703706</v>
      </c>
      <c r="S947" s="15" t="str">
        <f t="shared" si="88"/>
        <v>publishing</v>
      </c>
      <c r="T947" s="16" t="str">
        <f t="shared" si="89"/>
        <v>translations</v>
      </c>
    </row>
    <row r="948" spans="1:20" ht="45" x14ac:dyDescent="0.25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18">
        <f t="shared" si="87"/>
        <v>0.1</v>
      </c>
      <c r="P948" s="6">
        <f t="shared" si="84"/>
        <v>100</v>
      </c>
      <c r="Q948" s="11">
        <f t="shared" si="85"/>
        <v>42013.707280092589</v>
      </c>
      <c r="R948" s="11">
        <f t="shared" si="86"/>
        <v>42043.707280092589</v>
      </c>
      <c r="S948" s="15" t="str">
        <f t="shared" si="88"/>
        <v>publishing</v>
      </c>
      <c r="T948" s="16" t="str">
        <f t="shared" si="89"/>
        <v>translations</v>
      </c>
    </row>
    <row r="949" spans="1:20" ht="45" x14ac:dyDescent="0.25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18">
        <f t="shared" si="87"/>
        <v>0.104</v>
      </c>
      <c r="P949" s="6">
        <f t="shared" si="84"/>
        <v>13</v>
      </c>
      <c r="Q949" s="11">
        <f t="shared" si="85"/>
        <v>42604.031296296293</v>
      </c>
      <c r="R949" s="11">
        <f t="shared" si="86"/>
        <v>42634.031296296293</v>
      </c>
      <c r="S949" s="15" t="str">
        <f t="shared" si="88"/>
        <v>publishing</v>
      </c>
      <c r="T949" s="16" t="str">
        <f t="shared" si="89"/>
        <v>translations</v>
      </c>
    </row>
    <row r="950" spans="1:20" ht="45" x14ac:dyDescent="0.25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18">
        <f t="shared" si="87"/>
        <v>0.33333333333333337</v>
      </c>
      <c r="P950" s="6">
        <f t="shared" si="84"/>
        <v>100</v>
      </c>
      <c r="Q950" s="11">
        <f t="shared" si="85"/>
        <v>42340.151979166665</v>
      </c>
      <c r="R950" s="11">
        <f t="shared" si="86"/>
        <v>42370.151979166665</v>
      </c>
      <c r="S950" s="15" t="str">
        <f t="shared" si="88"/>
        <v>publishing</v>
      </c>
      <c r="T950" s="16" t="str">
        <f t="shared" si="89"/>
        <v>translations</v>
      </c>
    </row>
    <row r="951" spans="1:20" ht="45" x14ac:dyDescent="0.25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18">
        <f t="shared" si="87"/>
        <v>20.36</v>
      </c>
      <c r="P951" s="6">
        <f t="shared" si="84"/>
        <v>109.07142857142857</v>
      </c>
      <c r="Q951" s="11">
        <f t="shared" si="85"/>
        <v>42676.509282407402</v>
      </c>
      <c r="R951" s="11">
        <f t="shared" si="86"/>
        <v>42689.550949074073</v>
      </c>
      <c r="S951" s="15" t="str">
        <f t="shared" si="88"/>
        <v>publishing</v>
      </c>
      <c r="T951" s="16" t="str">
        <f t="shared" si="89"/>
        <v>translations</v>
      </c>
    </row>
    <row r="952" spans="1:20" ht="45" x14ac:dyDescent="0.25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18">
        <f t="shared" si="87"/>
        <v>0</v>
      </c>
      <c r="P952" s="6">
        <f t="shared" si="84"/>
        <v>0</v>
      </c>
      <c r="Q952" s="11">
        <f t="shared" si="85"/>
        <v>42092.923136574071</v>
      </c>
      <c r="R952" s="11">
        <f t="shared" si="86"/>
        <v>42122.923136574071</v>
      </c>
      <c r="S952" s="15" t="str">
        <f t="shared" si="88"/>
        <v>publishing</v>
      </c>
      <c r="T952" s="16" t="str">
        <f t="shared" si="89"/>
        <v>translations</v>
      </c>
    </row>
    <row r="953" spans="1:20" ht="45" x14ac:dyDescent="0.25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18">
        <f t="shared" si="87"/>
        <v>0</v>
      </c>
      <c r="P953" s="6">
        <f t="shared" si="84"/>
        <v>0</v>
      </c>
      <c r="Q953" s="11">
        <f t="shared" si="85"/>
        <v>42180.181944444441</v>
      </c>
      <c r="R953" s="11">
        <f t="shared" si="86"/>
        <v>42240.181944444441</v>
      </c>
      <c r="S953" s="15" t="str">
        <f t="shared" si="88"/>
        <v>publishing</v>
      </c>
      <c r="T953" s="16" t="str">
        <f t="shared" si="89"/>
        <v>translations</v>
      </c>
    </row>
    <row r="954" spans="1:20" ht="45" x14ac:dyDescent="0.25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18">
        <f t="shared" si="87"/>
        <v>8.3800000000000008</v>
      </c>
      <c r="P954" s="6">
        <f t="shared" si="84"/>
        <v>104.75</v>
      </c>
      <c r="Q954" s="11">
        <f t="shared" si="85"/>
        <v>42601.643344907403</v>
      </c>
      <c r="R954" s="11">
        <f t="shared" si="86"/>
        <v>42631.643344907403</v>
      </c>
      <c r="S954" s="15" t="str">
        <f t="shared" si="88"/>
        <v>publishing</v>
      </c>
      <c r="T954" s="16" t="str">
        <f t="shared" si="89"/>
        <v>translations</v>
      </c>
    </row>
    <row r="955" spans="1:20" ht="45" x14ac:dyDescent="0.25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18">
        <f t="shared" si="87"/>
        <v>4.5</v>
      </c>
      <c r="P955" s="6">
        <f t="shared" si="84"/>
        <v>15</v>
      </c>
      <c r="Q955" s="11">
        <f t="shared" si="85"/>
        <v>42432.171493055554</v>
      </c>
      <c r="R955" s="11">
        <f t="shared" si="86"/>
        <v>42462.129826388882</v>
      </c>
      <c r="S955" s="15" t="str">
        <f t="shared" si="88"/>
        <v>publishing</v>
      </c>
      <c r="T955" s="16" t="str">
        <f t="shared" si="89"/>
        <v>translations</v>
      </c>
    </row>
    <row r="956" spans="1:20" ht="30" x14ac:dyDescent="0.25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18">
        <f t="shared" si="87"/>
        <v>0</v>
      </c>
      <c r="P956" s="6">
        <f t="shared" si="84"/>
        <v>0</v>
      </c>
      <c r="Q956" s="11">
        <f t="shared" si="85"/>
        <v>42073.852337962962</v>
      </c>
      <c r="R956" s="11">
        <f t="shared" si="86"/>
        <v>42103.852337962962</v>
      </c>
      <c r="S956" s="15" t="str">
        <f t="shared" si="88"/>
        <v>publishing</v>
      </c>
      <c r="T956" s="16" t="str">
        <f t="shared" si="89"/>
        <v>translations</v>
      </c>
    </row>
    <row r="957" spans="1:20" ht="45" x14ac:dyDescent="0.25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18">
        <f t="shared" si="87"/>
        <v>8.06</v>
      </c>
      <c r="P957" s="6">
        <f t="shared" si="84"/>
        <v>80.599999999999994</v>
      </c>
      <c r="Q957" s="11">
        <f t="shared" si="85"/>
        <v>41961.605185185188</v>
      </c>
      <c r="R957" s="11">
        <f t="shared" si="86"/>
        <v>41992.605185185188</v>
      </c>
      <c r="S957" s="15" t="str">
        <f t="shared" si="88"/>
        <v>publishing</v>
      </c>
      <c r="T957" s="16" t="str">
        <f t="shared" si="89"/>
        <v>translations</v>
      </c>
    </row>
    <row r="958" spans="1:20" ht="45" x14ac:dyDescent="0.25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18">
        <f t="shared" si="87"/>
        <v>31.94705882352941</v>
      </c>
      <c r="P958" s="6">
        <f t="shared" si="84"/>
        <v>115.55319148936171</v>
      </c>
      <c r="Q958" s="11">
        <f t="shared" si="85"/>
        <v>42304.002499999995</v>
      </c>
      <c r="R958" s="11">
        <f t="shared" si="86"/>
        <v>42334.044166666667</v>
      </c>
      <c r="S958" s="15" t="str">
        <f t="shared" si="88"/>
        <v>publishing</v>
      </c>
      <c r="T958" s="16" t="str">
        <f t="shared" si="89"/>
        <v>translations</v>
      </c>
    </row>
    <row r="959" spans="1:20" ht="45" x14ac:dyDescent="0.25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18">
        <f t="shared" si="87"/>
        <v>0</v>
      </c>
      <c r="P959" s="6">
        <f t="shared" si="84"/>
        <v>0</v>
      </c>
      <c r="Q959" s="11">
        <f t="shared" si="85"/>
        <v>42175.572083333333</v>
      </c>
      <c r="R959" s="11">
        <f t="shared" si="86"/>
        <v>42205.572083333333</v>
      </c>
      <c r="S959" s="15" t="str">
        <f t="shared" si="88"/>
        <v>publishing</v>
      </c>
      <c r="T959" s="16" t="str">
        <f t="shared" si="89"/>
        <v>translations</v>
      </c>
    </row>
    <row r="960" spans="1:20" ht="45" x14ac:dyDescent="0.25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18">
        <f t="shared" si="87"/>
        <v>6.708333333333333</v>
      </c>
      <c r="P960" s="6">
        <f t="shared" si="84"/>
        <v>80.5</v>
      </c>
      <c r="Q960" s="11">
        <f t="shared" si="85"/>
        <v>42673.417534722219</v>
      </c>
      <c r="R960" s="11">
        <f t="shared" si="86"/>
        <v>42714.249999999993</v>
      </c>
      <c r="S960" s="15" t="str">
        <f t="shared" si="88"/>
        <v>publishing</v>
      </c>
      <c r="T960" s="16" t="str">
        <f t="shared" si="89"/>
        <v>translations</v>
      </c>
    </row>
    <row r="961" spans="1:20" ht="45" x14ac:dyDescent="0.25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18">
        <f t="shared" si="87"/>
        <v>9.9878048780487809</v>
      </c>
      <c r="P961" s="6">
        <f t="shared" si="84"/>
        <v>744.5454545454545</v>
      </c>
      <c r="Q961" s="11">
        <f t="shared" si="85"/>
        <v>42142.558773148143</v>
      </c>
      <c r="R961" s="11">
        <f t="shared" si="86"/>
        <v>42163.416666666664</v>
      </c>
      <c r="S961" s="15" t="str">
        <f t="shared" si="88"/>
        <v>publishing</v>
      </c>
      <c r="T961" s="16" t="str">
        <f t="shared" si="89"/>
        <v>translations</v>
      </c>
    </row>
    <row r="962" spans="1:20" ht="30" x14ac:dyDescent="0.25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18">
        <f t="shared" si="87"/>
        <v>0.1</v>
      </c>
      <c r="P962" s="6">
        <f t="shared" ref="P962:P1025" si="90">IF(ISERROR(E962/L962),0,E962/L962)</f>
        <v>7.5</v>
      </c>
      <c r="Q962" s="11">
        <f t="shared" ref="Q962:Q1025" si="91">(J962/86400)+25569+(-5/24)</f>
        <v>42258.57199074074</v>
      </c>
      <c r="R962" s="11">
        <f t="shared" ref="R962:R1025" si="92">(I962/86400)+25569+(-5/24)</f>
        <v>42288.57199074074</v>
      </c>
      <c r="S962" s="15" t="str">
        <f t="shared" si="88"/>
        <v>publishing</v>
      </c>
      <c r="T962" s="16" t="str">
        <f t="shared" si="89"/>
        <v>translations</v>
      </c>
    </row>
    <row r="963" spans="1:20" ht="45" x14ac:dyDescent="0.25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18">
        <f t="shared" ref="O963:O1026" si="93">E963/D963 * 100</f>
        <v>0.77</v>
      </c>
      <c r="P963" s="6">
        <f t="shared" si="90"/>
        <v>38.5</v>
      </c>
      <c r="Q963" s="11">
        <f t="shared" si="91"/>
        <v>42391.141863425924</v>
      </c>
      <c r="R963" s="11">
        <f t="shared" si="92"/>
        <v>42421.141863425924</v>
      </c>
      <c r="S963" s="15" t="str">
        <f t="shared" ref="S963:S1026" si="94">LEFT(N963,FIND("/",N963)-1)</f>
        <v>publishing</v>
      </c>
      <c r="T963" s="16" t="str">
        <f t="shared" ref="T963:T1026" si="95">RIGHT(N963,LEN(N963)-FIND("/",N963))</f>
        <v>translations</v>
      </c>
    </row>
    <row r="964" spans="1:20" ht="45" x14ac:dyDescent="0.25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18">
        <f t="shared" si="93"/>
        <v>26.900000000000002</v>
      </c>
      <c r="P964" s="6">
        <f t="shared" si="90"/>
        <v>36.68181818181818</v>
      </c>
      <c r="Q964" s="11">
        <f t="shared" si="91"/>
        <v>41796.32336805555</v>
      </c>
      <c r="R964" s="11">
        <f t="shared" si="92"/>
        <v>41832.999305555553</v>
      </c>
      <c r="S964" s="15" t="str">
        <f t="shared" si="94"/>
        <v>publishing</v>
      </c>
      <c r="T964" s="16" t="str">
        <f t="shared" si="95"/>
        <v>translations</v>
      </c>
    </row>
    <row r="965" spans="1:20" ht="45" x14ac:dyDescent="0.25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18">
        <f t="shared" si="93"/>
        <v>3</v>
      </c>
      <c r="P965" s="6">
        <f t="shared" si="90"/>
        <v>75</v>
      </c>
      <c r="Q965" s="11">
        <f t="shared" si="91"/>
        <v>42457.663182870368</v>
      </c>
      <c r="R965" s="11">
        <f t="shared" si="92"/>
        <v>42487.371527777774</v>
      </c>
      <c r="S965" s="15" t="str">
        <f t="shared" si="94"/>
        <v>publishing</v>
      </c>
      <c r="T965" s="16" t="str">
        <f t="shared" si="95"/>
        <v>translations</v>
      </c>
    </row>
    <row r="966" spans="1:20" ht="45" x14ac:dyDescent="0.25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18">
        <f t="shared" si="93"/>
        <v>6.6055045871559637</v>
      </c>
      <c r="P966" s="6">
        <f t="shared" si="90"/>
        <v>30</v>
      </c>
      <c r="Q966" s="11">
        <f t="shared" si="91"/>
        <v>42040.621539351851</v>
      </c>
      <c r="R966" s="11">
        <f t="shared" si="92"/>
        <v>42070.621539351851</v>
      </c>
      <c r="S966" s="15" t="str">
        <f t="shared" si="94"/>
        <v>publishing</v>
      </c>
      <c r="T966" s="16" t="str">
        <f t="shared" si="95"/>
        <v>translations</v>
      </c>
    </row>
    <row r="967" spans="1:20" ht="45" x14ac:dyDescent="0.25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18">
        <f t="shared" si="93"/>
        <v>7.6923076923076927E-3</v>
      </c>
      <c r="P967" s="6">
        <f t="shared" si="90"/>
        <v>1</v>
      </c>
      <c r="Q967" s="11">
        <f t="shared" si="91"/>
        <v>42486.540081018517</v>
      </c>
      <c r="R967" s="11">
        <f t="shared" si="92"/>
        <v>42516.540081018517</v>
      </c>
      <c r="S967" s="15" t="str">
        <f t="shared" si="94"/>
        <v>publishing</v>
      </c>
      <c r="T967" s="16" t="str">
        <f t="shared" si="95"/>
        <v>translations</v>
      </c>
    </row>
    <row r="968" spans="1:20" ht="45" x14ac:dyDescent="0.25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18">
        <f t="shared" si="93"/>
        <v>1.1222222222222222</v>
      </c>
      <c r="P968" s="6">
        <f t="shared" si="90"/>
        <v>673.33333333333337</v>
      </c>
      <c r="Q968" s="11">
        <f t="shared" si="91"/>
        <v>42198.557511574072</v>
      </c>
      <c r="R968" s="11">
        <f t="shared" si="92"/>
        <v>42258.557511574072</v>
      </c>
      <c r="S968" s="15" t="str">
        <f t="shared" si="94"/>
        <v>publishing</v>
      </c>
      <c r="T968" s="16" t="str">
        <f t="shared" si="95"/>
        <v>translations</v>
      </c>
    </row>
    <row r="969" spans="1:20" ht="45" x14ac:dyDescent="0.25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18">
        <f t="shared" si="93"/>
        <v>0</v>
      </c>
      <c r="P969" s="6">
        <f t="shared" si="90"/>
        <v>0</v>
      </c>
      <c r="Q969" s="11">
        <f t="shared" si="91"/>
        <v>42485.437013888884</v>
      </c>
      <c r="R969" s="11">
        <f t="shared" si="92"/>
        <v>42515.437013888884</v>
      </c>
      <c r="S969" s="15" t="str">
        <f t="shared" si="94"/>
        <v>publishing</v>
      </c>
      <c r="T969" s="16" t="str">
        <f t="shared" si="95"/>
        <v>translations</v>
      </c>
    </row>
    <row r="970" spans="1:20" ht="45" x14ac:dyDescent="0.25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18">
        <f t="shared" si="93"/>
        <v>0</v>
      </c>
      <c r="P970" s="6">
        <f t="shared" si="90"/>
        <v>0</v>
      </c>
      <c r="Q970" s="11">
        <f t="shared" si="91"/>
        <v>42707.71769675926</v>
      </c>
      <c r="R970" s="11">
        <f t="shared" si="92"/>
        <v>42737.71769675926</v>
      </c>
      <c r="S970" s="15" t="str">
        <f t="shared" si="94"/>
        <v>publishing</v>
      </c>
      <c r="T970" s="16" t="str">
        <f t="shared" si="95"/>
        <v>translations</v>
      </c>
    </row>
    <row r="971" spans="1:20" ht="30" x14ac:dyDescent="0.25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18">
        <f t="shared" si="93"/>
        <v>0</v>
      </c>
      <c r="P971" s="6">
        <f t="shared" si="90"/>
        <v>0</v>
      </c>
      <c r="Q971" s="11">
        <f t="shared" si="91"/>
        <v>42199.665069444447</v>
      </c>
      <c r="R971" s="11">
        <f t="shared" si="92"/>
        <v>42259.665069444447</v>
      </c>
      <c r="S971" s="15" t="str">
        <f t="shared" si="94"/>
        <v>publishing</v>
      </c>
      <c r="T971" s="16" t="str">
        <f t="shared" si="95"/>
        <v>translations</v>
      </c>
    </row>
    <row r="972" spans="1:20" ht="45" x14ac:dyDescent="0.25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18">
        <f t="shared" si="93"/>
        <v>0</v>
      </c>
      <c r="P972" s="6">
        <f t="shared" si="90"/>
        <v>0</v>
      </c>
      <c r="Q972" s="11">
        <f t="shared" si="91"/>
        <v>42139.333969907406</v>
      </c>
      <c r="R972" s="11">
        <f t="shared" si="92"/>
        <v>42169.333969907406</v>
      </c>
      <c r="S972" s="15" t="str">
        <f t="shared" si="94"/>
        <v>publishing</v>
      </c>
      <c r="T972" s="16" t="str">
        <f t="shared" si="95"/>
        <v>translations</v>
      </c>
    </row>
    <row r="973" spans="1:20" ht="45" x14ac:dyDescent="0.25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18">
        <f t="shared" si="93"/>
        <v>0</v>
      </c>
      <c r="P973" s="6">
        <f t="shared" si="90"/>
        <v>0</v>
      </c>
      <c r="Q973" s="11">
        <f t="shared" si="91"/>
        <v>42461.239328703705</v>
      </c>
      <c r="R973" s="11">
        <f t="shared" si="92"/>
        <v>42481.239328703705</v>
      </c>
      <c r="S973" s="15" t="str">
        <f t="shared" si="94"/>
        <v>publishing</v>
      </c>
      <c r="T973" s="16" t="str">
        <f t="shared" si="95"/>
        <v>translations</v>
      </c>
    </row>
    <row r="974" spans="1:20" ht="30" x14ac:dyDescent="0.25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18">
        <f t="shared" si="93"/>
        <v>1.4999999999999999E-2</v>
      </c>
      <c r="P974" s="6">
        <f t="shared" si="90"/>
        <v>25</v>
      </c>
      <c r="Q974" s="11">
        <f t="shared" si="91"/>
        <v>42529.52238425926</v>
      </c>
      <c r="R974" s="11">
        <f t="shared" si="92"/>
        <v>42559.52238425926</v>
      </c>
      <c r="S974" s="15" t="str">
        <f t="shared" si="94"/>
        <v>publishing</v>
      </c>
      <c r="T974" s="16" t="str">
        <f t="shared" si="95"/>
        <v>translations</v>
      </c>
    </row>
    <row r="975" spans="1:20" ht="45" x14ac:dyDescent="0.25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18">
        <f t="shared" si="93"/>
        <v>0</v>
      </c>
      <c r="P975" s="6">
        <f t="shared" si="90"/>
        <v>0</v>
      </c>
      <c r="Q975" s="11">
        <f t="shared" si="91"/>
        <v>42115.728217592587</v>
      </c>
      <c r="R975" s="11">
        <f t="shared" si="92"/>
        <v>42146.017361111109</v>
      </c>
      <c r="S975" s="15" t="str">
        <f t="shared" si="94"/>
        <v>publishing</v>
      </c>
      <c r="T975" s="16" t="str">
        <f t="shared" si="95"/>
        <v>translations</v>
      </c>
    </row>
    <row r="976" spans="1:20" ht="45" x14ac:dyDescent="0.25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18">
        <f t="shared" si="93"/>
        <v>0</v>
      </c>
      <c r="P976" s="6">
        <f t="shared" si="90"/>
        <v>0</v>
      </c>
      <c r="Q976" s="11">
        <f t="shared" si="91"/>
        <v>42086.603067129625</v>
      </c>
      <c r="R976" s="11">
        <f t="shared" si="92"/>
        <v>42134.603067129625</v>
      </c>
      <c r="S976" s="15" t="str">
        <f t="shared" si="94"/>
        <v>publishing</v>
      </c>
      <c r="T976" s="16" t="str">
        <f t="shared" si="95"/>
        <v>translations</v>
      </c>
    </row>
    <row r="977" spans="1:20" ht="45" x14ac:dyDescent="0.25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18">
        <f t="shared" si="93"/>
        <v>1E-3</v>
      </c>
      <c r="P977" s="6">
        <f t="shared" si="90"/>
        <v>1</v>
      </c>
      <c r="Q977" s="11">
        <f t="shared" si="91"/>
        <v>42389.962928240733</v>
      </c>
      <c r="R977" s="11">
        <f t="shared" si="92"/>
        <v>42419.962928240733</v>
      </c>
      <c r="S977" s="15" t="str">
        <f t="shared" si="94"/>
        <v>publishing</v>
      </c>
      <c r="T977" s="16" t="str">
        <f t="shared" si="95"/>
        <v>translations</v>
      </c>
    </row>
    <row r="978" spans="1:20" ht="45" x14ac:dyDescent="0.25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18">
        <f t="shared" si="93"/>
        <v>2.1</v>
      </c>
      <c r="P978" s="6">
        <f t="shared" si="90"/>
        <v>17.5</v>
      </c>
      <c r="Q978" s="11">
        <f t="shared" si="91"/>
        <v>41550.714641203704</v>
      </c>
      <c r="R978" s="11">
        <f t="shared" si="92"/>
        <v>41580.714641203704</v>
      </c>
      <c r="S978" s="15" t="str">
        <f t="shared" si="94"/>
        <v>publishing</v>
      </c>
      <c r="T978" s="16" t="str">
        <f t="shared" si="95"/>
        <v>fiction</v>
      </c>
    </row>
    <row r="979" spans="1:20" ht="45" x14ac:dyDescent="0.25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18">
        <f t="shared" si="93"/>
        <v>0.1</v>
      </c>
      <c r="P979" s="6">
        <f t="shared" si="90"/>
        <v>5</v>
      </c>
      <c r="Q979" s="11">
        <f t="shared" si="91"/>
        <v>41136.649722222217</v>
      </c>
      <c r="R979" s="11">
        <f t="shared" si="92"/>
        <v>41159.118750000001</v>
      </c>
      <c r="S979" s="15" t="str">
        <f t="shared" si="94"/>
        <v>publishing</v>
      </c>
      <c r="T979" s="16" t="str">
        <f t="shared" si="95"/>
        <v>fiction</v>
      </c>
    </row>
    <row r="980" spans="1:20" ht="45" x14ac:dyDescent="0.25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18">
        <f t="shared" si="93"/>
        <v>0.7142857142857143</v>
      </c>
      <c r="P980" s="6">
        <f t="shared" si="90"/>
        <v>25</v>
      </c>
      <c r="Q980" s="11">
        <f t="shared" si="91"/>
        <v>42547.984664351847</v>
      </c>
      <c r="R980" s="11">
        <f t="shared" si="92"/>
        <v>42572.984664351847</v>
      </c>
      <c r="S980" s="15" t="str">
        <f t="shared" si="94"/>
        <v>publishing</v>
      </c>
      <c r="T980" s="16" t="str">
        <f t="shared" si="95"/>
        <v>fiction</v>
      </c>
    </row>
    <row r="981" spans="1:20" x14ac:dyDescent="0.25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18">
        <f t="shared" si="93"/>
        <v>0</v>
      </c>
      <c r="P981" s="6">
        <f t="shared" si="90"/>
        <v>0</v>
      </c>
      <c r="Q981" s="11">
        <f t="shared" si="91"/>
        <v>41052.992627314808</v>
      </c>
      <c r="R981" s="11">
        <f t="shared" si="92"/>
        <v>41111.410416666666</v>
      </c>
      <c r="S981" s="15" t="str">
        <f t="shared" si="94"/>
        <v>publishing</v>
      </c>
      <c r="T981" s="16" t="str">
        <f t="shared" si="95"/>
        <v>fiction</v>
      </c>
    </row>
    <row r="982" spans="1:20" ht="45" x14ac:dyDescent="0.25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18">
        <f t="shared" si="93"/>
        <v>2.2388059701492535</v>
      </c>
      <c r="P982" s="6">
        <f t="shared" si="90"/>
        <v>50</v>
      </c>
      <c r="Q982" s="11">
        <f t="shared" si="91"/>
        <v>42130.587650462963</v>
      </c>
      <c r="R982" s="11">
        <f t="shared" si="92"/>
        <v>42175.587650462963</v>
      </c>
      <c r="S982" s="15" t="str">
        <f t="shared" si="94"/>
        <v>publishing</v>
      </c>
      <c r="T982" s="16" t="str">
        <f t="shared" si="95"/>
        <v>fiction</v>
      </c>
    </row>
    <row r="983" spans="1:20" ht="45" x14ac:dyDescent="0.25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18">
        <f t="shared" si="93"/>
        <v>0.24</v>
      </c>
      <c r="P983" s="6">
        <f t="shared" si="90"/>
        <v>16</v>
      </c>
      <c r="Q983" s="11">
        <f t="shared" si="91"/>
        <v>42031.960196759253</v>
      </c>
      <c r="R983" s="11">
        <f t="shared" si="92"/>
        <v>42061.960196759253</v>
      </c>
      <c r="S983" s="15" t="str">
        <f t="shared" si="94"/>
        <v>publishing</v>
      </c>
      <c r="T983" s="16" t="str">
        <f t="shared" si="95"/>
        <v>fiction</v>
      </c>
    </row>
    <row r="984" spans="1:20" ht="45" x14ac:dyDescent="0.25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18">
        <f t="shared" si="93"/>
        <v>0</v>
      </c>
      <c r="P984" s="6">
        <f t="shared" si="90"/>
        <v>0</v>
      </c>
      <c r="Q984" s="11">
        <f t="shared" si="91"/>
        <v>42554.709155092591</v>
      </c>
      <c r="R984" s="11">
        <f t="shared" si="92"/>
        <v>42584.709155092591</v>
      </c>
      <c r="S984" s="15" t="str">
        <f t="shared" si="94"/>
        <v>publishing</v>
      </c>
      <c r="T984" s="16" t="str">
        <f t="shared" si="95"/>
        <v>fiction</v>
      </c>
    </row>
    <row r="985" spans="1:20" ht="30" x14ac:dyDescent="0.25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18">
        <f t="shared" si="93"/>
        <v>2.4</v>
      </c>
      <c r="P985" s="6">
        <f t="shared" si="90"/>
        <v>60</v>
      </c>
      <c r="Q985" s="11">
        <f t="shared" si="91"/>
        <v>41614.354861111111</v>
      </c>
      <c r="R985" s="11">
        <f t="shared" si="92"/>
        <v>41644.354861111111</v>
      </c>
      <c r="S985" s="15" t="str">
        <f t="shared" si="94"/>
        <v>publishing</v>
      </c>
      <c r="T985" s="16" t="str">
        <f t="shared" si="95"/>
        <v>fiction</v>
      </c>
    </row>
    <row r="986" spans="1:20" ht="45" x14ac:dyDescent="0.25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18">
        <f t="shared" si="93"/>
        <v>0</v>
      </c>
      <c r="P986" s="6">
        <f t="shared" si="90"/>
        <v>0</v>
      </c>
      <c r="Q986" s="11">
        <f t="shared" si="91"/>
        <v>41198.403379629628</v>
      </c>
      <c r="R986" s="11">
        <f t="shared" si="92"/>
        <v>41228.445046296292</v>
      </c>
      <c r="S986" s="15" t="str">
        <f t="shared" si="94"/>
        <v>publishing</v>
      </c>
      <c r="T986" s="16" t="str">
        <f t="shared" si="95"/>
        <v>fiction</v>
      </c>
    </row>
    <row r="987" spans="1:20" ht="45" x14ac:dyDescent="0.25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18">
        <f t="shared" si="93"/>
        <v>30.862068965517242</v>
      </c>
      <c r="P987" s="6">
        <f t="shared" si="90"/>
        <v>47.10526315789474</v>
      </c>
      <c r="Q987" s="11">
        <f t="shared" si="91"/>
        <v>41520.352708333332</v>
      </c>
      <c r="R987" s="11">
        <f t="shared" si="92"/>
        <v>41549.352708333332</v>
      </c>
      <c r="S987" s="15" t="str">
        <f t="shared" si="94"/>
        <v>publishing</v>
      </c>
      <c r="T987" s="16" t="str">
        <f t="shared" si="95"/>
        <v>fiction</v>
      </c>
    </row>
    <row r="988" spans="1:20" ht="30" x14ac:dyDescent="0.25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18">
        <f t="shared" si="93"/>
        <v>8.3333333333333321</v>
      </c>
      <c r="P988" s="6">
        <f t="shared" si="90"/>
        <v>100</v>
      </c>
      <c r="Q988" s="11">
        <f t="shared" si="91"/>
        <v>41991.505127314813</v>
      </c>
      <c r="R988" s="11">
        <f t="shared" si="92"/>
        <v>42050.443055555552</v>
      </c>
      <c r="S988" s="15" t="str">
        <f t="shared" si="94"/>
        <v>publishing</v>
      </c>
      <c r="T988" s="16" t="str">
        <f t="shared" si="95"/>
        <v>fiction</v>
      </c>
    </row>
    <row r="989" spans="1:20" ht="45" x14ac:dyDescent="0.25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18">
        <f t="shared" si="93"/>
        <v>0.75</v>
      </c>
      <c r="P989" s="6">
        <f t="shared" si="90"/>
        <v>15</v>
      </c>
      <c r="Q989" s="11">
        <f t="shared" si="91"/>
        <v>40682.676458333335</v>
      </c>
      <c r="R989" s="11">
        <f t="shared" si="92"/>
        <v>40712.676458333335</v>
      </c>
      <c r="S989" s="15" t="str">
        <f t="shared" si="94"/>
        <v>publishing</v>
      </c>
      <c r="T989" s="16" t="str">
        <f t="shared" si="95"/>
        <v>fiction</v>
      </c>
    </row>
    <row r="990" spans="1:20" ht="30" x14ac:dyDescent="0.25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18">
        <f t="shared" si="93"/>
        <v>0</v>
      </c>
      <c r="P990" s="6">
        <f t="shared" si="90"/>
        <v>0</v>
      </c>
      <c r="Q990" s="11">
        <f t="shared" si="91"/>
        <v>41411.658275462956</v>
      </c>
      <c r="R990" s="11">
        <f t="shared" si="92"/>
        <v>41441.658275462956</v>
      </c>
      <c r="S990" s="15" t="str">
        <f t="shared" si="94"/>
        <v>publishing</v>
      </c>
      <c r="T990" s="16" t="str">
        <f t="shared" si="95"/>
        <v>fiction</v>
      </c>
    </row>
    <row r="991" spans="1:20" ht="45" x14ac:dyDescent="0.25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18">
        <f t="shared" si="93"/>
        <v>8.9</v>
      </c>
      <c r="P991" s="6">
        <f t="shared" si="90"/>
        <v>40.454545454545453</v>
      </c>
      <c r="Q991" s="11">
        <f t="shared" si="91"/>
        <v>42067.514039351845</v>
      </c>
      <c r="R991" s="11">
        <f t="shared" si="92"/>
        <v>42097.443055555552</v>
      </c>
      <c r="S991" s="15" t="str">
        <f t="shared" si="94"/>
        <v>publishing</v>
      </c>
      <c r="T991" s="16" t="str">
        <f t="shared" si="95"/>
        <v>fiction</v>
      </c>
    </row>
    <row r="992" spans="1:20" ht="30" x14ac:dyDescent="0.25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18">
        <f t="shared" si="93"/>
        <v>0</v>
      </c>
      <c r="P992" s="6">
        <f t="shared" si="90"/>
        <v>0</v>
      </c>
      <c r="Q992" s="11">
        <f t="shared" si="91"/>
        <v>40752.581377314811</v>
      </c>
      <c r="R992" s="11">
        <f t="shared" si="92"/>
        <v>40782.581377314811</v>
      </c>
      <c r="S992" s="15" t="str">
        <f t="shared" si="94"/>
        <v>publishing</v>
      </c>
      <c r="T992" s="16" t="str">
        <f t="shared" si="95"/>
        <v>fiction</v>
      </c>
    </row>
    <row r="993" spans="1:20" ht="45" x14ac:dyDescent="0.25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18">
        <f t="shared" si="93"/>
        <v>0</v>
      </c>
      <c r="P993" s="6">
        <f t="shared" si="90"/>
        <v>0</v>
      </c>
      <c r="Q993" s="11">
        <f t="shared" si="91"/>
        <v>41838.266886574071</v>
      </c>
      <c r="R993" s="11">
        <f t="shared" si="92"/>
        <v>41898.266886574071</v>
      </c>
      <c r="S993" s="15" t="str">
        <f t="shared" si="94"/>
        <v>publishing</v>
      </c>
      <c r="T993" s="16" t="str">
        <f t="shared" si="95"/>
        <v>fiction</v>
      </c>
    </row>
    <row r="994" spans="1:20" ht="45" x14ac:dyDescent="0.25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18">
        <f t="shared" si="93"/>
        <v>6.6666666666666671E-3</v>
      </c>
      <c r="P994" s="6">
        <f t="shared" si="90"/>
        <v>1</v>
      </c>
      <c r="Q994" s="11">
        <f t="shared" si="91"/>
        <v>41444.434282407405</v>
      </c>
      <c r="R994" s="11">
        <f t="shared" si="92"/>
        <v>41486.613194444442</v>
      </c>
      <c r="S994" s="15" t="str">
        <f t="shared" si="94"/>
        <v>publishing</v>
      </c>
      <c r="T994" s="16" t="str">
        <f t="shared" si="95"/>
        <v>fiction</v>
      </c>
    </row>
    <row r="995" spans="1:20" ht="45" x14ac:dyDescent="0.25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18">
        <f t="shared" si="93"/>
        <v>1.9</v>
      </c>
      <c r="P995" s="6">
        <f t="shared" si="90"/>
        <v>19</v>
      </c>
      <c r="Q995" s="11">
        <f t="shared" si="91"/>
        <v>41840.775208333333</v>
      </c>
      <c r="R995" s="11">
        <f t="shared" si="92"/>
        <v>41885.775208333333</v>
      </c>
      <c r="S995" s="15" t="str">
        <f t="shared" si="94"/>
        <v>publishing</v>
      </c>
      <c r="T995" s="16" t="str">
        <f t="shared" si="95"/>
        <v>fiction</v>
      </c>
    </row>
    <row r="996" spans="1:20" ht="45" x14ac:dyDescent="0.25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18">
        <f t="shared" si="93"/>
        <v>0.25</v>
      </c>
      <c r="P996" s="6">
        <f t="shared" si="90"/>
        <v>5</v>
      </c>
      <c r="Q996" s="11">
        <f t="shared" si="91"/>
        <v>42526.798993055556</v>
      </c>
      <c r="R996" s="11">
        <f t="shared" si="92"/>
        <v>42586.798993055556</v>
      </c>
      <c r="S996" s="15" t="str">
        <f t="shared" si="94"/>
        <v>publishing</v>
      </c>
      <c r="T996" s="16" t="str">
        <f t="shared" si="95"/>
        <v>fiction</v>
      </c>
    </row>
    <row r="997" spans="1:20" ht="45" x14ac:dyDescent="0.25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18">
        <f t="shared" si="93"/>
        <v>25.035714285714285</v>
      </c>
      <c r="P997" s="6">
        <f t="shared" si="90"/>
        <v>46.733333333333334</v>
      </c>
      <c r="Q997" s="11">
        <f t="shared" si="91"/>
        <v>41365.69626157407</v>
      </c>
      <c r="R997" s="11">
        <f t="shared" si="92"/>
        <v>41395.69626157407</v>
      </c>
      <c r="S997" s="15" t="str">
        <f t="shared" si="94"/>
        <v>publishing</v>
      </c>
      <c r="T997" s="16" t="str">
        <f t="shared" si="95"/>
        <v>fiction</v>
      </c>
    </row>
    <row r="998" spans="1:20" ht="45" x14ac:dyDescent="0.25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18">
        <f t="shared" si="93"/>
        <v>3.3333333333333333E-2</v>
      </c>
      <c r="P998" s="6">
        <f t="shared" si="90"/>
        <v>3</v>
      </c>
      <c r="Q998" s="11">
        <f t="shared" si="91"/>
        <v>41974.503912037035</v>
      </c>
      <c r="R998" s="11">
        <f t="shared" si="92"/>
        <v>42004.503912037035</v>
      </c>
      <c r="S998" s="15" t="str">
        <f t="shared" si="94"/>
        <v>photography</v>
      </c>
      <c r="T998" s="16" t="str">
        <f t="shared" si="95"/>
        <v>nature</v>
      </c>
    </row>
    <row r="999" spans="1:20" ht="45" x14ac:dyDescent="0.25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18">
        <f t="shared" si="93"/>
        <v>4</v>
      </c>
      <c r="P999" s="6">
        <f t="shared" si="90"/>
        <v>20</v>
      </c>
      <c r="Q999" s="11">
        <f t="shared" si="91"/>
        <v>42170.788194444445</v>
      </c>
      <c r="R999" s="11">
        <f t="shared" si="92"/>
        <v>42185.788194444445</v>
      </c>
      <c r="S999" s="15" t="str">
        <f t="shared" si="94"/>
        <v>photography</v>
      </c>
      <c r="T999" s="16" t="str">
        <f t="shared" si="95"/>
        <v>nature</v>
      </c>
    </row>
    <row r="1000" spans="1:20" ht="45" x14ac:dyDescent="0.25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18">
        <f t="shared" si="93"/>
        <v>0.44444444444444442</v>
      </c>
      <c r="P1000" s="6">
        <f t="shared" si="90"/>
        <v>10</v>
      </c>
      <c r="Q1000" s="11">
        <f t="shared" si="91"/>
        <v>41935.301319444443</v>
      </c>
      <c r="R1000" s="11">
        <f t="shared" si="92"/>
        <v>41965.342986111107</v>
      </c>
      <c r="S1000" s="15" t="str">
        <f t="shared" si="94"/>
        <v>photography</v>
      </c>
      <c r="T1000" s="16" t="str">
        <f t="shared" si="95"/>
        <v>nature</v>
      </c>
    </row>
    <row r="1001" spans="1:20" ht="45" x14ac:dyDescent="0.25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18">
        <f t="shared" si="93"/>
        <v>0</v>
      </c>
      <c r="P1001" s="6">
        <f t="shared" si="90"/>
        <v>0</v>
      </c>
      <c r="Q1001" s="11">
        <f t="shared" si="91"/>
        <v>42052.842870370368</v>
      </c>
      <c r="R1001" s="11">
        <f t="shared" si="92"/>
        <v>42094.804166666661</v>
      </c>
      <c r="S1001" s="15" t="str">
        <f t="shared" si="94"/>
        <v>photography</v>
      </c>
      <c r="T1001" s="16" t="str">
        <f t="shared" si="95"/>
        <v>nature</v>
      </c>
    </row>
    <row r="1002" spans="1:20" ht="45" x14ac:dyDescent="0.25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18">
        <f t="shared" si="93"/>
        <v>3.3333333333333333E-2</v>
      </c>
      <c r="P1002" s="6">
        <f t="shared" si="90"/>
        <v>1</v>
      </c>
      <c r="Q1002" s="11">
        <f t="shared" si="91"/>
        <v>42031.676319444443</v>
      </c>
      <c r="R1002" s="11">
        <f t="shared" si="92"/>
        <v>42065.677777777775</v>
      </c>
      <c r="S1002" s="15" t="str">
        <f t="shared" si="94"/>
        <v>photography</v>
      </c>
      <c r="T1002" s="16" t="str">
        <f t="shared" si="95"/>
        <v>nature</v>
      </c>
    </row>
    <row r="1003" spans="1:20" ht="45" x14ac:dyDescent="0.25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18">
        <f t="shared" si="93"/>
        <v>28.9</v>
      </c>
      <c r="P1003" s="6">
        <f t="shared" si="90"/>
        <v>26.272727272727273</v>
      </c>
      <c r="Q1003" s="11">
        <f t="shared" si="91"/>
        <v>41839.004618055551</v>
      </c>
      <c r="R1003" s="11">
        <f t="shared" si="92"/>
        <v>41899.004618055551</v>
      </c>
      <c r="S1003" s="15" t="str">
        <f t="shared" si="94"/>
        <v>photography</v>
      </c>
      <c r="T1003" s="16" t="str">
        <f t="shared" si="95"/>
        <v>nature</v>
      </c>
    </row>
    <row r="1004" spans="1:20" ht="45" x14ac:dyDescent="0.25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18">
        <f t="shared" si="93"/>
        <v>0</v>
      </c>
      <c r="P1004" s="6">
        <f t="shared" si="90"/>
        <v>0</v>
      </c>
      <c r="Q1004" s="11">
        <f t="shared" si="91"/>
        <v>42782.218541666669</v>
      </c>
      <c r="R1004" s="11">
        <f t="shared" si="92"/>
        <v>42789.218541666669</v>
      </c>
      <c r="S1004" s="15" t="str">
        <f t="shared" si="94"/>
        <v>photography</v>
      </c>
      <c r="T1004" s="16" t="str">
        <f t="shared" si="95"/>
        <v>nature</v>
      </c>
    </row>
    <row r="1005" spans="1:20" ht="30" x14ac:dyDescent="0.25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18">
        <f t="shared" si="93"/>
        <v>8.5714285714285712</v>
      </c>
      <c r="P1005" s="6">
        <f t="shared" si="90"/>
        <v>60</v>
      </c>
      <c r="Q1005" s="11">
        <f t="shared" si="91"/>
        <v>42286.673842592594</v>
      </c>
      <c r="R1005" s="11">
        <f t="shared" si="92"/>
        <v>42316.715509259258</v>
      </c>
      <c r="S1005" s="15" t="str">
        <f t="shared" si="94"/>
        <v>photography</v>
      </c>
      <c r="T1005" s="16" t="str">
        <f t="shared" si="95"/>
        <v>nature</v>
      </c>
    </row>
    <row r="1006" spans="1:20" ht="45" x14ac:dyDescent="0.25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18">
        <f t="shared" si="93"/>
        <v>34</v>
      </c>
      <c r="P1006" s="6">
        <f t="shared" si="90"/>
        <v>28.333333333333332</v>
      </c>
      <c r="Q1006" s="11">
        <f t="shared" si="91"/>
        <v>42280.927766203698</v>
      </c>
      <c r="R1006" s="11">
        <f t="shared" si="92"/>
        <v>42310.96943287037</v>
      </c>
      <c r="S1006" s="15" t="str">
        <f t="shared" si="94"/>
        <v>photography</v>
      </c>
      <c r="T1006" s="16" t="str">
        <f t="shared" si="95"/>
        <v>nature</v>
      </c>
    </row>
    <row r="1007" spans="1:20" ht="45" x14ac:dyDescent="0.25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18">
        <f t="shared" si="93"/>
        <v>13.466666666666665</v>
      </c>
      <c r="P1007" s="6">
        <f t="shared" si="90"/>
        <v>14.428571428571429</v>
      </c>
      <c r="Q1007" s="11">
        <f t="shared" si="91"/>
        <v>42472.24113425926</v>
      </c>
      <c r="R1007" s="11">
        <f t="shared" si="92"/>
        <v>42502.24113425926</v>
      </c>
      <c r="S1007" s="15" t="str">
        <f t="shared" si="94"/>
        <v>photography</v>
      </c>
      <c r="T1007" s="16" t="str">
        <f t="shared" si="95"/>
        <v>nature</v>
      </c>
    </row>
    <row r="1008" spans="1:20" ht="45" x14ac:dyDescent="0.25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18">
        <f t="shared" si="93"/>
        <v>0</v>
      </c>
      <c r="P1008" s="6">
        <f t="shared" si="90"/>
        <v>0</v>
      </c>
      <c r="Q1008" s="11">
        <f t="shared" si="91"/>
        <v>42121.616192129623</v>
      </c>
      <c r="R1008" s="11">
        <f t="shared" si="92"/>
        <v>42151.616192129623</v>
      </c>
      <c r="S1008" s="15" t="str">
        <f t="shared" si="94"/>
        <v>photography</v>
      </c>
      <c r="T1008" s="16" t="str">
        <f t="shared" si="95"/>
        <v>nature</v>
      </c>
    </row>
    <row r="1009" spans="1:20" ht="45" x14ac:dyDescent="0.25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18">
        <f t="shared" si="93"/>
        <v>49.186046511627907</v>
      </c>
      <c r="P1009" s="6">
        <f t="shared" si="90"/>
        <v>132.1875</v>
      </c>
      <c r="Q1009" s="11">
        <f t="shared" si="91"/>
        <v>41892.480416666665</v>
      </c>
      <c r="R1009" s="11">
        <f t="shared" si="92"/>
        <v>41912.957638888889</v>
      </c>
      <c r="S1009" s="15" t="str">
        <f t="shared" si="94"/>
        <v>photography</v>
      </c>
      <c r="T1009" s="16" t="str">
        <f t="shared" si="95"/>
        <v>nature</v>
      </c>
    </row>
    <row r="1010" spans="1:20" ht="45" x14ac:dyDescent="0.25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18">
        <f t="shared" si="93"/>
        <v>0</v>
      </c>
      <c r="P1010" s="6">
        <f t="shared" si="90"/>
        <v>0</v>
      </c>
      <c r="Q1010" s="11">
        <f t="shared" si="91"/>
        <v>42219.074618055551</v>
      </c>
      <c r="R1010" s="11">
        <f t="shared" si="92"/>
        <v>42249.074618055551</v>
      </c>
      <c r="S1010" s="15" t="str">
        <f t="shared" si="94"/>
        <v>photography</v>
      </c>
      <c r="T1010" s="16" t="str">
        <f t="shared" si="95"/>
        <v>nature</v>
      </c>
    </row>
    <row r="1011" spans="1:20" ht="45" x14ac:dyDescent="0.25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18">
        <f t="shared" si="93"/>
        <v>0</v>
      </c>
      <c r="P1011" s="6">
        <f t="shared" si="90"/>
        <v>0</v>
      </c>
      <c r="Q1011" s="11">
        <f t="shared" si="91"/>
        <v>42188.043865740743</v>
      </c>
      <c r="R1011" s="11">
        <f t="shared" si="92"/>
        <v>42218.043865740743</v>
      </c>
      <c r="S1011" s="15" t="str">
        <f t="shared" si="94"/>
        <v>photography</v>
      </c>
      <c r="T1011" s="16" t="str">
        <f t="shared" si="95"/>
        <v>nature</v>
      </c>
    </row>
    <row r="1012" spans="1:20" ht="45" x14ac:dyDescent="0.25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18">
        <f t="shared" si="93"/>
        <v>0</v>
      </c>
      <c r="P1012" s="6">
        <f t="shared" si="90"/>
        <v>0</v>
      </c>
      <c r="Q1012" s="11">
        <f t="shared" si="91"/>
        <v>42241.405462962961</v>
      </c>
      <c r="R1012" s="11">
        <f t="shared" si="92"/>
        <v>42264.499999999993</v>
      </c>
      <c r="S1012" s="15" t="str">
        <f t="shared" si="94"/>
        <v>photography</v>
      </c>
      <c r="T1012" s="16" t="str">
        <f t="shared" si="95"/>
        <v>nature</v>
      </c>
    </row>
    <row r="1013" spans="1:20" ht="30" x14ac:dyDescent="0.25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18">
        <f t="shared" si="93"/>
        <v>45.133333333333333</v>
      </c>
      <c r="P1013" s="6">
        <f t="shared" si="90"/>
        <v>56.416666666666664</v>
      </c>
      <c r="Q1013" s="11">
        <f t="shared" si="91"/>
        <v>42524.944722222215</v>
      </c>
      <c r="R1013" s="11">
        <f t="shared" si="92"/>
        <v>42554.944722222215</v>
      </c>
      <c r="S1013" s="15" t="str">
        <f t="shared" si="94"/>
        <v>photography</v>
      </c>
      <c r="T1013" s="16" t="str">
        <f t="shared" si="95"/>
        <v>nature</v>
      </c>
    </row>
    <row r="1014" spans="1:20" ht="45" x14ac:dyDescent="0.25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18">
        <f t="shared" si="93"/>
        <v>4</v>
      </c>
      <c r="P1014" s="6">
        <f t="shared" si="90"/>
        <v>100</v>
      </c>
      <c r="Q1014" s="11">
        <f t="shared" si="91"/>
        <v>41871.444826388884</v>
      </c>
      <c r="R1014" s="11">
        <f t="shared" si="92"/>
        <v>41902.444826388884</v>
      </c>
      <c r="S1014" s="15" t="str">
        <f t="shared" si="94"/>
        <v>photography</v>
      </c>
      <c r="T1014" s="16" t="str">
        <f t="shared" si="95"/>
        <v>nature</v>
      </c>
    </row>
    <row r="1015" spans="1:20" ht="30" x14ac:dyDescent="0.25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18">
        <f t="shared" si="93"/>
        <v>4.666666666666667</v>
      </c>
      <c r="P1015" s="6">
        <f t="shared" si="90"/>
        <v>11.666666666666666</v>
      </c>
      <c r="Q1015" s="11">
        <f t="shared" si="91"/>
        <v>42185.189340277771</v>
      </c>
      <c r="R1015" s="11">
        <f t="shared" si="92"/>
        <v>42244.299999999996</v>
      </c>
      <c r="S1015" s="15" t="str">
        <f t="shared" si="94"/>
        <v>photography</v>
      </c>
      <c r="T1015" s="16" t="str">
        <f t="shared" si="95"/>
        <v>nature</v>
      </c>
    </row>
    <row r="1016" spans="1:20" ht="30" x14ac:dyDescent="0.25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18">
        <f t="shared" si="93"/>
        <v>0.33333333333333337</v>
      </c>
      <c r="P1016" s="6">
        <f t="shared" si="90"/>
        <v>50</v>
      </c>
      <c r="Q1016" s="11">
        <f t="shared" si="91"/>
        <v>42107.844895833332</v>
      </c>
      <c r="R1016" s="11">
        <f t="shared" si="92"/>
        <v>42122.844895833332</v>
      </c>
      <c r="S1016" s="15" t="str">
        <f t="shared" si="94"/>
        <v>photography</v>
      </c>
      <c r="T1016" s="16" t="str">
        <f t="shared" si="95"/>
        <v>nature</v>
      </c>
    </row>
    <row r="1017" spans="1:20" ht="45" x14ac:dyDescent="0.25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18">
        <f t="shared" si="93"/>
        <v>3.7600000000000002</v>
      </c>
      <c r="P1017" s="6">
        <f t="shared" si="90"/>
        <v>23.5</v>
      </c>
      <c r="Q1017" s="11">
        <f t="shared" si="91"/>
        <v>41935.812418981477</v>
      </c>
      <c r="R1017" s="11">
        <f t="shared" si="92"/>
        <v>41955.854085648149</v>
      </c>
      <c r="S1017" s="15" t="str">
        <f t="shared" si="94"/>
        <v>photography</v>
      </c>
      <c r="T1017" s="16" t="str">
        <f t="shared" si="95"/>
        <v>nature</v>
      </c>
    </row>
    <row r="1018" spans="1:20" ht="45" x14ac:dyDescent="0.25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18">
        <f t="shared" si="93"/>
        <v>0.5</v>
      </c>
      <c r="P1018" s="6">
        <f t="shared" si="90"/>
        <v>5</v>
      </c>
      <c r="Q1018" s="11">
        <f t="shared" si="91"/>
        <v>42325.240624999999</v>
      </c>
      <c r="R1018" s="11">
        <f t="shared" si="92"/>
        <v>42357.240624999999</v>
      </c>
      <c r="S1018" s="15" t="str">
        <f t="shared" si="94"/>
        <v>photography</v>
      </c>
      <c r="T1018" s="16" t="str">
        <f t="shared" si="95"/>
        <v>places</v>
      </c>
    </row>
    <row r="1019" spans="1:20" ht="30" x14ac:dyDescent="0.25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18">
        <f t="shared" si="93"/>
        <v>9.3000000000000007</v>
      </c>
      <c r="P1019" s="6">
        <f t="shared" si="90"/>
        <v>31</v>
      </c>
      <c r="Q1019" s="11">
        <f t="shared" si="91"/>
        <v>42246.581631944442</v>
      </c>
      <c r="R1019" s="11">
        <f t="shared" si="92"/>
        <v>42303.680555555555</v>
      </c>
      <c r="S1019" s="15" t="str">
        <f t="shared" si="94"/>
        <v>photography</v>
      </c>
      <c r="T1019" s="16" t="str">
        <f t="shared" si="95"/>
        <v>places</v>
      </c>
    </row>
    <row r="1020" spans="1:20" ht="45" x14ac:dyDescent="0.25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18">
        <f t="shared" si="93"/>
        <v>7.4999999999999997E-2</v>
      </c>
      <c r="P1020" s="6">
        <f t="shared" si="90"/>
        <v>15</v>
      </c>
      <c r="Q1020" s="11">
        <f t="shared" si="91"/>
        <v>41877.696655092594</v>
      </c>
      <c r="R1020" s="11">
        <f t="shared" si="92"/>
        <v>41907.696655092594</v>
      </c>
      <c r="S1020" s="15" t="str">
        <f t="shared" si="94"/>
        <v>photography</v>
      </c>
      <c r="T1020" s="16" t="str">
        <f t="shared" si="95"/>
        <v>places</v>
      </c>
    </row>
    <row r="1021" spans="1:20" ht="45" x14ac:dyDescent="0.25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18">
        <f t="shared" si="93"/>
        <v>0</v>
      </c>
      <c r="P1021" s="6">
        <f t="shared" si="90"/>
        <v>0</v>
      </c>
      <c r="Q1021" s="11">
        <f t="shared" si="91"/>
        <v>41779.440983796296</v>
      </c>
      <c r="R1021" s="11">
        <f t="shared" si="92"/>
        <v>41789.440983796296</v>
      </c>
      <c r="S1021" s="15" t="str">
        <f t="shared" si="94"/>
        <v>photography</v>
      </c>
      <c r="T1021" s="16" t="str">
        <f t="shared" si="95"/>
        <v>places</v>
      </c>
    </row>
    <row r="1022" spans="1:20" ht="45" x14ac:dyDescent="0.25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18">
        <f t="shared" si="93"/>
        <v>79</v>
      </c>
      <c r="P1022" s="6">
        <f t="shared" si="90"/>
        <v>131.66666666666666</v>
      </c>
      <c r="Q1022" s="11">
        <f t="shared" si="91"/>
        <v>42707.687129629623</v>
      </c>
      <c r="R1022" s="11">
        <f t="shared" si="92"/>
        <v>42729.249999999993</v>
      </c>
      <c r="S1022" s="15" t="str">
        <f t="shared" si="94"/>
        <v>photography</v>
      </c>
      <c r="T1022" s="16" t="str">
        <f t="shared" si="95"/>
        <v>places</v>
      </c>
    </row>
    <row r="1023" spans="1:20" ht="30" x14ac:dyDescent="0.25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18">
        <f t="shared" si="93"/>
        <v>0</v>
      </c>
      <c r="P1023" s="6">
        <f t="shared" si="90"/>
        <v>0</v>
      </c>
      <c r="Q1023" s="11">
        <f t="shared" si="91"/>
        <v>42068.896087962959</v>
      </c>
      <c r="R1023" s="11">
        <f t="shared" si="92"/>
        <v>42098.854421296295</v>
      </c>
      <c r="S1023" s="15" t="str">
        <f t="shared" si="94"/>
        <v>photography</v>
      </c>
      <c r="T1023" s="16" t="str">
        <f t="shared" si="95"/>
        <v>places</v>
      </c>
    </row>
    <row r="1024" spans="1:20" ht="45" x14ac:dyDescent="0.25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18">
        <f t="shared" si="93"/>
        <v>1.3333333333333334E-2</v>
      </c>
      <c r="P1024" s="6">
        <f t="shared" si="90"/>
        <v>1</v>
      </c>
      <c r="Q1024" s="11">
        <f t="shared" si="91"/>
        <v>41956.742650462962</v>
      </c>
      <c r="R1024" s="11">
        <f t="shared" si="92"/>
        <v>41986.742650462962</v>
      </c>
      <c r="S1024" s="15" t="str">
        <f t="shared" si="94"/>
        <v>photography</v>
      </c>
      <c r="T1024" s="16" t="str">
        <f t="shared" si="95"/>
        <v>places</v>
      </c>
    </row>
    <row r="1025" spans="1:20" ht="30" x14ac:dyDescent="0.25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18">
        <f t="shared" si="93"/>
        <v>0</v>
      </c>
      <c r="P1025" s="6">
        <f t="shared" si="90"/>
        <v>0</v>
      </c>
      <c r="Q1025" s="11">
        <f t="shared" si="91"/>
        <v>42005.041655092595</v>
      </c>
      <c r="R1025" s="11">
        <f t="shared" si="92"/>
        <v>42035.633333333331</v>
      </c>
      <c r="S1025" s="15" t="str">
        <f t="shared" si="94"/>
        <v>photography</v>
      </c>
      <c r="T1025" s="16" t="str">
        <f t="shared" si="95"/>
        <v>places</v>
      </c>
    </row>
    <row r="1026" spans="1:20" ht="30" x14ac:dyDescent="0.25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18">
        <f t="shared" si="93"/>
        <v>0</v>
      </c>
      <c r="P1026" s="6">
        <f t="shared" ref="P1026:P1089" si="96">IF(ISERROR(E1026/L1026),0,E1026/L1026)</f>
        <v>0</v>
      </c>
      <c r="Q1026" s="11">
        <f t="shared" ref="Q1026:Q1089" si="97">(J1026/86400)+25569+(-5/24)</f>
        <v>42256.776458333326</v>
      </c>
      <c r="R1026" s="11">
        <f t="shared" ref="R1026:R1089" si="98">(I1026/86400)+25569+(-5/24)</f>
        <v>42286.776458333326</v>
      </c>
      <c r="S1026" s="15" t="str">
        <f t="shared" si="94"/>
        <v>photography</v>
      </c>
      <c r="T1026" s="16" t="str">
        <f t="shared" si="95"/>
        <v>places</v>
      </c>
    </row>
    <row r="1027" spans="1:20" x14ac:dyDescent="0.25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18">
        <f t="shared" ref="O1027:O1090" si="99">E1027/D1027 * 100</f>
        <v>1.7000000000000002</v>
      </c>
      <c r="P1027" s="6">
        <f t="shared" si="96"/>
        <v>510</v>
      </c>
      <c r="Q1027" s="11">
        <f t="shared" si="97"/>
        <v>42240.648888888885</v>
      </c>
      <c r="R1027" s="11">
        <f t="shared" si="98"/>
        <v>42270.648888888885</v>
      </c>
      <c r="S1027" s="15" t="str">
        <f t="shared" ref="S1027:S1090" si="100">LEFT(N1027,FIND("/",N1027)-1)</f>
        <v>photography</v>
      </c>
      <c r="T1027" s="16" t="str">
        <f t="shared" ref="T1027:T1090" si="101">RIGHT(N1027,LEN(N1027)-FIND("/",N1027))</f>
        <v>places</v>
      </c>
    </row>
    <row r="1028" spans="1:20" ht="45" x14ac:dyDescent="0.25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18">
        <f t="shared" si="99"/>
        <v>29.228571428571428</v>
      </c>
      <c r="P1028" s="6">
        <f t="shared" si="96"/>
        <v>44.478260869565219</v>
      </c>
      <c r="Q1028" s="11">
        <f t="shared" si="97"/>
        <v>42433.517835648141</v>
      </c>
      <c r="R1028" s="11">
        <f t="shared" si="98"/>
        <v>42463.476168981484</v>
      </c>
      <c r="S1028" s="15" t="str">
        <f t="shared" si="100"/>
        <v>photography</v>
      </c>
      <c r="T1028" s="16" t="str">
        <f t="shared" si="101"/>
        <v>places</v>
      </c>
    </row>
    <row r="1029" spans="1:20" ht="30" x14ac:dyDescent="0.25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18">
        <f t="shared" si="99"/>
        <v>0</v>
      </c>
      <c r="P1029" s="6">
        <f t="shared" si="96"/>
        <v>0</v>
      </c>
      <c r="Q1029" s="11">
        <f t="shared" si="97"/>
        <v>42045.86440972222</v>
      </c>
      <c r="R1029" s="11">
        <f t="shared" si="98"/>
        <v>42090.822743055549</v>
      </c>
      <c r="S1029" s="15" t="str">
        <f t="shared" si="100"/>
        <v>photography</v>
      </c>
      <c r="T1029" s="16" t="str">
        <f t="shared" si="101"/>
        <v>places</v>
      </c>
    </row>
    <row r="1030" spans="1:20" ht="30" x14ac:dyDescent="0.25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18">
        <f t="shared" si="99"/>
        <v>1.3636363636363637E-2</v>
      </c>
      <c r="P1030" s="6">
        <f t="shared" si="96"/>
        <v>1</v>
      </c>
      <c r="Q1030" s="11">
        <f t="shared" si="97"/>
        <v>42033.63721064815</v>
      </c>
      <c r="R1030" s="11">
        <f t="shared" si="98"/>
        <v>42063.63721064815</v>
      </c>
      <c r="S1030" s="15" t="str">
        <f t="shared" si="100"/>
        <v>photography</v>
      </c>
      <c r="T1030" s="16" t="str">
        <f t="shared" si="101"/>
        <v>places</v>
      </c>
    </row>
    <row r="1031" spans="1:20" ht="30" x14ac:dyDescent="0.25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18">
        <f t="shared" si="99"/>
        <v>20.5</v>
      </c>
      <c r="P1031" s="6">
        <f t="shared" si="96"/>
        <v>20.5</v>
      </c>
      <c r="Q1031" s="11">
        <f t="shared" si="97"/>
        <v>42445.504421296289</v>
      </c>
      <c r="R1031" s="11">
        <f t="shared" si="98"/>
        <v>42505.472916666666</v>
      </c>
      <c r="S1031" s="15" t="str">
        <f t="shared" si="100"/>
        <v>photography</v>
      </c>
      <c r="T1031" s="16" t="str">
        <f t="shared" si="101"/>
        <v>places</v>
      </c>
    </row>
    <row r="1032" spans="1:20" ht="45" x14ac:dyDescent="0.25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18">
        <f t="shared" si="99"/>
        <v>0.27999999999999997</v>
      </c>
      <c r="P1032" s="6">
        <f t="shared" si="96"/>
        <v>40</v>
      </c>
      <c r="Q1032" s="11">
        <f t="shared" si="97"/>
        <v>41779.84175925926</v>
      </c>
      <c r="R1032" s="11">
        <f t="shared" si="98"/>
        <v>41808.634027777771</v>
      </c>
      <c r="S1032" s="15" t="str">
        <f t="shared" si="100"/>
        <v>photography</v>
      </c>
      <c r="T1032" s="16" t="str">
        <f t="shared" si="101"/>
        <v>places</v>
      </c>
    </row>
    <row r="1033" spans="1:20" ht="30" x14ac:dyDescent="0.25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18">
        <f t="shared" si="99"/>
        <v>2.3076923076923079</v>
      </c>
      <c r="P1033" s="6">
        <f t="shared" si="96"/>
        <v>25</v>
      </c>
      <c r="Q1033" s="11">
        <f t="shared" si="97"/>
        <v>41941.221863425926</v>
      </c>
      <c r="R1033" s="11">
        <f t="shared" si="98"/>
        <v>41986.26353009259</v>
      </c>
      <c r="S1033" s="15" t="str">
        <f t="shared" si="100"/>
        <v>photography</v>
      </c>
      <c r="T1033" s="16" t="str">
        <f t="shared" si="101"/>
        <v>places</v>
      </c>
    </row>
    <row r="1034" spans="1:20" ht="45" x14ac:dyDescent="0.25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18">
        <f t="shared" si="99"/>
        <v>0</v>
      </c>
      <c r="P1034" s="6">
        <f t="shared" si="96"/>
        <v>0</v>
      </c>
      <c r="Q1034" s="11">
        <f t="shared" si="97"/>
        <v>42603.145798611113</v>
      </c>
      <c r="R1034" s="11">
        <f t="shared" si="98"/>
        <v>42633.145798611113</v>
      </c>
      <c r="S1034" s="15" t="str">
        <f t="shared" si="100"/>
        <v>photography</v>
      </c>
      <c r="T1034" s="16" t="str">
        <f t="shared" si="101"/>
        <v>places</v>
      </c>
    </row>
    <row r="1035" spans="1:20" ht="45" x14ac:dyDescent="0.25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18">
        <f t="shared" si="99"/>
        <v>0.125</v>
      </c>
      <c r="P1035" s="6">
        <f t="shared" si="96"/>
        <v>1</v>
      </c>
      <c r="Q1035" s="11">
        <f t="shared" si="97"/>
        <v>42151.459004629629</v>
      </c>
      <c r="R1035" s="11">
        <f t="shared" si="98"/>
        <v>42211.459004629629</v>
      </c>
      <c r="S1035" s="15" t="str">
        <f t="shared" si="100"/>
        <v>photography</v>
      </c>
      <c r="T1035" s="16" t="str">
        <f t="shared" si="101"/>
        <v>places</v>
      </c>
    </row>
    <row r="1036" spans="1:20" ht="30" x14ac:dyDescent="0.25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18">
        <f t="shared" si="99"/>
        <v>0</v>
      </c>
      <c r="P1036" s="6">
        <f t="shared" si="96"/>
        <v>0</v>
      </c>
      <c r="Q1036" s="11">
        <f t="shared" si="97"/>
        <v>42438.330740740734</v>
      </c>
      <c r="R1036" s="11">
        <f t="shared" si="98"/>
        <v>42468.289074074077</v>
      </c>
      <c r="S1036" s="15" t="str">
        <f t="shared" si="100"/>
        <v>photography</v>
      </c>
      <c r="T1036" s="16" t="str">
        <f t="shared" si="101"/>
        <v>places</v>
      </c>
    </row>
    <row r="1037" spans="1:20" ht="45" x14ac:dyDescent="0.25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18">
        <f t="shared" si="99"/>
        <v>7.3400000000000007</v>
      </c>
      <c r="P1037" s="6">
        <f t="shared" si="96"/>
        <v>40.777777777777779</v>
      </c>
      <c r="Q1037" s="11">
        <f t="shared" si="97"/>
        <v>41790.848981481475</v>
      </c>
      <c r="R1037" s="11">
        <f t="shared" si="98"/>
        <v>41835.007638888885</v>
      </c>
      <c r="S1037" s="15" t="str">
        <f t="shared" si="100"/>
        <v>photography</v>
      </c>
      <c r="T1037" s="16" t="str">
        <f t="shared" si="101"/>
        <v>places</v>
      </c>
    </row>
    <row r="1038" spans="1:20" ht="45" x14ac:dyDescent="0.25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18">
        <f t="shared" si="99"/>
        <v>0.19801980198019803</v>
      </c>
      <c r="P1038" s="6">
        <f t="shared" si="96"/>
        <v>5</v>
      </c>
      <c r="Q1038" s="11">
        <f t="shared" si="97"/>
        <v>41989.456076388888</v>
      </c>
      <c r="R1038" s="11">
        <f t="shared" si="98"/>
        <v>42019.456076388888</v>
      </c>
      <c r="S1038" s="15" t="str">
        <f t="shared" si="100"/>
        <v>music</v>
      </c>
      <c r="T1038" s="16" t="str">
        <f t="shared" si="101"/>
        <v>faith</v>
      </c>
    </row>
    <row r="1039" spans="1:20" ht="30" x14ac:dyDescent="0.25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18">
        <f t="shared" si="99"/>
        <v>6.0606060606060606E-3</v>
      </c>
      <c r="P1039" s="6">
        <f t="shared" si="96"/>
        <v>1</v>
      </c>
      <c r="Q1039" s="11">
        <f t="shared" si="97"/>
        <v>42063.661458333336</v>
      </c>
      <c r="R1039" s="11">
        <f t="shared" si="98"/>
        <v>42093.619791666664</v>
      </c>
      <c r="S1039" s="15" t="str">
        <f t="shared" si="100"/>
        <v>music</v>
      </c>
      <c r="T1039" s="16" t="str">
        <f t="shared" si="101"/>
        <v>faith</v>
      </c>
    </row>
    <row r="1040" spans="1:20" ht="45" x14ac:dyDescent="0.25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18">
        <f t="shared" si="99"/>
        <v>1.02</v>
      </c>
      <c r="P1040" s="6">
        <f t="shared" si="96"/>
        <v>25.5</v>
      </c>
      <c r="Q1040" s="11">
        <f t="shared" si="97"/>
        <v>42187.073344907403</v>
      </c>
      <c r="R1040" s="11">
        <f t="shared" si="98"/>
        <v>42247.073344907403</v>
      </c>
      <c r="S1040" s="15" t="str">
        <f t="shared" si="100"/>
        <v>music</v>
      </c>
      <c r="T1040" s="16" t="str">
        <f t="shared" si="101"/>
        <v>faith</v>
      </c>
    </row>
    <row r="1041" spans="1:20" ht="30" x14ac:dyDescent="0.25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18">
        <f t="shared" si="99"/>
        <v>65.100000000000009</v>
      </c>
      <c r="P1041" s="6">
        <f t="shared" si="96"/>
        <v>118.36363636363636</v>
      </c>
      <c r="Q1041" s="11">
        <f t="shared" si="97"/>
        <v>42020.931400462963</v>
      </c>
      <c r="R1041" s="11">
        <f t="shared" si="98"/>
        <v>42050.931400462963</v>
      </c>
      <c r="S1041" s="15" t="str">
        <f t="shared" si="100"/>
        <v>music</v>
      </c>
      <c r="T1041" s="16" t="str">
        <f t="shared" si="101"/>
        <v>faith</v>
      </c>
    </row>
    <row r="1042" spans="1:20" ht="45" x14ac:dyDescent="0.25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18">
        <f t="shared" si="99"/>
        <v>0</v>
      </c>
      <c r="P1042" s="6">
        <f t="shared" si="96"/>
        <v>0</v>
      </c>
      <c r="Q1042" s="11">
        <f t="shared" si="97"/>
        <v>42244.808402777773</v>
      </c>
      <c r="R1042" s="11">
        <f t="shared" si="98"/>
        <v>42256.458333333336</v>
      </c>
      <c r="S1042" s="15" t="str">
        <f t="shared" si="100"/>
        <v>music</v>
      </c>
      <c r="T1042" s="16" t="str">
        <f t="shared" si="101"/>
        <v>faith</v>
      </c>
    </row>
    <row r="1043" spans="1:20" ht="45" x14ac:dyDescent="0.25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18">
        <f t="shared" si="99"/>
        <v>0</v>
      </c>
      <c r="P1043" s="6">
        <f t="shared" si="96"/>
        <v>0</v>
      </c>
      <c r="Q1043" s="11">
        <f t="shared" si="97"/>
        <v>42179.098055555551</v>
      </c>
      <c r="R1043" s="11">
        <f t="shared" si="98"/>
        <v>42239.098055555551</v>
      </c>
      <c r="S1043" s="15" t="str">
        <f t="shared" si="100"/>
        <v>music</v>
      </c>
      <c r="T1043" s="16" t="str">
        <f t="shared" si="101"/>
        <v>faith</v>
      </c>
    </row>
    <row r="1044" spans="1:20" ht="45" x14ac:dyDescent="0.25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18">
        <f t="shared" si="99"/>
        <v>9.74</v>
      </c>
      <c r="P1044" s="6">
        <f t="shared" si="96"/>
        <v>54.111111111111114</v>
      </c>
      <c r="Q1044" s="11">
        <f t="shared" si="97"/>
        <v>42427.512673611105</v>
      </c>
      <c r="R1044" s="11">
        <f t="shared" si="98"/>
        <v>42457.471006944441</v>
      </c>
      <c r="S1044" s="15" t="str">
        <f t="shared" si="100"/>
        <v>music</v>
      </c>
      <c r="T1044" s="16" t="str">
        <f t="shared" si="101"/>
        <v>faith</v>
      </c>
    </row>
    <row r="1045" spans="1:20" ht="45" x14ac:dyDescent="0.25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18">
        <f t="shared" si="99"/>
        <v>0</v>
      </c>
      <c r="P1045" s="6">
        <f t="shared" si="96"/>
        <v>0</v>
      </c>
      <c r="Q1045" s="11">
        <f t="shared" si="97"/>
        <v>42451.658634259256</v>
      </c>
      <c r="R1045" s="11">
        <f t="shared" si="98"/>
        <v>42491.658634259256</v>
      </c>
      <c r="S1045" s="15" t="str">
        <f t="shared" si="100"/>
        <v>music</v>
      </c>
      <c r="T1045" s="16" t="str">
        <f t="shared" si="101"/>
        <v>faith</v>
      </c>
    </row>
    <row r="1046" spans="1:20" ht="45" x14ac:dyDescent="0.25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18">
        <f t="shared" si="99"/>
        <v>4.8571428571428568</v>
      </c>
      <c r="P1046" s="6">
        <f t="shared" si="96"/>
        <v>21.25</v>
      </c>
      <c r="Q1046" s="11">
        <f t="shared" si="97"/>
        <v>41841.355486111112</v>
      </c>
      <c r="R1046" s="11">
        <f t="shared" si="98"/>
        <v>41882.610416666663</v>
      </c>
      <c r="S1046" s="15" t="str">
        <f t="shared" si="100"/>
        <v>music</v>
      </c>
      <c r="T1046" s="16" t="str">
        <f t="shared" si="101"/>
        <v>faith</v>
      </c>
    </row>
    <row r="1047" spans="1:20" ht="30" x14ac:dyDescent="0.25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18">
        <f t="shared" si="99"/>
        <v>0.67999999999999994</v>
      </c>
      <c r="P1047" s="6">
        <f t="shared" si="96"/>
        <v>34</v>
      </c>
      <c r="Q1047" s="11">
        <f t="shared" si="97"/>
        <v>42341.382962962962</v>
      </c>
      <c r="R1047" s="11">
        <f t="shared" si="98"/>
        <v>42387.333333333336</v>
      </c>
      <c r="S1047" s="15" t="str">
        <f t="shared" si="100"/>
        <v>music</v>
      </c>
      <c r="T1047" s="16" t="str">
        <f t="shared" si="101"/>
        <v>faith</v>
      </c>
    </row>
    <row r="1048" spans="1:20" ht="45" x14ac:dyDescent="0.25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18">
        <f t="shared" si="99"/>
        <v>10.5</v>
      </c>
      <c r="P1048" s="6">
        <f t="shared" si="96"/>
        <v>525</v>
      </c>
      <c r="Q1048" s="11">
        <f t="shared" si="97"/>
        <v>41852.437893518516</v>
      </c>
      <c r="R1048" s="11">
        <f t="shared" si="98"/>
        <v>41883.437893518516</v>
      </c>
      <c r="S1048" s="15" t="str">
        <f t="shared" si="100"/>
        <v>music</v>
      </c>
      <c r="T1048" s="16" t="str">
        <f t="shared" si="101"/>
        <v>faith</v>
      </c>
    </row>
    <row r="1049" spans="1:20" ht="45" x14ac:dyDescent="0.25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18">
        <f t="shared" si="99"/>
        <v>0</v>
      </c>
      <c r="P1049" s="6">
        <f>IF(ISERROR(E1049/L1049),0,E1049/L1049)</f>
        <v>0</v>
      </c>
      <c r="Q1049" s="11">
        <f t="shared" si="97"/>
        <v>42125.705474537033</v>
      </c>
      <c r="R1049" s="11">
        <f t="shared" si="98"/>
        <v>42185.705474537033</v>
      </c>
      <c r="S1049" s="15" t="str">
        <f t="shared" si="100"/>
        <v>music</v>
      </c>
      <c r="T1049" s="16" t="str">
        <f t="shared" si="101"/>
        <v>faith</v>
      </c>
    </row>
    <row r="1050" spans="1:20" ht="45" x14ac:dyDescent="0.25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18">
        <f t="shared" si="99"/>
        <v>1.6666666666666667</v>
      </c>
      <c r="P1050" s="6">
        <f t="shared" si="96"/>
        <v>50</v>
      </c>
      <c r="Q1050" s="11">
        <f t="shared" si="97"/>
        <v>41887.592731481483</v>
      </c>
      <c r="R1050" s="11">
        <f t="shared" si="98"/>
        <v>41917.592731481483</v>
      </c>
      <c r="S1050" s="15" t="str">
        <f t="shared" si="100"/>
        <v>music</v>
      </c>
      <c r="T1050" s="16" t="str">
        <f t="shared" si="101"/>
        <v>faith</v>
      </c>
    </row>
    <row r="1051" spans="1:20" ht="45" x14ac:dyDescent="0.25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18">
        <f t="shared" si="99"/>
        <v>7.8680000000000003</v>
      </c>
      <c r="P1051" s="6">
        <f t="shared" si="96"/>
        <v>115.70588235294117</v>
      </c>
      <c r="Q1051" s="11">
        <f t="shared" si="97"/>
        <v>42095.710196759253</v>
      </c>
      <c r="R1051" s="11">
        <f t="shared" si="98"/>
        <v>42125.710196759253</v>
      </c>
      <c r="S1051" s="15" t="str">
        <f t="shared" si="100"/>
        <v>music</v>
      </c>
      <c r="T1051" s="16" t="str">
        <f t="shared" si="101"/>
        <v>faith</v>
      </c>
    </row>
    <row r="1052" spans="1:20" ht="45" x14ac:dyDescent="0.25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18">
        <f t="shared" si="99"/>
        <v>0.22</v>
      </c>
      <c r="P1052" s="6">
        <f t="shared" si="96"/>
        <v>5.5</v>
      </c>
      <c r="Q1052" s="11">
        <f t="shared" si="97"/>
        <v>42064.009085648147</v>
      </c>
      <c r="R1052" s="11">
        <f t="shared" si="98"/>
        <v>42093.931944444441</v>
      </c>
      <c r="S1052" s="15" t="str">
        <f t="shared" si="100"/>
        <v>music</v>
      </c>
      <c r="T1052" s="16" t="str">
        <f t="shared" si="101"/>
        <v>faith</v>
      </c>
    </row>
    <row r="1053" spans="1:20" ht="45" x14ac:dyDescent="0.25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18">
        <f t="shared" si="99"/>
        <v>7.5</v>
      </c>
      <c r="P1053" s="6">
        <f t="shared" si="96"/>
        <v>50</v>
      </c>
      <c r="Q1053" s="11">
        <f t="shared" si="97"/>
        <v>42673.369201388887</v>
      </c>
      <c r="R1053" s="11">
        <f t="shared" si="98"/>
        <v>42713.410868055558</v>
      </c>
      <c r="S1053" s="15" t="str">
        <f t="shared" si="100"/>
        <v>music</v>
      </c>
      <c r="T1053" s="16" t="str">
        <f t="shared" si="101"/>
        <v>faith</v>
      </c>
    </row>
    <row r="1054" spans="1:20" ht="45" x14ac:dyDescent="0.25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18">
        <f t="shared" si="99"/>
        <v>42.725880551301685</v>
      </c>
      <c r="P1054" s="6">
        <f t="shared" si="96"/>
        <v>34.024390243902438</v>
      </c>
      <c r="Q1054" s="11">
        <f t="shared" si="97"/>
        <v>42460.773587962962</v>
      </c>
      <c r="R1054" s="11">
        <f t="shared" si="98"/>
        <v>42480.958333333336</v>
      </c>
      <c r="S1054" s="15" t="str">
        <f t="shared" si="100"/>
        <v>music</v>
      </c>
      <c r="T1054" s="16" t="str">
        <f t="shared" si="101"/>
        <v>faith</v>
      </c>
    </row>
    <row r="1055" spans="1:20" x14ac:dyDescent="0.25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18">
        <f t="shared" si="99"/>
        <v>0.2142857142857143</v>
      </c>
      <c r="P1055" s="6">
        <f t="shared" si="96"/>
        <v>37.5</v>
      </c>
      <c r="Q1055" s="11">
        <f t="shared" si="97"/>
        <v>42460.402187499996</v>
      </c>
      <c r="R1055" s="11">
        <f t="shared" si="98"/>
        <v>42503.999305555553</v>
      </c>
      <c r="S1055" s="15" t="str">
        <f t="shared" si="100"/>
        <v>music</v>
      </c>
      <c r="T1055" s="16" t="str">
        <f t="shared" si="101"/>
        <v>faith</v>
      </c>
    </row>
    <row r="1056" spans="1:20" ht="45" x14ac:dyDescent="0.25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18">
        <f t="shared" si="99"/>
        <v>0.87500000000000011</v>
      </c>
      <c r="P1056" s="6">
        <f t="shared" si="96"/>
        <v>11.666666666666666</v>
      </c>
      <c r="Q1056" s="11">
        <f t="shared" si="97"/>
        <v>41869.326284722221</v>
      </c>
      <c r="R1056" s="11">
        <f t="shared" si="98"/>
        <v>41899.326284722221</v>
      </c>
      <c r="S1056" s="15" t="str">
        <f t="shared" si="100"/>
        <v>music</v>
      </c>
      <c r="T1056" s="16" t="str">
        <f t="shared" si="101"/>
        <v>faith</v>
      </c>
    </row>
    <row r="1057" spans="1:20" ht="45" x14ac:dyDescent="0.25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18">
        <f t="shared" si="99"/>
        <v>5.625</v>
      </c>
      <c r="P1057" s="6">
        <f t="shared" si="96"/>
        <v>28.125</v>
      </c>
      <c r="Q1057" s="11">
        <f t="shared" si="97"/>
        <v>41922.574895833335</v>
      </c>
      <c r="R1057" s="11">
        <f t="shared" si="98"/>
        <v>41952.616562499999</v>
      </c>
      <c r="S1057" s="15" t="str">
        <f t="shared" si="100"/>
        <v>music</v>
      </c>
      <c r="T1057" s="16" t="str">
        <f t="shared" si="101"/>
        <v>faith</v>
      </c>
    </row>
    <row r="1058" spans="1:20" ht="45" x14ac:dyDescent="0.25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18">
        <f t="shared" si="99"/>
        <v>0</v>
      </c>
      <c r="P1058" s="6">
        <f t="shared" si="96"/>
        <v>0</v>
      </c>
      <c r="Q1058" s="11">
        <f t="shared" si="97"/>
        <v>42319.25304398148</v>
      </c>
      <c r="R1058" s="11">
        <f t="shared" si="98"/>
        <v>42349.25304398148</v>
      </c>
      <c r="S1058" s="15" t="str">
        <f t="shared" si="100"/>
        <v>music</v>
      </c>
      <c r="T1058" s="16" t="str">
        <f t="shared" si="101"/>
        <v>faith</v>
      </c>
    </row>
    <row r="1059" spans="1:20" ht="45" x14ac:dyDescent="0.25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18">
        <f t="shared" si="99"/>
        <v>3.4722222222222224E-2</v>
      </c>
      <c r="P1059" s="6">
        <f t="shared" si="96"/>
        <v>1</v>
      </c>
      <c r="Q1059" s="11">
        <f t="shared" si="97"/>
        <v>42425.752650462957</v>
      </c>
      <c r="R1059" s="11">
        <f t="shared" si="98"/>
        <v>42462.798611111109</v>
      </c>
      <c r="S1059" s="15" t="str">
        <f t="shared" si="100"/>
        <v>music</v>
      </c>
      <c r="T1059" s="16" t="str">
        <f t="shared" si="101"/>
        <v>faith</v>
      </c>
    </row>
    <row r="1060" spans="1:20" ht="45" x14ac:dyDescent="0.25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18">
        <f t="shared" si="99"/>
        <v>6.5</v>
      </c>
      <c r="P1060" s="6">
        <f t="shared" si="96"/>
        <v>216.66666666666666</v>
      </c>
      <c r="Q1060" s="11">
        <f t="shared" si="97"/>
        <v>42129.617071759254</v>
      </c>
      <c r="R1060" s="11">
        <f t="shared" si="98"/>
        <v>42186.041666666664</v>
      </c>
      <c r="S1060" s="15" t="str">
        <f t="shared" si="100"/>
        <v>music</v>
      </c>
      <c r="T1060" s="16" t="str">
        <f t="shared" si="101"/>
        <v>faith</v>
      </c>
    </row>
    <row r="1061" spans="1:20" ht="45" x14ac:dyDescent="0.25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18">
        <f t="shared" si="99"/>
        <v>0.58333333333333337</v>
      </c>
      <c r="P1061" s="6">
        <f t="shared" si="96"/>
        <v>8.75</v>
      </c>
      <c r="Q1061" s="11">
        <f t="shared" si="97"/>
        <v>41912.724097222221</v>
      </c>
      <c r="R1061" s="11">
        <f t="shared" si="98"/>
        <v>41942.724097222221</v>
      </c>
      <c r="S1061" s="15" t="str">
        <f t="shared" si="100"/>
        <v>music</v>
      </c>
      <c r="T1061" s="16" t="str">
        <f t="shared" si="101"/>
        <v>faith</v>
      </c>
    </row>
    <row r="1062" spans="1:20" ht="45" x14ac:dyDescent="0.25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18">
        <f t="shared" si="99"/>
        <v>10.181818181818182</v>
      </c>
      <c r="P1062" s="6">
        <f t="shared" si="96"/>
        <v>62.222222222222221</v>
      </c>
      <c r="Q1062" s="11">
        <f t="shared" si="97"/>
        <v>41845.759826388887</v>
      </c>
      <c r="R1062" s="11">
        <f t="shared" si="98"/>
        <v>41875.759826388887</v>
      </c>
      <c r="S1062" s="15" t="str">
        <f t="shared" si="100"/>
        <v>music</v>
      </c>
      <c r="T1062" s="16" t="str">
        <f t="shared" si="101"/>
        <v>faith</v>
      </c>
    </row>
    <row r="1063" spans="1:20" ht="30" x14ac:dyDescent="0.25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18">
        <f t="shared" si="99"/>
        <v>33.784615384615385</v>
      </c>
      <c r="P1063" s="6">
        <f t="shared" si="96"/>
        <v>137.25</v>
      </c>
      <c r="Q1063" s="11">
        <f t="shared" si="97"/>
        <v>41788.711388888885</v>
      </c>
      <c r="R1063" s="11">
        <f t="shared" si="98"/>
        <v>41817.711388888885</v>
      </c>
      <c r="S1063" s="15" t="str">
        <f t="shared" si="100"/>
        <v>music</v>
      </c>
      <c r="T1063" s="16" t="str">
        <f t="shared" si="101"/>
        <v>faith</v>
      </c>
    </row>
    <row r="1064" spans="1:20" ht="45" x14ac:dyDescent="0.25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18">
        <f t="shared" si="99"/>
        <v>3.3333333333333333E-2</v>
      </c>
      <c r="P1064" s="6">
        <f t="shared" si="96"/>
        <v>1</v>
      </c>
      <c r="Q1064" s="11">
        <f t="shared" si="97"/>
        <v>42044.719641203701</v>
      </c>
      <c r="R1064" s="11">
        <f t="shared" si="98"/>
        <v>42099.249999999993</v>
      </c>
      <c r="S1064" s="15" t="str">
        <f t="shared" si="100"/>
        <v>music</v>
      </c>
      <c r="T1064" s="16" t="str">
        <f t="shared" si="101"/>
        <v>faith</v>
      </c>
    </row>
    <row r="1065" spans="1:20" ht="45" x14ac:dyDescent="0.25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18">
        <f t="shared" si="99"/>
        <v>68.400000000000006</v>
      </c>
      <c r="P1065" s="6">
        <f t="shared" si="96"/>
        <v>122.14285714285714</v>
      </c>
      <c r="Q1065" s="11">
        <f t="shared" si="97"/>
        <v>42268.417523148142</v>
      </c>
      <c r="R1065" s="11">
        <f t="shared" si="98"/>
        <v>42298.417523148142</v>
      </c>
      <c r="S1065" s="15" t="str">
        <f t="shared" si="100"/>
        <v>music</v>
      </c>
      <c r="T1065" s="16" t="str">
        <f t="shared" si="101"/>
        <v>faith</v>
      </c>
    </row>
    <row r="1066" spans="1:20" ht="45" x14ac:dyDescent="0.25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18">
        <f t="shared" si="99"/>
        <v>0</v>
      </c>
      <c r="P1066" s="6">
        <f t="shared" si="96"/>
        <v>0</v>
      </c>
      <c r="Q1066" s="11">
        <f t="shared" si="97"/>
        <v>42470.843819444439</v>
      </c>
      <c r="R1066" s="11">
        <f t="shared" si="98"/>
        <v>42530.843819444439</v>
      </c>
      <c r="S1066" s="15" t="str">
        <f t="shared" si="100"/>
        <v>music</v>
      </c>
      <c r="T1066" s="16" t="str">
        <f t="shared" si="101"/>
        <v>faith</v>
      </c>
    </row>
    <row r="1067" spans="1:20" ht="45" x14ac:dyDescent="0.25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18">
        <f t="shared" si="99"/>
        <v>0</v>
      </c>
      <c r="P1067" s="6">
        <f t="shared" si="96"/>
        <v>0</v>
      </c>
      <c r="Q1067" s="11">
        <f t="shared" si="97"/>
        <v>42271.879432870366</v>
      </c>
      <c r="R1067" s="11">
        <f t="shared" si="98"/>
        <v>42301.879432870366</v>
      </c>
      <c r="S1067" s="15" t="str">
        <f t="shared" si="100"/>
        <v>music</v>
      </c>
      <c r="T1067" s="16" t="str">
        <f t="shared" si="101"/>
        <v>faith</v>
      </c>
    </row>
    <row r="1068" spans="1:20" ht="30" x14ac:dyDescent="0.25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18">
        <f t="shared" si="99"/>
        <v>0</v>
      </c>
      <c r="P1068" s="6">
        <f t="shared" si="96"/>
        <v>0</v>
      </c>
      <c r="Q1068" s="11">
        <f t="shared" si="97"/>
        <v>42152.698518518511</v>
      </c>
      <c r="R1068" s="11">
        <f t="shared" si="98"/>
        <v>42166.416666666664</v>
      </c>
      <c r="S1068" s="15" t="str">
        <f t="shared" si="100"/>
        <v>music</v>
      </c>
      <c r="T1068" s="16" t="str">
        <f t="shared" si="101"/>
        <v>faith</v>
      </c>
    </row>
    <row r="1069" spans="1:20" ht="45" x14ac:dyDescent="0.25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18">
        <f t="shared" si="99"/>
        <v>0</v>
      </c>
      <c r="P1069" s="6">
        <f t="shared" si="96"/>
        <v>0</v>
      </c>
      <c r="Q1069" s="11">
        <f t="shared" si="97"/>
        <v>42325.475474537037</v>
      </c>
      <c r="R1069" s="11">
        <f t="shared" si="98"/>
        <v>42384.999999999993</v>
      </c>
      <c r="S1069" s="15" t="str">
        <f t="shared" si="100"/>
        <v>music</v>
      </c>
      <c r="T1069" s="16" t="str">
        <f t="shared" si="101"/>
        <v>faith</v>
      </c>
    </row>
    <row r="1070" spans="1:20" ht="45" x14ac:dyDescent="0.25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18">
        <f t="shared" si="99"/>
        <v>0</v>
      </c>
      <c r="P1070" s="6">
        <f t="shared" si="96"/>
        <v>0</v>
      </c>
      <c r="Q1070" s="11">
        <f t="shared" si="97"/>
        <v>42614.467291666668</v>
      </c>
      <c r="R1070" s="11">
        <f t="shared" si="98"/>
        <v>42626.687499999993</v>
      </c>
      <c r="S1070" s="15" t="str">
        <f t="shared" si="100"/>
        <v>music</v>
      </c>
      <c r="T1070" s="16" t="str">
        <f t="shared" si="101"/>
        <v>faith</v>
      </c>
    </row>
    <row r="1071" spans="1:20" ht="45" x14ac:dyDescent="0.25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18">
        <f t="shared" si="99"/>
        <v>2.2222222222222223E-2</v>
      </c>
      <c r="P1071" s="6">
        <f t="shared" si="96"/>
        <v>1</v>
      </c>
      <c r="Q1071" s="11">
        <f t="shared" si="97"/>
        <v>42101.828194444439</v>
      </c>
      <c r="R1071" s="11">
        <f t="shared" si="98"/>
        <v>42131.828194444439</v>
      </c>
      <c r="S1071" s="15" t="str">
        <f t="shared" si="100"/>
        <v>music</v>
      </c>
      <c r="T1071" s="16" t="str">
        <f t="shared" si="101"/>
        <v>faith</v>
      </c>
    </row>
    <row r="1072" spans="1:20" ht="45" x14ac:dyDescent="0.25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18">
        <f t="shared" si="99"/>
        <v>11</v>
      </c>
      <c r="P1072" s="6">
        <f t="shared" si="96"/>
        <v>55</v>
      </c>
      <c r="Q1072" s="11">
        <f t="shared" si="97"/>
        <v>42559.605844907404</v>
      </c>
      <c r="R1072" s="11">
        <f t="shared" si="98"/>
        <v>42589.605844907404</v>
      </c>
      <c r="S1072" s="15" t="str">
        <f t="shared" si="100"/>
        <v>music</v>
      </c>
      <c r="T1072" s="16" t="str">
        <f t="shared" si="101"/>
        <v>faith</v>
      </c>
    </row>
    <row r="1073" spans="1:20" ht="30" x14ac:dyDescent="0.25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18">
        <f t="shared" si="99"/>
        <v>0.73333333333333328</v>
      </c>
      <c r="P1073" s="6">
        <f t="shared" si="96"/>
        <v>22</v>
      </c>
      <c r="Q1073" s="11">
        <f t="shared" si="97"/>
        <v>42286.65315972222</v>
      </c>
      <c r="R1073" s="11">
        <f t="shared" si="98"/>
        <v>42316.694826388884</v>
      </c>
      <c r="S1073" s="15" t="str">
        <f t="shared" si="100"/>
        <v>music</v>
      </c>
      <c r="T1073" s="16" t="str">
        <f t="shared" si="101"/>
        <v>faith</v>
      </c>
    </row>
    <row r="1074" spans="1:20" ht="45" x14ac:dyDescent="0.25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18">
        <f t="shared" si="99"/>
        <v>21.25</v>
      </c>
      <c r="P1074" s="6">
        <f t="shared" si="96"/>
        <v>56.666666666666664</v>
      </c>
      <c r="Q1074" s="11">
        <f t="shared" si="97"/>
        <v>42175.740648148145</v>
      </c>
      <c r="R1074" s="11">
        <f t="shared" si="98"/>
        <v>42205.740648148145</v>
      </c>
      <c r="S1074" s="15" t="str">
        <f t="shared" si="100"/>
        <v>music</v>
      </c>
      <c r="T1074" s="16" t="str">
        <f t="shared" si="101"/>
        <v>faith</v>
      </c>
    </row>
    <row r="1075" spans="1:20" ht="30" x14ac:dyDescent="0.25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18">
        <f t="shared" si="99"/>
        <v>0.4</v>
      </c>
      <c r="P1075" s="6">
        <f t="shared" si="96"/>
        <v>20</v>
      </c>
      <c r="Q1075" s="11">
        <f t="shared" si="97"/>
        <v>41884.665995370371</v>
      </c>
      <c r="R1075" s="11">
        <f t="shared" si="98"/>
        <v>41914.665995370371</v>
      </c>
      <c r="S1075" s="15" t="str">
        <f t="shared" si="100"/>
        <v>music</v>
      </c>
      <c r="T1075" s="16" t="str">
        <f t="shared" si="101"/>
        <v>faith</v>
      </c>
    </row>
    <row r="1076" spans="1:20" ht="45" x14ac:dyDescent="0.25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18">
        <f t="shared" si="99"/>
        <v>0.1</v>
      </c>
      <c r="P1076" s="6">
        <f t="shared" si="96"/>
        <v>1</v>
      </c>
      <c r="Q1076" s="11">
        <f t="shared" si="97"/>
        <v>42435.665879629632</v>
      </c>
      <c r="R1076" s="11">
        <f t="shared" si="98"/>
        <v>42494.624212962961</v>
      </c>
      <c r="S1076" s="15" t="str">
        <f t="shared" si="100"/>
        <v>music</v>
      </c>
      <c r="T1076" s="16" t="str">
        <f t="shared" si="101"/>
        <v>faith</v>
      </c>
    </row>
    <row r="1077" spans="1:20" ht="45" x14ac:dyDescent="0.25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18">
        <f t="shared" si="99"/>
        <v>0</v>
      </c>
      <c r="P1077" s="6">
        <f t="shared" si="96"/>
        <v>0</v>
      </c>
      <c r="Q1077" s="11">
        <f t="shared" si="97"/>
        <v>42171.609050925923</v>
      </c>
      <c r="R1077" s="11">
        <f t="shared" si="98"/>
        <v>42201.609050925923</v>
      </c>
      <c r="S1077" s="15" t="str">
        <f t="shared" si="100"/>
        <v>music</v>
      </c>
      <c r="T1077" s="16" t="str">
        <f t="shared" si="101"/>
        <v>faith</v>
      </c>
    </row>
    <row r="1078" spans="1:20" ht="45" x14ac:dyDescent="0.25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18">
        <f t="shared" si="99"/>
        <v>19.600000000000001</v>
      </c>
      <c r="P1078" s="6">
        <f t="shared" si="96"/>
        <v>55.282051282051285</v>
      </c>
      <c r="Q1078" s="11">
        <f t="shared" si="97"/>
        <v>41825.27753472222</v>
      </c>
      <c r="R1078" s="11">
        <f t="shared" si="98"/>
        <v>41854.27753472222</v>
      </c>
      <c r="S1078" s="15" t="str">
        <f t="shared" si="100"/>
        <v>photography</v>
      </c>
      <c r="T1078" s="16" t="str">
        <f t="shared" si="101"/>
        <v>photobooks</v>
      </c>
    </row>
    <row r="1079" spans="1:20" ht="45" x14ac:dyDescent="0.25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18">
        <f t="shared" si="99"/>
        <v>59.467839999999995</v>
      </c>
      <c r="P1079" s="6">
        <f t="shared" si="96"/>
        <v>72.16970873786407</v>
      </c>
      <c r="Q1079" s="11">
        <f t="shared" si="97"/>
        <v>41834.772129629629</v>
      </c>
      <c r="R1079" s="11">
        <f t="shared" si="98"/>
        <v>41864.772129629629</v>
      </c>
      <c r="S1079" s="15" t="str">
        <f t="shared" si="100"/>
        <v>photography</v>
      </c>
      <c r="T1079" s="16" t="str">
        <f t="shared" si="101"/>
        <v>photobooks</v>
      </c>
    </row>
    <row r="1080" spans="1:20" ht="30" x14ac:dyDescent="0.25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18">
        <f t="shared" si="99"/>
        <v>0</v>
      </c>
      <c r="P1080" s="6">
        <f t="shared" si="96"/>
        <v>0</v>
      </c>
      <c r="Q1080" s="11">
        <f t="shared" si="97"/>
        <v>41855.65148148148</v>
      </c>
      <c r="R1080" s="11">
        <f t="shared" si="98"/>
        <v>41876.65148148148</v>
      </c>
      <c r="S1080" s="15" t="str">
        <f t="shared" si="100"/>
        <v>photography</v>
      </c>
      <c r="T1080" s="16" t="str">
        <f t="shared" si="101"/>
        <v>photobooks</v>
      </c>
    </row>
    <row r="1081" spans="1:20" ht="30" x14ac:dyDescent="0.25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18">
        <f t="shared" si="99"/>
        <v>45.72</v>
      </c>
      <c r="P1081" s="6">
        <f t="shared" si="96"/>
        <v>58.615384615384613</v>
      </c>
      <c r="Q1081" s="11">
        <f t="shared" si="97"/>
        <v>41824.450046296297</v>
      </c>
      <c r="R1081" s="11">
        <f t="shared" si="98"/>
        <v>41854.450046296297</v>
      </c>
      <c r="S1081" s="15" t="str">
        <f t="shared" si="100"/>
        <v>photography</v>
      </c>
      <c r="T1081" s="16" t="str">
        <f t="shared" si="101"/>
        <v>photobooks</v>
      </c>
    </row>
    <row r="1082" spans="1:20" ht="45" x14ac:dyDescent="0.25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18">
        <f t="shared" si="99"/>
        <v>3.74</v>
      </c>
      <c r="P1082" s="6">
        <f t="shared" si="96"/>
        <v>12.466666666666667</v>
      </c>
      <c r="Q1082" s="11">
        <f t="shared" si="97"/>
        <v>41849.352361111109</v>
      </c>
      <c r="R1082" s="11">
        <f t="shared" si="98"/>
        <v>41909.352361111109</v>
      </c>
      <c r="S1082" s="15" t="str">
        <f t="shared" si="100"/>
        <v>photography</v>
      </c>
      <c r="T1082" s="16" t="str">
        <f t="shared" si="101"/>
        <v>photobooks</v>
      </c>
    </row>
    <row r="1083" spans="1:20" ht="45" x14ac:dyDescent="0.25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18">
        <f t="shared" si="99"/>
        <v>2.7025000000000001</v>
      </c>
      <c r="P1083" s="6">
        <f t="shared" si="96"/>
        <v>49.136363636363633</v>
      </c>
      <c r="Q1083" s="11">
        <f t="shared" si="97"/>
        <v>41987.610636574071</v>
      </c>
      <c r="R1083" s="11">
        <f t="shared" si="98"/>
        <v>42017.610636574071</v>
      </c>
      <c r="S1083" s="15" t="str">
        <f t="shared" si="100"/>
        <v>photography</v>
      </c>
      <c r="T1083" s="16" t="str">
        <f t="shared" si="101"/>
        <v>photobooks</v>
      </c>
    </row>
    <row r="1084" spans="1:20" ht="45" x14ac:dyDescent="0.25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18">
        <f t="shared" si="99"/>
        <v>56.51428571428572</v>
      </c>
      <c r="P1084" s="6">
        <f t="shared" si="96"/>
        <v>150.5</v>
      </c>
      <c r="Q1084" s="11">
        <f t="shared" si="97"/>
        <v>41891.571689814817</v>
      </c>
      <c r="R1084" s="11">
        <f t="shared" si="98"/>
        <v>41926.571689814817</v>
      </c>
      <c r="S1084" s="15" t="str">
        <f t="shared" si="100"/>
        <v>photography</v>
      </c>
      <c r="T1084" s="16" t="str">
        <f t="shared" si="101"/>
        <v>photobooks</v>
      </c>
    </row>
    <row r="1085" spans="1:20" ht="45" x14ac:dyDescent="0.25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18">
        <f t="shared" si="99"/>
        <v>21.30952380952381</v>
      </c>
      <c r="P1085" s="6">
        <f t="shared" si="96"/>
        <v>35.799999999999997</v>
      </c>
      <c r="Q1085" s="11">
        <f t="shared" si="97"/>
        <v>41905.771296296291</v>
      </c>
      <c r="R1085" s="11">
        <f t="shared" si="98"/>
        <v>41935.771296296291</v>
      </c>
      <c r="S1085" s="15" t="str">
        <f t="shared" si="100"/>
        <v>photography</v>
      </c>
      <c r="T1085" s="16" t="str">
        <f t="shared" si="101"/>
        <v>photobooks</v>
      </c>
    </row>
    <row r="1086" spans="1:20" ht="30" x14ac:dyDescent="0.25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18">
        <f t="shared" si="99"/>
        <v>15.6</v>
      </c>
      <c r="P1086" s="6">
        <f t="shared" si="96"/>
        <v>45.157894736842103</v>
      </c>
      <c r="Q1086" s="11">
        <f t="shared" si="97"/>
        <v>41766.509675925925</v>
      </c>
      <c r="R1086" s="11">
        <f t="shared" si="98"/>
        <v>41826.509675925925</v>
      </c>
      <c r="S1086" s="15" t="str">
        <f t="shared" si="100"/>
        <v>photography</v>
      </c>
      <c r="T1086" s="16" t="str">
        <f t="shared" si="101"/>
        <v>photobooks</v>
      </c>
    </row>
    <row r="1087" spans="1:20" ht="45" x14ac:dyDescent="0.25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18">
        <f t="shared" si="99"/>
        <v>6.2566666666666677</v>
      </c>
      <c r="P1087" s="6">
        <f t="shared" si="96"/>
        <v>98.78947368421052</v>
      </c>
      <c r="Q1087" s="11">
        <f t="shared" si="97"/>
        <v>41978.552060185182</v>
      </c>
      <c r="R1087" s="11">
        <f t="shared" si="98"/>
        <v>42023.552060185182</v>
      </c>
      <c r="S1087" s="15" t="str">
        <f t="shared" si="100"/>
        <v>photography</v>
      </c>
      <c r="T1087" s="16" t="str">
        <f t="shared" si="101"/>
        <v>photobooks</v>
      </c>
    </row>
    <row r="1088" spans="1:20" ht="45" x14ac:dyDescent="0.25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18">
        <f t="shared" si="99"/>
        <v>45.92</v>
      </c>
      <c r="P1088" s="6">
        <f t="shared" si="96"/>
        <v>88.307692307692307</v>
      </c>
      <c r="Q1088" s="11">
        <f t="shared" si="97"/>
        <v>41930.010324074072</v>
      </c>
      <c r="R1088" s="11">
        <f t="shared" si="98"/>
        <v>41972.415972222218</v>
      </c>
      <c r="S1088" s="15" t="str">
        <f t="shared" si="100"/>
        <v>photography</v>
      </c>
      <c r="T1088" s="16" t="str">
        <f t="shared" si="101"/>
        <v>photobooks</v>
      </c>
    </row>
    <row r="1089" spans="1:20" ht="45" x14ac:dyDescent="0.25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18">
        <f t="shared" si="99"/>
        <v>65.101538461538468</v>
      </c>
      <c r="P1089" s="6">
        <f t="shared" si="96"/>
        <v>170.62903225806451</v>
      </c>
      <c r="Q1089" s="11">
        <f t="shared" si="97"/>
        <v>41891.768055555549</v>
      </c>
      <c r="R1089" s="11">
        <f t="shared" si="98"/>
        <v>41936.768055555549</v>
      </c>
      <c r="S1089" s="15" t="str">
        <f t="shared" si="100"/>
        <v>photography</v>
      </c>
      <c r="T1089" s="16" t="str">
        <f t="shared" si="101"/>
        <v>photobooks</v>
      </c>
    </row>
    <row r="1090" spans="1:20" ht="45" x14ac:dyDescent="0.25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18">
        <f t="shared" si="99"/>
        <v>6.7</v>
      </c>
      <c r="P1090" s="6">
        <f t="shared" ref="P1090:P1153" si="102">IF(ISERROR(E1090/L1090),0,E1090/L1090)</f>
        <v>83.75</v>
      </c>
      <c r="Q1090" s="11">
        <f t="shared" ref="Q1090:Q1153" si="103">(J1090/86400)+25569+(-5/24)</f>
        <v>41905.748506944445</v>
      </c>
      <c r="R1090" s="11">
        <f t="shared" ref="R1090:R1153" si="104">(I1090/86400)+25569+(-5/24)</f>
        <v>41941.748506944445</v>
      </c>
      <c r="S1090" s="15" t="str">
        <f t="shared" si="100"/>
        <v>photography</v>
      </c>
      <c r="T1090" s="16" t="str">
        <f t="shared" si="101"/>
        <v>photobooks</v>
      </c>
    </row>
    <row r="1091" spans="1:20" ht="45" x14ac:dyDescent="0.25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18">
        <f t="shared" ref="O1091:O1154" si="105">E1091/D1091 * 100</f>
        <v>13.5625</v>
      </c>
      <c r="P1091" s="6">
        <f t="shared" si="102"/>
        <v>65.099999999999994</v>
      </c>
      <c r="Q1091" s="11">
        <f t="shared" si="103"/>
        <v>42025.14876157407</v>
      </c>
      <c r="R1091" s="11">
        <f t="shared" si="104"/>
        <v>42055.14876157407</v>
      </c>
      <c r="S1091" s="15" t="str">
        <f t="shared" ref="S1091:S1154" si="106">LEFT(N1091,FIND("/",N1091)-1)</f>
        <v>photography</v>
      </c>
      <c r="T1091" s="16" t="str">
        <f t="shared" ref="T1091:T1154" si="107">RIGHT(N1091,LEN(N1091)-FIND("/",N1091))</f>
        <v>photobooks</v>
      </c>
    </row>
    <row r="1092" spans="1:20" ht="45" x14ac:dyDescent="0.25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18">
        <f t="shared" si="105"/>
        <v>1.9900000000000002</v>
      </c>
      <c r="P1092" s="6">
        <f t="shared" si="102"/>
        <v>66.333333333333329</v>
      </c>
      <c r="Q1092" s="11">
        <f t="shared" si="103"/>
        <v>42045.655034722215</v>
      </c>
      <c r="R1092" s="11">
        <f t="shared" si="104"/>
        <v>42090.613368055558</v>
      </c>
      <c r="S1092" s="15" t="str">
        <f t="shared" si="106"/>
        <v>photography</v>
      </c>
      <c r="T1092" s="16" t="str">
        <f t="shared" si="107"/>
        <v>photobooks</v>
      </c>
    </row>
    <row r="1093" spans="1:20" ht="45" x14ac:dyDescent="0.25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18">
        <f t="shared" si="105"/>
        <v>36.236363636363642</v>
      </c>
      <c r="P1093" s="6">
        <f t="shared" si="102"/>
        <v>104.89473684210526</v>
      </c>
      <c r="Q1093" s="11">
        <f t="shared" si="103"/>
        <v>42585.483564814807</v>
      </c>
      <c r="R1093" s="11">
        <f t="shared" si="104"/>
        <v>42615.483564814807</v>
      </c>
      <c r="S1093" s="15" t="str">
        <f t="shared" si="106"/>
        <v>photography</v>
      </c>
      <c r="T1093" s="16" t="str">
        <f t="shared" si="107"/>
        <v>photobooks</v>
      </c>
    </row>
    <row r="1094" spans="1:20" ht="45" x14ac:dyDescent="0.25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18">
        <f t="shared" si="105"/>
        <v>39.743333333333339</v>
      </c>
      <c r="P1094" s="6">
        <f t="shared" si="102"/>
        <v>78.440789473684205</v>
      </c>
      <c r="Q1094" s="11">
        <f t="shared" si="103"/>
        <v>42493.392476851848</v>
      </c>
      <c r="R1094" s="11">
        <f t="shared" si="104"/>
        <v>42553.392476851848</v>
      </c>
      <c r="S1094" s="15" t="str">
        <f t="shared" si="106"/>
        <v>photography</v>
      </c>
      <c r="T1094" s="16" t="str">
        <f t="shared" si="107"/>
        <v>photobooks</v>
      </c>
    </row>
    <row r="1095" spans="1:20" ht="45" x14ac:dyDescent="0.25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18">
        <f t="shared" si="105"/>
        <v>25.763636363636365</v>
      </c>
      <c r="P1095" s="6">
        <f t="shared" si="102"/>
        <v>59.041666666666664</v>
      </c>
      <c r="Q1095" s="11">
        <f t="shared" si="103"/>
        <v>42597.409085648142</v>
      </c>
      <c r="R1095" s="11">
        <f t="shared" si="104"/>
        <v>42628.409085648142</v>
      </c>
      <c r="S1095" s="15" t="str">
        <f t="shared" si="106"/>
        <v>photography</v>
      </c>
      <c r="T1095" s="16" t="str">
        <f t="shared" si="107"/>
        <v>photobooks</v>
      </c>
    </row>
    <row r="1096" spans="1:20" ht="45" x14ac:dyDescent="0.25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18">
        <f t="shared" si="105"/>
        <v>15.491428571428573</v>
      </c>
      <c r="P1096" s="6">
        <f t="shared" si="102"/>
        <v>71.34210526315789</v>
      </c>
      <c r="Q1096" s="11">
        <f t="shared" si="103"/>
        <v>42388.366770833331</v>
      </c>
      <c r="R1096" s="11">
        <f t="shared" si="104"/>
        <v>42421.366770833331</v>
      </c>
      <c r="S1096" s="15" t="str">
        <f t="shared" si="106"/>
        <v>photography</v>
      </c>
      <c r="T1096" s="16" t="str">
        <f t="shared" si="107"/>
        <v>photobooks</v>
      </c>
    </row>
    <row r="1097" spans="1:20" ht="45" x14ac:dyDescent="0.25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18">
        <f t="shared" si="105"/>
        <v>23.692499999999999</v>
      </c>
      <c r="P1097" s="6">
        <f t="shared" si="102"/>
        <v>51.227027027027027</v>
      </c>
      <c r="Q1097" s="11">
        <f t="shared" si="103"/>
        <v>42115.741643518515</v>
      </c>
      <c r="R1097" s="11">
        <f t="shared" si="104"/>
        <v>42145.741643518515</v>
      </c>
      <c r="S1097" s="15" t="str">
        <f t="shared" si="106"/>
        <v>photography</v>
      </c>
      <c r="T1097" s="16" t="str">
        <f t="shared" si="107"/>
        <v>photobooks</v>
      </c>
    </row>
    <row r="1098" spans="1:20" ht="45" x14ac:dyDescent="0.25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18">
        <f t="shared" si="105"/>
        <v>39.76</v>
      </c>
      <c r="P1098" s="6">
        <f t="shared" si="102"/>
        <v>60.242424242424242</v>
      </c>
      <c r="Q1098" s="11">
        <f t="shared" si="103"/>
        <v>42003.447222222218</v>
      </c>
      <c r="R1098" s="11">
        <f t="shared" si="104"/>
        <v>42034.934027777774</v>
      </c>
      <c r="S1098" s="15" t="str">
        <f t="shared" si="106"/>
        <v>photography</v>
      </c>
      <c r="T1098" s="16" t="str">
        <f t="shared" si="107"/>
        <v>photobooks</v>
      </c>
    </row>
    <row r="1099" spans="1:20" ht="45" x14ac:dyDescent="0.25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18">
        <f t="shared" si="105"/>
        <v>20.220833333333331</v>
      </c>
      <c r="P1099" s="6">
        <f t="shared" si="102"/>
        <v>44.935185185185183</v>
      </c>
      <c r="Q1099" s="11">
        <f t="shared" si="103"/>
        <v>41896.926562499997</v>
      </c>
      <c r="R1099" s="11">
        <f t="shared" si="104"/>
        <v>41927.791666666664</v>
      </c>
      <c r="S1099" s="15" t="str">
        <f t="shared" si="106"/>
        <v>photography</v>
      </c>
      <c r="T1099" s="16" t="str">
        <f t="shared" si="107"/>
        <v>photobooks</v>
      </c>
    </row>
    <row r="1100" spans="1:20" ht="45" x14ac:dyDescent="0.25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18">
        <f t="shared" si="105"/>
        <v>47.631578947368418</v>
      </c>
      <c r="P1100" s="6">
        <f t="shared" si="102"/>
        <v>31.206896551724139</v>
      </c>
      <c r="Q1100" s="11">
        <f t="shared" si="103"/>
        <v>41958.342326388891</v>
      </c>
      <c r="R1100" s="11">
        <f t="shared" si="104"/>
        <v>41988.342326388891</v>
      </c>
      <c r="S1100" s="15" t="str">
        <f t="shared" si="106"/>
        <v>photography</v>
      </c>
      <c r="T1100" s="16" t="str">
        <f t="shared" si="107"/>
        <v>photobooks</v>
      </c>
    </row>
    <row r="1101" spans="1:20" ht="30" x14ac:dyDescent="0.25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18">
        <f t="shared" si="105"/>
        <v>15.329999999999998</v>
      </c>
      <c r="P1101" s="6">
        <f t="shared" si="102"/>
        <v>63.875</v>
      </c>
      <c r="Q1101" s="11">
        <f t="shared" si="103"/>
        <v>42068.447187499994</v>
      </c>
      <c r="R1101" s="11">
        <f t="shared" si="104"/>
        <v>42098.40552083333</v>
      </c>
      <c r="S1101" s="15" t="str">
        <f t="shared" si="106"/>
        <v>photography</v>
      </c>
      <c r="T1101" s="16" t="str">
        <f t="shared" si="107"/>
        <v>photobooks</v>
      </c>
    </row>
    <row r="1102" spans="1:20" ht="30" x14ac:dyDescent="0.25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18">
        <f t="shared" si="105"/>
        <v>1.3818181818181818</v>
      </c>
      <c r="P1102" s="6">
        <f t="shared" si="102"/>
        <v>19</v>
      </c>
      <c r="Q1102" s="11">
        <f t="shared" si="103"/>
        <v>41913.740069444444</v>
      </c>
      <c r="R1102" s="11">
        <f t="shared" si="104"/>
        <v>41943.740069444444</v>
      </c>
      <c r="S1102" s="15" t="str">
        <f t="shared" si="106"/>
        <v>photography</v>
      </c>
      <c r="T1102" s="16" t="str">
        <f t="shared" si="107"/>
        <v>photobooks</v>
      </c>
    </row>
    <row r="1103" spans="1:20" ht="45" x14ac:dyDescent="0.25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18">
        <f t="shared" si="105"/>
        <v>0.5</v>
      </c>
      <c r="P1103" s="6">
        <f t="shared" si="102"/>
        <v>10</v>
      </c>
      <c r="Q1103" s="11">
        <f t="shared" si="103"/>
        <v>41956.041701388887</v>
      </c>
      <c r="R1103" s="11">
        <f t="shared" si="104"/>
        <v>42016.041701388887</v>
      </c>
      <c r="S1103" s="15" t="str">
        <f t="shared" si="106"/>
        <v>photography</v>
      </c>
      <c r="T1103" s="16" t="str">
        <f t="shared" si="107"/>
        <v>photobooks</v>
      </c>
    </row>
    <row r="1104" spans="1:20" ht="45" x14ac:dyDescent="0.25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18">
        <f t="shared" si="105"/>
        <v>4.957575757575758</v>
      </c>
      <c r="P1104" s="6">
        <f t="shared" si="102"/>
        <v>109.06666666666666</v>
      </c>
      <c r="Q1104" s="11">
        <f t="shared" si="103"/>
        <v>42010.466180555552</v>
      </c>
      <c r="R1104" s="11">
        <f t="shared" si="104"/>
        <v>42040.466180555552</v>
      </c>
      <c r="S1104" s="15" t="str">
        <f t="shared" si="106"/>
        <v>photography</v>
      </c>
      <c r="T1104" s="16" t="str">
        <f t="shared" si="107"/>
        <v>photobooks</v>
      </c>
    </row>
    <row r="1105" spans="1:20" ht="30" x14ac:dyDescent="0.25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18">
        <f t="shared" si="105"/>
        <v>3.5666666666666664</v>
      </c>
      <c r="P1105" s="6">
        <f t="shared" si="102"/>
        <v>26.75</v>
      </c>
      <c r="Q1105" s="11">
        <f t="shared" si="103"/>
        <v>41973.532002314816</v>
      </c>
      <c r="R1105" s="11">
        <f t="shared" si="104"/>
        <v>42033.532002314816</v>
      </c>
      <c r="S1105" s="15" t="str">
        <f t="shared" si="106"/>
        <v>photography</v>
      </c>
      <c r="T1105" s="16" t="str">
        <f t="shared" si="107"/>
        <v>photobooks</v>
      </c>
    </row>
    <row r="1106" spans="1:20" ht="30" x14ac:dyDescent="0.25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18">
        <f t="shared" si="105"/>
        <v>61.124000000000002</v>
      </c>
      <c r="P1106" s="6">
        <f t="shared" si="102"/>
        <v>109.93525179856115</v>
      </c>
      <c r="Q1106" s="11">
        <f t="shared" si="103"/>
        <v>42188.822708333326</v>
      </c>
      <c r="R1106" s="11">
        <f t="shared" si="104"/>
        <v>42226.082638888889</v>
      </c>
      <c r="S1106" s="15" t="str">
        <f t="shared" si="106"/>
        <v>photography</v>
      </c>
      <c r="T1106" s="16" t="str">
        <f t="shared" si="107"/>
        <v>photobooks</v>
      </c>
    </row>
    <row r="1107" spans="1:20" ht="45" x14ac:dyDescent="0.25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18">
        <f t="shared" si="105"/>
        <v>1.3333333333333335</v>
      </c>
      <c r="P1107" s="6">
        <f t="shared" si="102"/>
        <v>20</v>
      </c>
      <c r="Q1107" s="11">
        <f t="shared" si="103"/>
        <v>41940.683333333327</v>
      </c>
      <c r="R1107" s="11">
        <f t="shared" si="104"/>
        <v>41970.724999999999</v>
      </c>
      <c r="S1107" s="15" t="str">
        <f t="shared" si="106"/>
        <v>photography</v>
      </c>
      <c r="T1107" s="16" t="str">
        <f t="shared" si="107"/>
        <v>photobooks</v>
      </c>
    </row>
    <row r="1108" spans="1:20" ht="45" x14ac:dyDescent="0.25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18">
        <f t="shared" si="105"/>
        <v>11.077777777777778</v>
      </c>
      <c r="P1108" s="6">
        <f t="shared" si="102"/>
        <v>55.388888888888886</v>
      </c>
      <c r="Q1108" s="11">
        <f t="shared" si="103"/>
        <v>42011.342847222222</v>
      </c>
      <c r="R1108" s="11">
        <f t="shared" si="104"/>
        <v>42046.342847222222</v>
      </c>
      <c r="S1108" s="15" t="str">
        <f t="shared" si="106"/>
        <v>photography</v>
      </c>
      <c r="T1108" s="16" t="str">
        <f t="shared" si="107"/>
        <v>photobooks</v>
      </c>
    </row>
    <row r="1109" spans="1:20" ht="30" x14ac:dyDescent="0.25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18">
        <f t="shared" si="105"/>
        <v>38.735714285714288</v>
      </c>
      <c r="P1109" s="6">
        <f t="shared" si="102"/>
        <v>133.90123456790124</v>
      </c>
      <c r="Q1109" s="11">
        <f t="shared" si="103"/>
        <v>42628.080335648141</v>
      </c>
      <c r="R1109" s="11">
        <f t="shared" si="104"/>
        <v>42657.458333333336</v>
      </c>
      <c r="S1109" s="15" t="str">
        <f t="shared" si="106"/>
        <v>photography</v>
      </c>
      <c r="T1109" s="16" t="str">
        <f t="shared" si="107"/>
        <v>photobooks</v>
      </c>
    </row>
    <row r="1110" spans="1:20" ht="45" x14ac:dyDescent="0.25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18">
        <f t="shared" si="105"/>
        <v>22.05263157894737</v>
      </c>
      <c r="P1110" s="6">
        <f t="shared" si="102"/>
        <v>48.720930232558139</v>
      </c>
      <c r="Q1110" s="11">
        <f t="shared" si="103"/>
        <v>42515.231087962959</v>
      </c>
      <c r="R1110" s="11">
        <f t="shared" si="104"/>
        <v>42575.231087962959</v>
      </c>
      <c r="S1110" s="15" t="str">
        <f t="shared" si="106"/>
        <v>photography</v>
      </c>
      <c r="T1110" s="16" t="str">
        <f t="shared" si="107"/>
        <v>photobooks</v>
      </c>
    </row>
    <row r="1111" spans="1:20" ht="45" x14ac:dyDescent="0.25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18">
        <f t="shared" si="105"/>
        <v>67.55</v>
      </c>
      <c r="P1111" s="6">
        <f t="shared" si="102"/>
        <v>48.25</v>
      </c>
      <c r="Q1111" s="11">
        <f t="shared" si="103"/>
        <v>42689.360983796294</v>
      </c>
      <c r="R1111" s="11">
        <f t="shared" si="104"/>
        <v>42719.360983796294</v>
      </c>
      <c r="S1111" s="15" t="str">
        <f t="shared" si="106"/>
        <v>photography</v>
      </c>
      <c r="T1111" s="16" t="str">
        <f t="shared" si="107"/>
        <v>photobooks</v>
      </c>
    </row>
    <row r="1112" spans="1:20" ht="45" x14ac:dyDescent="0.25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18">
        <f t="shared" si="105"/>
        <v>13.637499999999999</v>
      </c>
      <c r="P1112" s="6">
        <f t="shared" si="102"/>
        <v>58.972972972972975</v>
      </c>
      <c r="Q1112" s="11">
        <f t="shared" si="103"/>
        <v>42344.118437499994</v>
      </c>
      <c r="R1112" s="11">
        <f t="shared" si="104"/>
        <v>42404.118437499994</v>
      </c>
      <c r="S1112" s="15" t="str">
        <f t="shared" si="106"/>
        <v>photography</v>
      </c>
      <c r="T1112" s="16" t="str">
        <f t="shared" si="107"/>
        <v>photobooks</v>
      </c>
    </row>
    <row r="1113" spans="1:20" ht="30" x14ac:dyDescent="0.25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18">
        <f t="shared" si="105"/>
        <v>1.7457500000000001</v>
      </c>
      <c r="P1113" s="6">
        <f t="shared" si="102"/>
        <v>11.638333333333334</v>
      </c>
      <c r="Q1113" s="11">
        <f t="shared" si="103"/>
        <v>41934.634351851848</v>
      </c>
      <c r="R1113" s="11">
        <f t="shared" si="104"/>
        <v>41954.676018518519</v>
      </c>
      <c r="S1113" s="15" t="str">
        <f t="shared" si="106"/>
        <v>photography</v>
      </c>
      <c r="T1113" s="16" t="str">
        <f t="shared" si="107"/>
        <v>photobooks</v>
      </c>
    </row>
    <row r="1114" spans="1:20" ht="45" x14ac:dyDescent="0.25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18">
        <f t="shared" si="105"/>
        <v>20.44963251188932</v>
      </c>
      <c r="P1114" s="6">
        <f t="shared" si="102"/>
        <v>83.716814159292042</v>
      </c>
      <c r="Q1114" s="11">
        <f t="shared" si="103"/>
        <v>42623.397800925923</v>
      </c>
      <c r="R1114" s="11">
        <f t="shared" si="104"/>
        <v>42653.397800925923</v>
      </c>
      <c r="S1114" s="15" t="str">
        <f t="shared" si="106"/>
        <v>photography</v>
      </c>
      <c r="T1114" s="16" t="str">
        <f t="shared" si="107"/>
        <v>photobooks</v>
      </c>
    </row>
    <row r="1115" spans="1:20" ht="45" x14ac:dyDescent="0.25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18">
        <f t="shared" si="105"/>
        <v>13.852941176470587</v>
      </c>
      <c r="P1115" s="6">
        <f t="shared" si="102"/>
        <v>63.648648648648646</v>
      </c>
      <c r="Q1115" s="11">
        <f t="shared" si="103"/>
        <v>42321.452175925922</v>
      </c>
      <c r="R1115" s="11">
        <f t="shared" si="104"/>
        <v>42353.298611111109</v>
      </c>
      <c r="S1115" s="15" t="str">
        <f t="shared" si="106"/>
        <v>photography</v>
      </c>
      <c r="T1115" s="16" t="str">
        <f t="shared" si="107"/>
        <v>photobooks</v>
      </c>
    </row>
    <row r="1116" spans="1:20" ht="30" x14ac:dyDescent="0.25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18">
        <f t="shared" si="105"/>
        <v>48.485714285714288</v>
      </c>
      <c r="P1116" s="6">
        <f t="shared" si="102"/>
        <v>94.277777777777771</v>
      </c>
      <c r="Q1116" s="11">
        <f t="shared" si="103"/>
        <v>42159.264236111114</v>
      </c>
      <c r="R1116" s="11">
        <f t="shared" si="104"/>
        <v>42182.707638888889</v>
      </c>
      <c r="S1116" s="15" t="str">
        <f t="shared" si="106"/>
        <v>photography</v>
      </c>
      <c r="T1116" s="16" t="str">
        <f t="shared" si="107"/>
        <v>photobooks</v>
      </c>
    </row>
    <row r="1117" spans="1:20" ht="45" x14ac:dyDescent="0.25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18">
        <f t="shared" si="105"/>
        <v>30.8</v>
      </c>
      <c r="P1117" s="6">
        <f t="shared" si="102"/>
        <v>71.86666666666666</v>
      </c>
      <c r="Q1117" s="11">
        <f t="shared" si="103"/>
        <v>42017.863217592589</v>
      </c>
      <c r="R1117" s="11">
        <f t="shared" si="104"/>
        <v>42048.863217592589</v>
      </c>
      <c r="S1117" s="15" t="str">
        <f t="shared" si="106"/>
        <v>photography</v>
      </c>
      <c r="T1117" s="16" t="str">
        <f t="shared" si="107"/>
        <v>photobooks</v>
      </c>
    </row>
    <row r="1118" spans="1:20" ht="45" x14ac:dyDescent="0.25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18">
        <f t="shared" si="105"/>
        <v>35.174193548387095</v>
      </c>
      <c r="P1118" s="6">
        <f t="shared" si="102"/>
        <v>104.84615384615384</v>
      </c>
      <c r="Q1118" s="11">
        <f t="shared" si="103"/>
        <v>42282.469953703701</v>
      </c>
      <c r="R1118" s="11">
        <f t="shared" si="104"/>
        <v>42322.511620370373</v>
      </c>
      <c r="S1118" s="15" t="str">
        <f t="shared" si="106"/>
        <v>photography</v>
      </c>
      <c r="T1118" s="16" t="str">
        <f t="shared" si="107"/>
        <v>photobooks</v>
      </c>
    </row>
    <row r="1119" spans="1:20" ht="45" x14ac:dyDescent="0.25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18">
        <f t="shared" si="105"/>
        <v>36.404444444444444</v>
      </c>
      <c r="P1119" s="6">
        <f t="shared" si="102"/>
        <v>67.139344262295083</v>
      </c>
      <c r="Q1119" s="11">
        <f t="shared" si="103"/>
        <v>42247.595578703702</v>
      </c>
      <c r="R1119" s="11">
        <f t="shared" si="104"/>
        <v>42279.541666666664</v>
      </c>
      <c r="S1119" s="15" t="str">
        <f t="shared" si="106"/>
        <v>photography</v>
      </c>
      <c r="T1119" s="16" t="str">
        <f t="shared" si="107"/>
        <v>photobooks</v>
      </c>
    </row>
    <row r="1120" spans="1:20" ht="45" x14ac:dyDescent="0.25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18">
        <f t="shared" si="105"/>
        <v>2.9550000000000001</v>
      </c>
      <c r="P1120" s="6">
        <f t="shared" si="102"/>
        <v>73.875</v>
      </c>
      <c r="Q1120" s="11">
        <f t="shared" si="103"/>
        <v>41877.429965277777</v>
      </c>
      <c r="R1120" s="11">
        <f t="shared" si="104"/>
        <v>41912.429965277777</v>
      </c>
      <c r="S1120" s="15" t="str">
        <f t="shared" si="106"/>
        <v>photography</v>
      </c>
      <c r="T1120" s="16" t="str">
        <f t="shared" si="107"/>
        <v>photobooks</v>
      </c>
    </row>
    <row r="1121" spans="1:20" ht="30" x14ac:dyDescent="0.25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18">
        <f t="shared" si="105"/>
        <v>11.06</v>
      </c>
      <c r="P1121" s="6">
        <f t="shared" si="102"/>
        <v>69.125</v>
      </c>
      <c r="Q1121" s="11">
        <f t="shared" si="103"/>
        <v>41879.860104166662</v>
      </c>
      <c r="R1121" s="11">
        <f t="shared" si="104"/>
        <v>41909.860104166662</v>
      </c>
      <c r="S1121" s="15" t="str">
        <f t="shared" si="106"/>
        <v>photography</v>
      </c>
      <c r="T1121" s="16" t="str">
        <f t="shared" si="107"/>
        <v>photobooks</v>
      </c>
    </row>
    <row r="1122" spans="1:20" ht="45" x14ac:dyDescent="0.25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18">
        <f t="shared" si="105"/>
        <v>41.407142857142858</v>
      </c>
      <c r="P1122" s="6">
        <f t="shared" si="102"/>
        <v>120.77083333333333</v>
      </c>
      <c r="Q1122" s="11">
        <f t="shared" si="103"/>
        <v>42742.472569444442</v>
      </c>
      <c r="R1122" s="11">
        <f t="shared" si="104"/>
        <v>42777.472569444442</v>
      </c>
      <c r="S1122" s="15" t="str">
        <f t="shared" si="106"/>
        <v>photography</v>
      </c>
      <c r="T1122" s="16" t="str">
        <f t="shared" si="107"/>
        <v>photobooks</v>
      </c>
    </row>
    <row r="1123" spans="1:20" ht="45" x14ac:dyDescent="0.25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18">
        <f t="shared" si="105"/>
        <v>10.857142857142858</v>
      </c>
      <c r="P1123" s="6">
        <f t="shared" si="102"/>
        <v>42.222222222222221</v>
      </c>
      <c r="Q1123" s="11">
        <f t="shared" si="103"/>
        <v>42029.699525462966</v>
      </c>
      <c r="R1123" s="11">
        <f t="shared" si="104"/>
        <v>42064.699525462966</v>
      </c>
      <c r="S1123" s="15" t="str">
        <f t="shared" si="106"/>
        <v>photography</v>
      </c>
      <c r="T1123" s="16" t="str">
        <f t="shared" si="107"/>
        <v>photobooks</v>
      </c>
    </row>
    <row r="1124" spans="1:20" ht="30" x14ac:dyDescent="0.25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18">
        <f t="shared" si="105"/>
        <v>3.3333333333333335</v>
      </c>
      <c r="P1124" s="6">
        <f t="shared" si="102"/>
        <v>7.5</v>
      </c>
      <c r="Q1124" s="11">
        <f t="shared" si="103"/>
        <v>41860.701689814814</v>
      </c>
      <c r="R1124" s="11">
        <f t="shared" si="104"/>
        <v>41872.701689814814</v>
      </c>
      <c r="S1124" s="15" t="str">
        <f t="shared" si="106"/>
        <v>photography</v>
      </c>
      <c r="T1124" s="16" t="str">
        <f t="shared" si="107"/>
        <v>photobooks</v>
      </c>
    </row>
    <row r="1125" spans="1:20" ht="30" x14ac:dyDescent="0.25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18">
        <f t="shared" si="105"/>
        <v>7.407407407407407E-2</v>
      </c>
      <c r="P1125" s="6">
        <f t="shared" si="102"/>
        <v>1.5384615384615385</v>
      </c>
      <c r="Q1125" s="11">
        <f t="shared" si="103"/>
        <v>41876.225347222222</v>
      </c>
      <c r="R1125" s="11">
        <f t="shared" si="104"/>
        <v>41935.958333333328</v>
      </c>
      <c r="S1125" s="15" t="str">
        <f t="shared" si="106"/>
        <v>photography</v>
      </c>
      <c r="T1125" s="16" t="str">
        <f t="shared" si="107"/>
        <v>photobooks</v>
      </c>
    </row>
    <row r="1126" spans="1:20" ht="45" x14ac:dyDescent="0.25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18">
        <f t="shared" si="105"/>
        <v>13.307692307692307</v>
      </c>
      <c r="P1126" s="6">
        <f t="shared" si="102"/>
        <v>37.608695652173914</v>
      </c>
      <c r="Q1126" s="11">
        <f t="shared" si="103"/>
        <v>42524.110370370363</v>
      </c>
      <c r="R1126" s="11">
        <f t="shared" si="104"/>
        <v>42554.110370370363</v>
      </c>
      <c r="S1126" s="15" t="str">
        <f t="shared" si="106"/>
        <v>photography</v>
      </c>
      <c r="T1126" s="16" t="str">
        <f t="shared" si="107"/>
        <v>photobooks</v>
      </c>
    </row>
    <row r="1127" spans="1:20" ht="30" x14ac:dyDescent="0.25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18">
        <f t="shared" si="105"/>
        <v>0</v>
      </c>
      <c r="P1127" s="6">
        <f t="shared" si="102"/>
        <v>0</v>
      </c>
      <c r="Q1127" s="11">
        <f t="shared" si="103"/>
        <v>41829.68069444444</v>
      </c>
      <c r="R1127" s="11">
        <f t="shared" si="104"/>
        <v>41859.68069444444</v>
      </c>
      <c r="S1127" s="15" t="str">
        <f t="shared" si="106"/>
        <v>photography</v>
      </c>
      <c r="T1127" s="16" t="str">
        <f t="shared" si="107"/>
        <v>photobooks</v>
      </c>
    </row>
    <row r="1128" spans="1:20" ht="45" x14ac:dyDescent="0.25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18">
        <f t="shared" si="105"/>
        <v>49.183333333333337</v>
      </c>
      <c r="P1128" s="6">
        <f t="shared" si="102"/>
        <v>42.157142857142858</v>
      </c>
      <c r="Q1128" s="11">
        <f t="shared" si="103"/>
        <v>42033.105740740742</v>
      </c>
      <c r="R1128" s="11">
        <f t="shared" si="104"/>
        <v>42063.105740740742</v>
      </c>
      <c r="S1128" s="15" t="str">
        <f t="shared" si="106"/>
        <v>photography</v>
      </c>
      <c r="T1128" s="16" t="str">
        <f t="shared" si="107"/>
        <v>photobooks</v>
      </c>
    </row>
    <row r="1129" spans="1:20" ht="45" x14ac:dyDescent="0.25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18">
        <f t="shared" si="105"/>
        <v>0</v>
      </c>
      <c r="P1129" s="6">
        <f t="shared" si="102"/>
        <v>0</v>
      </c>
      <c r="Q1129" s="11">
        <f t="shared" si="103"/>
        <v>42172.698344907403</v>
      </c>
      <c r="R1129" s="11">
        <f t="shared" si="104"/>
        <v>42186.698344907403</v>
      </c>
      <c r="S1129" s="15" t="str">
        <f t="shared" si="106"/>
        <v>photography</v>
      </c>
      <c r="T1129" s="16" t="str">
        <f t="shared" si="107"/>
        <v>photobooks</v>
      </c>
    </row>
    <row r="1130" spans="1:20" ht="45" x14ac:dyDescent="0.25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18">
        <f t="shared" si="105"/>
        <v>2.036</v>
      </c>
      <c r="P1130" s="6">
        <f t="shared" si="102"/>
        <v>84.833333333333329</v>
      </c>
      <c r="Q1130" s="11">
        <f t="shared" si="103"/>
        <v>42548.667858796289</v>
      </c>
      <c r="R1130" s="11">
        <f t="shared" si="104"/>
        <v>42576.583333333336</v>
      </c>
      <c r="S1130" s="15" t="str">
        <f t="shared" si="106"/>
        <v>photography</v>
      </c>
      <c r="T1130" s="16" t="str">
        <f t="shared" si="107"/>
        <v>photobooks</v>
      </c>
    </row>
    <row r="1131" spans="1:20" ht="30" x14ac:dyDescent="0.25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18">
        <f t="shared" si="105"/>
        <v>52.327777777777776</v>
      </c>
      <c r="P1131" s="6">
        <f t="shared" si="102"/>
        <v>94.19</v>
      </c>
      <c r="Q1131" s="11">
        <f t="shared" si="103"/>
        <v>42705.453784722216</v>
      </c>
      <c r="R1131" s="11">
        <f t="shared" si="104"/>
        <v>42765.082638888889</v>
      </c>
      <c r="S1131" s="15" t="str">
        <f t="shared" si="106"/>
        <v>photography</v>
      </c>
      <c r="T1131" s="16" t="str">
        <f t="shared" si="107"/>
        <v>photobooks</v>
      </c>
    </row>
    <row r="1132" spans="1:20" ht="30" x14ac:dyDescent="0.25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18">
        <f t="shared" si="105"/>
        <v>0</v>
      </c>
      <c r="P1132" s="6">
        <f t="shared" si="102"/>
        <v>0</v>
      </c>
      <c r="Q1132" s="11">
        <f t="shared" si="103"/>
        <v>42067.026041666664</v>
      </c>
      <c r="R1132" s="11">
        <f t="shared" si="104"/>
        <v>42096.984374999993</v>
      </c>
      <c r="S1132" s="15" t="str">
        <f t="shared" si="106"/>
        <v>photography</v>
      </c>
      <c r="T1132" s="16" t="str">
        <f t="shared" si="107"/>
        <v>photobooks</v>
      </c>
    </row>
    <row r="1133" spans="1:20" ht="45" x14ac:dyDescent="0.25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18">
        <f t="shared" si="105"/>
        <v>2.083333333333333</v>
      </c>
      <c r="P1133" s="6">
        <f t="shared" si="102"/>
        <v>6.25</v>
      </c>
      <c r="Q1133" s="11">
        <f t="shared" si="103"/>
        <v>41820.543935185182</v>
      </c>
      <c r="R1133" s="11">
        <f t="shared" si="104"/>
        <v>41850.543935185182</v>
      </c>
      <c r="S1133" s="15" t="str">
        <f t="shared" si="106"/>
        <v>photography</v>
      </c>
      <c r="T1133" s="16" t="str">
        <f t="shared" si="107"/>
        <v>photobooks</v>
      </c>
    </row>
    <row r="1134" spans="1:20" ht="45" x14ac:dyDescent="0.25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18">
        <f t="shared" si="105"/>
        <v>6.565384615384616</v>
      </c>
      <c r="P1134" s="6">
        <f t="shared" si="102"/>
        <v>213.375</v>
      </c>
      <c r="Q1134" s="11">
        <f t="shared" si="103"/>
        <v>42064.876041666663</v>
      </c>
      <c r="R1134" s="11">
        <f t="shared" si="104"/>
        <v>42094.834374999999</v>
      </c>
      <c r="S1134" s="15" t="str">
        <f t="shared" si="106"/>
        <v>photography</v>
      </c>
      <c r="T1134" s="16" t="str">
        <f t="shared" si="107"/>
        <v>photobooks</v>
      </c>
    </row>
    <row r="1135" spans="1:20" ht="45" x14ac:dyDescent="0.25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18">
        <f t="shared" si="105"/>
        <v>0</v>
      </c>
      <c r="P1135" s="6">
        <f t="shared" si="102"/>
        <v>0</v>
      </c>
      <c r="Q1135" s="11">
        <f t="shared" si="103"/>
        <v>42000.091909722221</v>
      </c>
      <c r="R1135" s="11">
        <f t="shared" si="104"/>
        <v>42030.091909722221</v>
      </c>
      <c r="S1135" s="15" t="str">
        <f t="shared" si="106"/>
        <v>games</v>
      </c>
      <c r="T1135" s="16" t="str">
        <f t="shared" si="107"/>
        <v>mobile games</v>
      </c>
    </row>
    <row r="1136" spans="1:20" ht="45" x14ac:dyDescent="0.25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18">
        <f t="shared" si="105"/>
        <v>8.0833333333333321</v>
      </c>
      <c r="P1136" s="6">
        <f t="shared" si="102"/>
        <v>90.9375</v>
      </c>
      <c r="Q1136" s="11">
        <f t="shared" si="103"/>
        <v>42755.284421296295</v>
      </c>
      <c r="R1136" s="11">
        <f t="shared" si="104"/>
        <v>42802.104166666664</v>
      </c>
      <c r="S1136" s="15" t="str">
        <f t="shared" si="106"/>
        <v>games</v>
      </c>
      <c r="T1136" s="16" t="str">
        <f t="shared" si="107"/>
        <v>mobile games</v>
      </c>
    </row>
    <row r="1137" spans="1:20" ht="45" x14ac:dyDescent="0.25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18">
        <f t="shared" si="105"/>
        <v>0.4</v>
      </c>
      <c r="P1137" s="6">
        <f t="shared" si="102"/>
        <v>5</v>
      </c>
      <c r="Q1137" s="11">
        <f t="shared" si="103"/>
        <v>41772.588946759257</v>
      </c>
      <c r="R1137" s="11">
        <f t="shared" si="104"/>
        <v>41802.588946759257</v>
      </c>
      <c r="S1137" s="15" t="str">
        <f t="shared" si="106"/>
        <v>games</v>
      </c>
      <c r="T1137" s="16" t="str">
        <f t="shared" si="107"/>
        <v>mobile games</v>
      </c>
    </row>
    <row r="1138" spans="1:20" ht="45" x14ac:dyDescent="0.25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18">
        <f t="shared" si="105"/>
        <v>42.892307692307689</v>
      </c>
      <c r="P1138" s="6">
        <f t="shared" si="102"/>
        <v>58.083333333333336</v>
      </c>
      <c r="Q1138" s="11">
        <f t="shared" si="103"/>
        <v>41733.508101851847</v>
      </c>
      <c r="R1138" s="11">
        <f t="shared" si="104"/>
        <v>41763.508101851847</v>
      </c>
      <c r="S1138" s="15" t="str">
        <f t="shared" si="106"/>
        <v>games</v>
      </c>
      <c r="T1138" s="16" t="str">
        <f t="shared" si="107"/>
        <v>mobile games</v>
      </c>
    </row>
    <row r="1139" spans="1:20" ht="45" x14ac:dyDescent="0.25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18">
        <f t="shared" si="105"/>
        <v>3.6363636363636364E-3</v>
      </c>
      <c r="P1139" s="6">
        <f t="shared" si="102"/>
        <v>2</v>
      </c>
      <c r="Q1139" s="11">
        <f t="shared" si="103"/>
        <v>42645.159108796295</v>
      </c>
      <c r="R1139" s="11">
        <f t="shared" si="104"/>
        <v>42680.200775462959</v>
      </c>
      <c r="S1139" s="15" t="str">
        <f t="shared" si="106"/>
        <v>games</v>
      </c>
      <c r="T1139" s="16" t="str">
        <f t="shared" si="107"/>
        <v>mobile games</v>
      </c>
    </row>
    <row r="1140" spans="1:20" ht="45" x14ac:dyDescent="0.25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18">
        <f t="shared" si="105"/>
        <v>0.5</v>
      </c>
      <c r="P1140" s="6">
        <f t="shared" si="102"/>
        <v>62.5</v>
      </c>
      <c r="Q1140" s="11">
        <f t="shared" si="103"/>
        <v>42742.038159722222</v>
      </c>
      <c r="R1140" s="11">
        <f t="shared" si="104"/>
        <v>42794.958333333336</v>
      </c>
      <c r="S1140" s="15" t="str">
        <f t="shared" si="106"/>
        <v>games</v>
      </c>
      <c r="T1140" s="16" t="str">
        <f t="shared" si="107"/>
        <v>mobile games</v>
      </c>
    </row>
    <row r="1141" spans="1:20" ht="45" x14ac:dyDescent="0.25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18">
        <f t="shared" si="105"/>
        <v>0.05</v>
      </c>
      <c r="P1141" s="6">
        <f t="shared" si="102"/>
        <v>10</v>
      </c>
      <c r="Q1141" s="11">
        <f t="shared" si="103"/>
        <v>42649.716574074067</v>
      </c>
      <c r="R1141" s="11">
        <f t="shared" si="104"/>
        <v>42679.716574074067</v>
      </c>
      <c r="S1141" s="15" t="str">
        <f t="shared" si="106"/>
        <v>games</v>
      </c>
      <c r="T1141" s="16" t="str">
        <f t="shared" si="107"/>
        <v>mobile games</v>
      </c>
    </row>
    <row r="1142" spans="1:20" ht="45" x14ac:dyDescent="0.25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18">
        <f t="shared" si="105"/>
        <v>4.8680000000000003</v>
      </c>
      <c r="P1142" s="6">
        <f t="shared" si="102"/>
        <v>71.588235294117652</v>
      </c>
      <c r="Q1142" s="11">
        <f t="shared" si="103"/>
        <v>42328.570891203701</v>
      </c>
      <c r="R1142" s="11">
        <f t="shared" si="104"/>
        <v>42353.124305555553</v>
      </c>
      <c r="S1142" s="15" t="str">
        <f t="shared" si="106"/>
        <v>games</v>
      </c>
      <c r="T1142" s="16" t="str">
        <f t="shared" si="107"/>
        <v>mobile games</v>
      </c>
    </row>
    <row r="1143" spans="1:20" ht="45" x14ac:dyDescent="0.25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18">
        <f t="shared" si="105"/>
        <v>0</v>
      </c>
      <c r="P1143" s="6">
        <f t="shared" si="102"/>
        <v>0</v>
      </c>
      <c r="Q1143" s="11">
        <f t="shared" si="103"/>
        <v>42708.794548611106</v>
      </c>
      <c r="R1143" s="11">
        <f t="shared" si="104"/>
        <v>42738.794548611106</v>
      </c>
      <c r="S1143" s="15" t="str">
        <f t="shared" si="106"/>
        <v>games</v>
      </c>
      <c r="T1143" s="16" t="str">
        <f t="shared" si="107"/>
        <v>mobile games</v>
      </c>
    </row>
    <row r="1144" spans="1:20" ht="45" x14ac:dyDescent="0.25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18">
        <f t="shared" si="105"/>
        <v>10.314285714285715</v>
      </c>
      <c r="P1144" s="6">
        <f t="shared" si="102"/>
        <v>32.81818181818182</v>
      </c>
      <c r="Q1144" s="11">
        <f t="shared" si="103"/>
        <v>42371.14739583333</v>
      </c>
      <c r="R1144" s="11">
        <f t="shared" si="104"/>
        <v>42399.970138888886</v>
      </c>
      <c r="S1144" s="15" t="str">
        <f t="shared" si="106"/>
        <v>games</v>
      </c>
      <c r="T1144" s="16" t="str">
        <f t="shared" si="107"/>
        <v>mobile games</v>
      </c>
    </row>
    <row r="1145" spans="1:20" ht="45" x14ac:dyDescent="0.25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18">
        <f t="shared" si="105"/>
        <v>71.784615384615378</v>
      </c>
      <c r="P1145" s="6">
        <f t="shared" si="102"/>
        <v>49.11578947368421</v>
      </c>
      <c r="Q1145" s="11">
        <f t="shared" si="103"/>
        <v>41923.575243055551</v>
      </c>
      <c r="R1145" s="11">
        <f t="shared" si="104"/>
        <v>41963.616909722223</v>
      </c>
      <c r="S1145" s="15" t="str">
        <f t="shared" si="106"/>
        <v>games</v>
      </c>
      <c r="T1145" s="16" t="str">
        <f t="shared" si="107"/>
        <v>mobile games</v>
      </c>
    </row>
    <row r="1146" spans="1:20" ht="45" x14ac:dyDescent="0.25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18">
        <f t="shared" si="105"/>
        <v>1.06</v>
      </c>
      <c r="P1146" s="6">
        <f t="shared" si="102"/>
        <v>16.307692307692307</v>
      </c>
      <c r="Q1146" s="11">
        <f t="shared" si="103"/>
        <v>42154.921319444438</v>
      </c>
      <c r="R1146" s="11">
        <f t="shared" si="104"/>
        <v>42184.921319444438</v>
      </c>
      <c r="S1146" s="15" t="str">
        <f t="shared" si="106"/>
        <v>games</v>
      </c>
      <c r="T1146" s="16" t="str">
        <f t="shared" si="107"/>
        <v>mobile games</v>
      </c>
    </row>
    <row r="1147" spans="1:20" ht="45" x14ac:dyDescent="0.25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18">
        <f t="shared" si="105"/>
        <v>0.44999999999999996</v>
      </c>
      <c r="P1147" s="6">
        <f t="shared" si="102"/>
        <v>18</v>
      </c>
      <c r="Q1147" s="11">
        <f t="shared" si="103"/>
        <v>42164.407523148147</v>
      </c>
      <c r="R1147" s="11">
        <f t="shared" si="104"/>
        <v>42193.489583333336</v>
      </c>
      <c r="S1147" s="15" t="str">
        <f t="shared" si="106"/>
        <v>games</v>
      </c>
      <c r="T1147" s="16" t="str">
        <f t="shared" si="107"/>
        <v>mobile games</v>
      </c>
    </row>
    <row r="1148" spans="1:20" ht="45" x14ac:dyDescent="0.25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18">
        <f t="shared" si="105"/>
        <v>1.6250000000000001E-2</v>
      </c>
      <c r="P1148" s="6">
        <f t="shared" si="102"/>
        <v>13</v>
      </c>
      <c r="Q1148" s="11">
        <f t="shared" si="103"/>
        <v>42529.760798611103</v>
      </c>
      <c r="R1148" s="11">
        <f t="shared" si="104"/>
        <v>42549.760798611103</v>
      </c>
      <c r="S1148" s="15" t="str">
        <f t="shared" si="106"/>
        <v>games</v>
      </c>
      <c r="T1148" s="16" t="str">
        <f t="shared" si="107"/>
        <v>mobile games</v>
      </c>
    </row>
    <row r="1149" spans="1:20" ht="30" x14ac:dyDescent="0.25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18">
        <f t="shared" si="105"/>
        <v>0.51</v>
      </c>
      <c r="P1149" s="6">
        <f t="shared" si="102"/>
        <v>17</v>
      </c>
      <c r="Q1149" s="11">
        <f t="shared" si="103"/>
        <v>42528.691064814811</v>
      </c>
      <c r="R1149" s="11">
        <f t="shared" si="104"/>
        <v>42588.691064814811</v>
      </c>
      <c r="S1149" s="15" t="str">
        <f t="shared" si="106"/>
        <v>games</v>
      </c>
      <c r="T1149" s="16" t="str">
        <f t="shared" si="107"/>
        <v>mobile games</v>
      </c>
    </row>
    <row r="1150" spans="1:20" ht="45" x14ac:dyDescent="0.25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18">
        <f t="shared" si="105"/>
        <v>0</v>
      </c>
      <c r="P1150" s="6">
        <f t="shared" si="102"/>
        <v>0</v>
      </c>
      <c r="Q1150" s="11">
        <f t="shared" si="103"/>
        <v>41776.07644675926</v>
      </c>
      <c r="R1150" s="11">
        <f t="shared" si="104"/>
        <v>41806.07644675926</v>
      </c>
      <c r="S1150" s="15" t="str">
        <f t="shared" si="106"/>
        <v>games</v>
      </c>
      <c r="T1150" s="16" t="str">
        <f t="shared" si="107"/>
        <v>mobile games</v>
      </c>
    </row>
    <row r="1151" spans="1:20" ht="30" x14ac:dyDescent="0.25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18">
        <f t="shared" si="105"/>
        <v>0</v>
      </c>
      <c r="P1151" s="6">
        <f t="shared" si="102"/>
        <v>0</v>
      </c>
      <c r="Q1151" s="11">
        <f t="shared" si="103"/>
        <v>42034.820891203701</v>
      </c>
      <c r="R1151" s="11">
        <f t="shared" si="104"/>
        <v>42063.820891203701</v>
      </c>
      <c r="S1151" s="15" t="str">
        <f t="shared" si="106"/>
        <v>games</v>
      </c>
      <c r="T1151" s="16" t="str">
        <f t="shared" si="107"/>
        <v>mobile games</v>
      </c>
    </row>
    <row r="1152" spans="1:20" ht="45" x14ac:dyDescent="0.25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18">
        <f t="shared" si="105"/>
        <v>0</v>
      </c>
      <c r="P1152" s="6">
        <f t="shared" si="102"/>
        <v>0</v>
      </c>
      <c r="Q1152" s="11">
        <f t="shared" si="103"/>
        <v>41772.800405092588</v>
      </c>
      <c r="R1152" s="11">
        <f t="shared" si="104"/>
        <v>41802.800405092588</v>
      </c>
      <c r="S1152" s="15" t="str">
        <f t="shared" si="106"/>
        <v>games</v>
      </c>
      <c r="T1152" s="16" t="str">
        <f t="shared" si="107"/>
        <v>mobile games</v>
      </c>
    </row>
    <row r="1153" spans="1:20" ht="45" x14ac:dyDescent="0.25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18">
        <f t="shared" si="105"/>
        <v>0.12</v>
      </c>
      <c r="P1153" s="6">
        <f t="shared" si="102"/>
        <v>3</v>
      </c>
      <c r="Q1153" s="11">
        <f t="shared" si="103"/>
        <v>42413.441307870373</v>
      </c>
      <c r="R1153" s="11">
        <f t="shared" si="104"/>
        <v>42443.399641203701</v>
      </c>
      <c r="S1153" s="15" t="str">
        <f t="shared" si="106"/>
        <v>games</v>
      </c>
      <c r="T1153" s="16" t="str">
        <f t="shared" si="107"/>
        <v>mobile games</v>
      </c>
    </row>
    <row r="1154" spans="1:20" ht="30" x14ac:dyDescent="0.25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18">
        <f t="shared" si="105"/>
        <v>20.080000000000002</v>
      </c>
      <c r="P1154" s="6">
        <f t="shared" ref="P1154:P1217" si="108">IF(ISERROR(E1154/L1154),0,E1154/L1154)</f>
        <v>41.833333333333336</v>
      </c>
      <c r="Q1154" s="11">
        <f t="shared" ref="Q1154:Q1217" si="109">(J1154/86400)+25569+(-5/24)</f>
        <v>42430.358564814807</v>
      </c>
      <c r="R1154" s="11">
        <f t="shared" ref="R1154:R1217" si="110">(I1154/86400)+25569+(-5/24)</f>
        <v>42459.31689814815</v>
      </c>
      <c r="S1154" s="15" t="str">
        <f t="shared" si="106"/>
        <v>games</v>
      </c>
      <c r="T1154" s="16" t="str">
        <f t="shared" si="107"/>
        <v>mobile games</v>
      </c>
    </row>
    <row r="1155" spans="1:20" ht="45" x14ac:dyDescent="0.25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18">
        <f t="shared" ref="O1155:O1218" si="111">E1155/D1155 * 100</f>
        <v>2.6969696969696968</v>
      </c>
      <c r="P1155" s="6">
        <f t="shared" si="108"/>
        <v>106.8</v>
      </c>
      <c r="Q1155" s="11">
        <f t="shared" si="109"/>
        <v>42116.334826388884</v>
      </c>
      <c r="R1155" s="11">
        <f t="shared" si="110"/>
        <v>42146.333333333336</v>
      </c>
      <c r="S1155" s="15" t="str">
        <f t="shared" ref="S1155:S1218" si="112">LEFT(N1155,FIND("/",N1155)-1)</f>
        <v>technology</v>
      </c>
      <c r="T1155" s="16" t="str">
        <f t="shared" ref="T1155:T1218" si="113">RIGHT(N1155,LEN(N1155)-FIND("/",N1155))</f>
        <v>gadgets</v>
      </c>
    </row>
    <row r="1156" spans="1:20" ht="45" x14ac:dyDescent="0.25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18">
        <f t="shared" si="111"/>
        <v>1.2</v>
      </c>
      <c r="P1156" s="6">
        <f t="shared" si="108"/>
        <v>4</v>
      </c>
      <c r="Q1156" s="11">
        <f t="shared" si="109"/>
        <v>42037.581562499996</v>
      </c>
      <c r="R1156" s="11">
        <f t="shared" si="110"/>
        <v>42067.581562499996</v>
      </c>
      <c r="S1156" s="15" t="str">
        <f t="shared" si="112"/>
        <v>technology</v>
      </c>
      <c r="T1156" s="16" t="str">
        <f t="shared" si="113"/>
        <v>gadgets</v>
      </c>
    </row>
    <row r="1157" spans="1:20" ht="45" x14ac:dyDescent="0.25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18">
        <f t="shared" si="111"/>
        <v>46.6</v>
      </c>
      <c r="P1157" s="6">
        <f t="shared" si="108"/>
        <v>34.097560975609753</v>
      </c>
      <c r="Q1157" s="11">
        <f t="shared" si="109"/>
        <v>42702.562395833331</v>
      </c>
      <c r="R1157" s="11">
        <f t="shared" si="110"/>
        <v>42762.562395833331</v>
      </c>
      <c r="S1157" s="15" t="str">
        <f t="shared" si="112"/>
        <v>technology</v>
      </c>
      <c r="T1157" s="16" t="str">
        <f t="shared" si="113"/>
        <v>gadgets</v>
      </c>
    </row>
    <row r="1158" spans="1:20" ht="45" x14ac:dyDescent="0.25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18">
        <f t="shared" si="111"/>
        <v>0.1</v>
      </c>
      <c r="P1158" s="6">
        <f t="shared" si="108"/>
        <v>25</v>
      </c>
      <c r="Q1158" s="11">
        <f t="shared" si="109"/>
        <v>42326.477094907408</v>
      </c>
      <c r="R1158" s="11">
        <f t="shared" si="110"/>
        <v>42371.477094907408</v>
      </c>
      <c r="S1158" s="15" t="str">
        <f t="shared" si="112"/>
        <v>technology</v>
      </c>
      <c r="T1158" s="16" t="str">
        <f t="shared" si="113"/>
        <v>gadgets</v>
      </c>
    </row>
    <row r="1159" spans="1:20" ht="45" x14ac:dyDescent="0.25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18">
        <f t="shared" si="111"/>
        <v>0.16800000000000001</v>
      </c>
      <c r="P1159" s="6">
        <f t="shared" si="108"/>
        <v>10.5</v>
      </c>
      <c r="Q1159" s="11">
        <f t="shared" si="109"/>
        <v>41859.717523148145</v>
      </c>
      <c r="R1159" s="11">
        <f t="shared" si="110"/>
        <v>41889.717523148145</v>
      </c>
      <c r="S1159" s="15" t="str">
        <f t="shared" si="112"/>
        <v>technology</v>
      </c>
      <c r="T1159" s="16" t="str">
        <f t="shared" si="113"/>
        <v>gadgets</v>
      </c>
    </row>
    <row r="1160" spans="1:20" ht="45" x14ac:dyDescent="0.25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18">
        <f t="shared" si="111"/>
        <v>42.76</v>
      </c>
      <c r="P1160" s="6">
        <f t="shared" si="108"/>
        <v>215.95959595959596</v>
      </c>
      <c r="Q1160" s="11">
        <f t="shared" si="109"/>
        <v>42514.462766203702</v>
      </c>
      <c r="R1160" s="11">
        <f t="shared" si="110"/>
        <v>42544.462766203702</v>
      </c>
      <c r="S1160" s="15" t="str">
        <f t="shared" si="112"/>
        <v>technology</v>
      </c>
      <c r="T1160" s="16" t="str">
        <f t="shared" si="113"/>
        <v>gadgets</v>
      </c>
    </row>
    <row r="1161" spans="1:20" ht="45" x14ac:dyDescent="0.25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18">
        <f t="shared" si="111"/>
        <v>0.28333333333333333</v>
      </c>
      <c r="P1161" s="6">
        <f t="shared" si="108"/>
        <v>21.25</v>
      </c>
      <c r="Q1161" s="11">
        <f t="shared" si="109"/>
        <v>41767.378761574073</v>
      </c>
      <c r="R1161" s="11">
        <f t="shared" si="110"/>
        <v>41782.378761574073</v>
      </c>
      <c r="S1161" s="15" t="str">
        <f t="shared" si="112"/>
        <v>technology</v>
      </c>
      <c r="T1161" s="16" t="str">
        <f t="shared" si="113"/>
        <v>gadgets</v>
      </c>
    </row>
    <row r="1162" spans="1:20" ht="45" x14ac:dyDescent="0.25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18">
        <f t="shared" si="111"/>
        <v>1.7319999999999998</v>
      </c>
      <c r="P1162" s="6">
        <f t="shared" si="108"/>
        <v>108.25</v>
      </c>
      <c r="Q1162" s="11">
        <f t="shared" si="109"/>
        <v>42703.709490740737</v>
      </c>
      <c r="R1162" s="11">
        <f t="shared" si="110"/>
        <v>42733.709490740737</v>
      </c>
      <c r="S1162" s="15" t="str">
        <f t="shared" si="112"/>
        <v>technology</v>
      </c>
      <c r="T1162" s="16" t="str">
        <f t="shared" si="113"/>
        <v>gadgets</v>
      </c>
    </row>
    <row r="1163" spans="1:20" ht="45" x14ac:dyDescent="0.25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18">
        <f t="shared" si="111"/>
        <v>14.111428571428572</v>
      </c>
      <c r="P1163" s="6">
        <f t="shared" si="108"/>
        <v>129.97368421052633</v>
      </c>
      <c r="Q1163" s="11">
        <f t="shared" si="109"/>
        <v>41905.220821759256</v>
      </c>
      <c r="R1163" s="11">
        <f t="shared" si="110"/>
        <v>41935.220821759256</v>
      </c>
      <c r="S1163" s="15" t="str">
        <f t="shared" si="112"/>
        <v>technology</v>
      </c>
      <c r="T1163" s="16" t="str">
        <f t="shared" si="113"/>
        <v>gadgets</v>
      </c>
    </row>
    <row r="1164" spans="1:20" ht="45" x14ac:dyDescent="0.25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18">
        <f t="shared" si="111"/>
        <v>39.395294117647055</v>
      </c>
      <c r="P1164" s="6">
        <f t="shared" si="108"/>
        <v>117.49473684210527</v>
      </c>
      <c r="Q1164" s="11">
        <f t="shared" si="109"/>
        <v>42264.754826388882</v>
      </c>
      <c r="R1164" s="11">
        <f t="shared" si="110"/>
        <v>42308.739583333336</v>
      </c>
      <c r="S1164" s="15" t="str">
        <f t="shared" si="112"/>
        <v>technology</v>
      </c>
      <c r="T1164" s="16" t="str">
        <f t="shared" si="113"/>
        <v>gadgets</v>
      </c>
    </row>
    <row r="1165" spans="1:20" ht="45" x14ac:dyDescent="0.25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18">
        <f t="shared" si="111"/>
        <v>2.3529411764705882E-2</v>
      </c>
      <c r="P1165" s="6">
        <f t="shared" si="108"/>
        <v>10</v>
      </c>
      <c r="Q1165" s="11">
        <f t="shared" si="109"/>
        <v>41829.825624999998</v>
      </c>
      <c r="R1165" s="11">
        <f t="shared" si="110"/>
        <v>41859.825624999998</v>
      </c>
      <c r="S1165" s="15" t="str">
        <f t="shared" si="112"/>
        <v>technology</v>
      </c>
      <c r="T1165" s="16" t="str">
        <f t="shared" si="113"/>
        <v>gadgets</v>
      </c>
    </row>
    <row r="1166" spans="1:20" ht="45" x14ac:dyDescent="0.25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18">
        <f t="shared" si="111"/>
        <v>59.3</v>
      </c>
      <c r="P1166" s="6">
        <f t="shared" si="108"/>
        <v>70.595238095238102</v>
      </c>
      <c r="Q1166" s="11">
        <f t="shared" si="109"/>
        <v>42129.018055555549</v>
      </c>
      <c r="R1166" s="11">
        <f t="shared" si="110"/>
        <v>42159.018055555549</v>
      </c>
      <c r="S1166" s="15" t="str">
        <f t="shared" si="112"/>
        <v>technology</v>
      </c>
      <c r="T1166" s="16" t="str">
        <f t="shared" si="113"/>
        <v>gadgets</v>
      </c>
    </row>
    <row r="1167" spans="1:20" ht="30" x14ac:dyDescent="0.25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18">
        <f t="shared" si="111"/>
        <v>1.3270833333333334</v>
      </c>
      <c r="P1167" s="6">
        <f t="shared" si="108"/>
        <v>24.5</v>
      </c>
      <c r="Q1167" s="11">
        <f t="shared" si="109"/>
        <v>41890.302986111106</v>
      </c>
      <c r="R1167" s="11">
        <f t="shared" si="110"/>
        <v>41920.302986111106</v>
      </c>
      <c r="S1167" s="15" t="str">
        <f t="shared" si="112"/>
        <v>technology</v>
      </c>
      <c r="T1167" s="16" t="str">
        <f t="shared" si="113"/>
        <v>gadgets</v>
      </c>
    </row>
    <row r="1168" spans="1:20" ht="45" x14ac:dyDescent="0.25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18">
        <f t="shared" si="111"/>
        <v>9.0090090090090094</v>
      </c>
      <c r="P1168" s="6">
        <f t="shared" si="108"/>
        <v>30</v>
      </c>
      <c r="Q1168" s="11">
        <f t="shared" si="109"/>
        <v>41928.966122685182</v>
      </c>
      <c r="R1168" s="11">
        <f t="shared" si="110"/>
        <v>41943.957638888889</v>
      </c>
      <c r="S1168" s="15" t="str">
        <f t="shared" si="112"/>
        <v>technology</v>
      </c>
      <c r="T1168" s="16" t="str">
        <f t="shared" si="113"/>
        <v>gadgets</v>
      </c>
    </row>
    <row r="1169" spans="1:20" ht="45" x14ac:dyDescent="0.25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18">
        <f t="shared" si="111"/>
        <v>1.6</v>
      </c>
      <c r="P1169" s="6">
        <f t="shared" si="108"/>
        <v>2</v>
      </c>
      <c r="Q1169" s="11">
        <f t="shared" si="109"/>
        <v>41863.840532407405</v>
      </c>
      <c r="R1169" s="11">
        <f t="shared" si="110"/>
        <v>41883.840532407405</v>
      </c>
      <c r="S1169" s="15" t="str">
        <f t="shared" si="112"/>
        <v>technology</v>
      </c>
      <c r="T1169" s="16" t="str">
        <f t="shared" si="113"/>
        <v>gadgets</v>
      </c>
    </row>
    <row r="1170" spans="1:20" ht="30" x14ac:dyDescent="0.25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18">
        <f t="shared" si="111"/>
        <v>0.51</v>
      </c>
      <c r="P1170" s="6">
        <f t="shared" si="108"/>
        <v>17</v>
      </c>
      <c r="Q1170" s="11">
        <f t="shared" si="109"/>
        <v>42656.508969907409</v>
      </c>
      <c r="R1170" s="11">
        <f t="shared" si="110"/>
        <v>42681.550636574073</v>
      </c>
      <c r="S1170" s="15" t="str">
        <f t="shared" si="112"/>
        <v>technology</v>
      </c>
      <c r="T1170" s="16" t="str">
        <f t="shared" si="113"/>
        <v>gadgets</v>
      </c>
    </row>
    <row r="1171" spans="1:20" ht="30" x14ac:dyDescent="0.25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18">
        <f t="shared" si="111"/>
        <v>52.570512820512818</v>
      </c>
      <c r="P1171" s="6">
        <f t="shared" si="108"/>
        <v>2928.9285714285716</v>
      </c>
      <c r="Q1171" s="11">
        <f t="shared" si="109"/>
        <v>42746.06172453703</v>
      </c>
      <c r="R1171" s="11">
        <f t="shared" si="110"/>
        <v>42776.06172453703</v>
      </c>
      <c r="S1171" s="15" t="str">
        <f t="shared" si="112"/>
        <v>technology</v>
      </c>
      <c r="T1171" s="16" t="str">
        <f t="shared" si="113"/>
        <v>gadgets</v>
      </c>
    </row>
    <row r="1172" spans="1:20" ht="45" x14ac:dyDescent="0.25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18">
        <f t="shared" si="111"/>
        <v>1.04</v>
      </c>
      <c r="P1172" s="6">
        <f t="shared" si="108"/>
        <v>28.888888888888889</v>
      </c>
      <c r="Q1172" s="11">
        <f t="shared" si="109"/>
        <v>41828.581608796296</v>
      </c>
      <c r="R1172" s="11">
        <f t="shared" si="110"/>
        <v>41863.581608796296</v>
      </c>
      <c r="S1172" s="15" t="str">
        <f t="shared" si="112"/>
        <v>technology</v>
      </c>
      <c r="T1172" s="16" t="str">
        <f t="shared" si="113"/>
        <v>gadgets</v>
      </c>
    </row>
    <row r="1173" spans="1:20" ht="45" x14ac:dyDescent="0.25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18">
        <f t="shared" si="111"/>
        <v>47.4</v>
      </c>
      <c r="P1173" s="6">
        <f t="shared" si="108"/>
        <v>29.625</v>
      </c>
      <c r="Q1173" s="11">
        <f t="shared" si="109"/>
        <v>42113.667233796295</v>
      </c>
      <c r="R1173" s="11">
        <f t="shared" si="110"/>
        <v>42143.667233796295</v>
      </c>
      <c r="S1173" s="15" t="str">
        <f t="shared" si="112"/>
        <v>technology</v>
      </c>
      <c r="T1173" s="16" t="str">
        <f t="shared" si="113"/>
        <v>gadgets</v>
      </c>
    </row>
    <row r="1174" spans="1:20" ht="30" x14ac:dyDescent="0.25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18">
        <f t="shared" si="111"/>
        <v>43.03</v>
      </c>
      <c r="P1174" s="6">
        <f t="shared" si="108"/>
        <v>40.980952380952381</v>
      </c>
      <c r="Q1174" s="11">
        <f t="shared" si="109"/>
        <v>42270.66737268518</v>
      </c>
      <c r="R1174" s="11">
        <f t="shared" si="110"/>
        <v>42298.749999999993</v>
      </c>
      <c r="S1174" s="15" t="str">
        <f t="shared" si="112"/>
        <v>technology</v>
      </c>
      <c r="T1174" s="16" t="str">
        <f t="shared" si="113"/>
        <v>gadgets</v>
      </c>
    </row>
    <row r="1175" spans="1:20" ht="45" x14ac:dyDescent="0.25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18">
        <f t="shared" si="111"/>
        <v>5.08</v>
      </c>
      <c r="P1175" s="6">
        <f t="shared" si="108"/>
        <v>31.75</v>
      </c>
      <c r="Q1175" s="11">
        <f t="shared" si="109"/>
        <v>41799.516956018517</v>
      </c>
      <c r="R1175" s="11">
        <f t="shared" si="110"/>
        <v>41829.516956018517</v>
      </c>
      <c r="S1175" s="15" t="str">
        <f t="shared" si="112"/>
        <v>photography</v>
      </c>
      <c r="T1175" s="16" t="str">
        <f t="shared" si="113"/>
        <v>people</v>
      </c>
    </row>
    <row r="1176" spans="1:20" ht="30" x14ac:dyDescent="0.25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18">
        <f t="shared" si="111"/>
        <v>0</v>
      </c>
      <c r="P1176" s="6">
        <f t="shared" si="108"/>
        <v>0</v>
      </c>
      <c r="Q1176" s="11">
        <f t="shared" si="109"/>
        <v>42678.378321759257</v>
      </c>
      <c r="R1176" s="11">
        <f t="shared" si="110"/>
        <v>42708.419988425921</v>
      </c>
      <c r="S1176" s="15" t="str">
        <f t="shared" si="112"/>
        <v>photography</v>
      </c>
      <c r="T1176" s="16" t="str">
        <f t="shared" si="113"/>
        <v>people</v>
      </c>
    </row>
    <row r="1177" spans="1:20" ht="45" x14ac:dyDescent="0.25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18">
        <f t="shared" si="111"/>
        <v>4.3</v>
      </c>
      <c r="P1177" s="6">
        <f t="shared" si="108"/>
        <v>88.6875</v>
      </c>
      <c r="Q1177" s="11">
        <f t="shared" si="109"/>
        <v>42592.803449074076</v>
      </c>
      <c r="R1177" s="11">
        <f t="shared" si="110"/>
        <v>42615.083333333336</v>
      </c>
      <c r="S1177" s="15" t="str">
        <f t="shared" si="112"/>
        <v>photography</v>
      </c>
      <c r="T1177" s="16" t="str">
        <f t="shared" si="113"/>
        <v>people</v>
      </c>
    </row>
    <row r="1178" spans="1:20" ht="60" x14ac:dyDescent="0.25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18">
        <f t="shared" si="111"/>
        <v>21.146666666666665</v>
      </c>
      <c r="P1178" s="6">
        <f t="shared" si="108"/>
        <v>453.14285714285717</v>
      </c>
      <c r="Q1178" s="11">
        <f t="shared" si="109"/>
        <v>41913.581956018512</v>
      </c>
      <c r="R1178" s="11">
        <f t="shared" si="110"/>
        <v>41973.623622685183</v>
      </c>
      <c r="S1178" s="15" t="str">
        <f t="shared" si="112"/>
        <v>photography</v>
      </c>
      <c r="T1178" s="16" t="str">
        <f t="shared" si="113"/>
        <v>people</v>
      </c>
    </row>
    <row r="1179" spans="1:20" ht="45" x14ac:dyDescent="0.25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18">
        <f t="shared" si="111"/>
        <v>3.1875</v>
      </c>
      <c r="P1179" s="6">
        <f t="shared" si="108"/>
        <v>12.75</v>
      </c>
      <c r="Q1179" s="11">
        <f t="shared" si="109"/>
        <v>42555.490405092591</v>
      </c>
      <c r="R1179" s="11">
        <f t="shared" si="110"/>
        <v>42584.749999999993</v>
      </c>
      <c r="S1179" s="15" t="str">
        <f t="shared" si="112"/>
        <v>photography</v>
      </c>
      <c r="T1179" s="16" t="str">
        <f t="shared" si="113"/>
        <v>people</v>
      </c>
    </row>
    <row r="1180" spans="1:20" ht="45" x14ac:dyDescent="0.25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18">
        <f t="shared" si="111"/>
        <v>0.05</v>
      </c>
      <c r="P1180" s="6">
        <f t="shared" si="108"/>
        <v>1</v>
      </c>
      <c r="Q1180" s="11">
        <f t="shared" si="109"/>
        <v>42413.225497685184</v>
      </c>
      <c r="R1180" s="11">
        <f t="shared" si="110"/>
        <v>42443.183831018519</v>
      </c>
      <c r="S1180" s="15" t="str">
        <f t="shared" si="112"/>
        <v>photography</v>
      </c>
      <c r="T1180" s="16" t="str">
        <f t="shared" si="113"/>
        <v>people</v>
      </c>
    </row>
    <row r="1181" spans="1:20" ht="30" x14ac:dyDescent="0.25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18">
        <f t="shared" si="111"/>
        <v>42.472727272727276</v>
      </c>
      <c r="P1181" s="6">
        <f t="shared" si="108"/>
        <v>83.428571428571431</v>
      </c>
      <c r="Q1181" s="11">
        <f t="shared" si="109"/>
        <v>42034.431435185186</v>
      </c>
      <c r="R1181" s="11">
        <f t="shared" si="110"/>
        <v>42064.431435185186</v>
      </c>
      <c r="S1181" s="15" t="str">
        <f t="shared" si="112"/>
        <v>photography</v>
      </c>
      <c r="T1181" s="16" t="str">
        <f t="shared" si="113"/>
        <v>people</v>
      </c>
    </row>
    <row r="1182" spans="1:20" x14ac:dyDescent="0.25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18">
        <f t="shared" si="111"/>
        <v>0.41666666666666669</v>
      </c>
      <c r="P1182" s="6">
        <f t="shared" si="108"/>
        <v>25</v>
      </c>
      <c r="Q1182" s="11">
        <f t="shared" si="109"/>
        <v>42206.554884259262</v>
      </c>
      <c r="R1182" s="11">
        <f t="shared" si="110"/>
        <v>42236.554884259262</v>
      </c>
      <c r="S1182" s="15" t="str">
        <f t="shared" si="112"/>
        <v>photography</v>
      </c>
      <c r="T1182" s="16" t="str">
        <f t="shared" si="113"/>
        <v>people</v>
      </c>
    </row>
    <row r="1183" spans="1:20" ht="45" x14ac:dyDescent="0.25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18">
        <f t="shared" si="111"/>
        <v>1</v>
      </c>
      <c r="P1183" s="6">
        <f t="shared" si="108"/>
        <v>50</v>
      </c>
      <c r="Q1183" s="11">
        <f t="shared" si="109"/>
        <v>42685.472314814811</v>
      </c>
      <c r="R1183" s="11">
        <f t="shared" si="110"/>
        <v>42715.472314814811</v>
      </c>
      <c r="S1183" s="15" t="str">
        <f t="shared" si="112"/>
        <v>photography</v>
      </c>
      <c r="T1183" s="16" t="str">
        <f t="shared" si="113"/>
        <v>people</v>
      </c>
    </row>
    <row r="1184" spans="1:20" ht="45" x14ac:dyDescent="0.25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18">
        <f t="shared" si="111"/>
        <v>16.966666666666665</v>
      </c>
      <c r="P1184" s="6">
        <f t="shared" si="108"/>
        <v>101.8</v>
      </c>
      <c r="Q1184" s="11">
        <f t="shared" si="109"/>
        <v>42397.987638888888</v>
      </c>
      <c r="R1184" s="11">
        <f t="shared" si="110"/>
        <v>42412.987638888888</v>
      </c>
      <c r="S1184" s="15" t="str">
        <f t="shared" si="112"/>
        <v>photography</v>
      </c>
      <c r="T1184" s="16" t="str">
        <f t="shared" si="113"/>
        <v>people</v>
      </c>
    </row>
    <row r="1185" spans="1:20" ht="30" x14ac:dyDescent="0.25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18">
        <f t="shared" si="111"/>
        <v>7.0000000000000009</v>
      </c>
      <c r="P1185" s="6">
        <f t="shared" si="108"/>
        <v>46.666666666666664</v>
      </c>
      <c r="Q1185" s="11">
        <f t="shared" si="109"/>
        <v>42167.685023148144</v>
      </c>
      <c r="R1185" s="11">
        <f t="shared" si="110"/>
        <v>42188.685023148144</v>
      </c>
      <c r="S1185" s="15" t="str">
        <f t="shared" si="112"/>
        <v>photography</v>
      </c>
      <c r="T1185" s="16" t="str">
        <f t="shared" si="113"/>
        <v>people</v>
      </c>
    </row>
    <row r="1186" spans="1:20" ht="30" x14ac:dyDescent="0.25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18">
        <f t="shared" si="111"/>
        <v>0.13333333333333333</v>
      </c>
      <c r="P1186" s="6">
        <f t="shared" si="108"/>
        <v>1</v>
      </c>
      <c r="Q1186" s="11">
        <f t="shared" si="109"/>
        <v>42022.935081018521</v>
      </c>
      <c r="R1186" s="11">
        <f t="shared" si="110"/>
        <v>42052.935081018521</v>
      </c>
      <c r="S1186" s="15" t="str">
        <f t="shared" si="112"/>
        <v>photography</v>
      </c>
      <c r="T1186" s="16" t="str">
        <f t="shared" si="113"/>
        <v>people</v>
      </c>
    </row>
    <row r="1187" spans="1:20" ht="45" x14ac:dyDescent="0.25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18">
        <f t="shared" si="111"/>
        <v>0</v>
      </c>
      <c r="P1187" s="6">
        <f t="shared" si="108"/>
        <v>0</v>
      </c>
      <c r="Q1187" s="11">
        <f t="shared" si="109"/>
        <v>42329.380057870367</v>
      </c>
      <c r="R1187" s="11">
        <f t="shared" si="110"/>
        <v>42359.380057870367</v>
      </c>
      <c r="S1187" s="15" t="str">
        <f t="shared" si="112"/>
        <v>photography</v>
      </c>
      <c r="T1187" s="16" t="str">
        <f t="shared" si="113"/>
        <v>people</v>
      </c>
    </row>
    <row r="1188" spans="1:20" ht="45" x14ac:dyDescent="0.25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18">
        <f t="shared" si="111"/>
        <v>0</v>
      </c>
      <c r="P1188" s="6">
        <f t="shared" si="108"/>
        <v>0</v>
      </c>
      <c r="Q1188" s="11">
        <f t="shared" si="109"/>
        <v>42650.797939814809</v>
      </c>
      <c r="R1188" s="11">
        <f t="shared" si="110"/>
        <v>42710.839606481481</v>
      </c>
      <c r="S1188" s="15" t="str">
        <f t="shared" si="112"/>
        <v>photography</v>
      </c>
      <c r="T1188" s="16" t="str">
        <f t="shared" si="113"/>
        <v>people</v>
      </c>
    </row>
    <row r="1189" spans="1:20" ht="45" x14ac:dyDescent="0.25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18">
        <f t="shared" si="111"/>
        <v>7.8</v>
      </c>
      <c r="P1189" s="6">
        <f t="shared" si="108"/>
        <v>26</v>
      </c>
      <c r="Q1189" s="11">
        <f t="shared" si="109"/>
        <v>42181.693703703706</v>
      </c>
      <c r="R1189" s="11">
        <f t="shared" si="110"/>
        <v>42201.693703703706</v>
      </c>
      <c r="S1189" s="15" t="str">
        <f t="shared" si="112"/>
        <v>photography</v>
      </c>
      <c r="T1189" s="16" t="str">
        <f t="shared" si="113"/>
        <v>people</v>
      </c>
    </row>
    <row r="1190" spans="1:20" ht="45" x14ac:dyDescent="0.25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18">
        <f t="shared" si="111"/>
        <v>0</v>
      </c>
      <c r="P1190" s="6">
        <f t="shared" si="108"/>
        <v>0</v>
      </c>
      <c r="Q1190" s="11">
        <f t="shared" si="109"/>
        <v>41800.611238425925</v>
      </c>
      <c r="R1190" s="11">
        <f t="shared" si="110"/>
        <v>41830.611238425925</v>
      </c>
      <c r="S1190" s="15" t="str">
        <f t="shared" si="112"/>
        <v>photography</v>
      </c>
      <c r="T1190" s="16" t="str">
        <f t="shared" si="113"/>
        <v>people</v>
      </c>
    </row>
    <row r="1191" spans="1:20" ht="45" x14ac:dyDescent="0.25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18">
        <f t="shared" si="111"/>
        <v>0</v>
      </c>
      <c r="P1191" s="6">
        <f t="shared" si="108"/>
        <v>0</v>
      </c>
      <c r="Q1191" s="11">
        <f t="shared" si="109"/>
        <v>41847.722361111111</v>
      </c>
      <c r="R1191" s="11">
        <f t="shared" si="110"/>
        <v>41877.722361111111</v>
      </c>
      <c r="S1191" s="15" t="str">
        <f t="shared" si="112"/>
        <v>photography</v>
      </c>
      <c r="T1191" s="16" t="str">
        <f t="shared" si="113"/>
        <v>people</v>
      </c>
    </row>
    <row r="1192" spans="1:20" ht="45" x14ac:dyDescent="0.25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18">
        <f t="shared" si="111"/>
        <v>26.200000000000003</v>
      </c>
      <c r="P1192" s="6">
        <f t="shared" si="108"/>
        <v>218.33333333333334</v>
      </c>
      <c r="Q1192" s="11">
        <f t="shared" si="109"/>
        <v>41806.910162037035</v>
      </c>
      <c r="R1192" s="11">
        <f t="shared" si="110"/>
        <v>41851.910162037035</v>
      </c>
      <c r="S1192" s="15" t="str">
        <f t="shared" si="112"/>
        <v>photography</v>
      </c>
      <c r="T1192" s="16" t="str">
        <f t="shared" si="113"/>
        <v>people</v>
      </c>
    </row>
    <row r="1193" spans="1:20" ht="30" x14ac:dyDescent="0.25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18">
        <f t="shared" si="111"/>
        <v>0.76129032258064511</v>
      </c>
      <c r="P1193" s="6">
        <f t="shared" si="108"/>
        <v>33.714285714285715</v>
      </c>
      <c r="Q1193" s="11">
        <f t="shared" si="109"/>
        <v>41926.274398148147</v>
      </c>
      <c r="R1193" s="11">
        <f t="shared" si="110"/>
        <v>41956.316064814811</v>
      </c>
      <c r="S1193" s="15" t="str">
        <f t="shared" si="112"/>
        <v>photography</v>
      </c>
      <c r="T1193" s="16" t="str">
        <f t="shared" si="113"/>
        <v>people</v>
      </c>
    </row>
    <row r="1194" spans="1:20" ht="45" x14ac:dyDescent="0.25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18">
        <f t="shared" si="111"/>
        <v>12.5</v>
      </c>
      <c r="P1194" s="6">
        <f t="shared" si="108"/>
        <v>25</v>
      </c>
      <c r="Q1194" s="11">
        <f t="shared" si="109"/>
        <v>42345.743206018517</v>
      </c>
      <c r="R1194" s="11">
        <f t="shared" si="110"/>
        <v>42375.743206018517</v>
      </c>
      <c r="S1194" s="15" t="str">
        <f t="shared" si="112"/>
        <v>photography</v>
      </c>
      <c r="T1194" s="16" t="str">
        <f t="shared" si="113"/>
        <v>people</v>
      </c>
    </row>
    <row r="1195" spans="1:20" ht="30" x14ac:dyDescent="0.25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18">
        <f t="shared" si="111"/>
        <v>0.56800000000000006</v>
      </c>
      <c r="P1195" s="6">
        <f t="shared" si="108"/>
        <v>28.4</v>
      </c>
      <c r="Q1195" s="11">
        <f t="shared" si="109"/>
        <v>42716.534120370365</v>
      </c>
      <c r="R1195" s="11">
        <f t="shared" si="110"/>
        <v>42746.534120370365</v>
      </c>
      <c r="S1195" s="15" t="str">
        <f t="shared" si="112"/>
        <v>games</v>
      </c>
      <c r="T1195" s="16" t="str">
        <f t="shared" si="113"/>
        <v>video games</v>
      </c>
    </row>
    <row r="1196" spans="1:20" ht="30" x14ac:dyDescent="0.25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18">
        <f t="shared" si="111"/>
        <v>0.38750000000000001</v>
      </c>
      <c r="P1196" s="6">
        <f t="shared" si="108"/>
        <v>103.33333333333333</v>
      </c>
      <c r="Q1196" s="11">
        <f t="shared" si="109"/>
        <v>42712.092233796291</v>
      </c>
      <c r="R1196" s="11">
        <f t="shared" si="110"/>
        <v>42742.092233796291</v>
      </c>
      <c r="S1196" s="15" t="str">
        <f t="shared" si="112"/>
        <v>games</v>
      </c>
      <c r="T1196" s="16" t="str">
        <f t="shared" si="113"/>
        <v>video games</v>
      </c>
    </row>
    <row r="1197" spans="1:20" ht="60" x14ac:dyDescent="0.25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18">
        <f t="shared" si="111"/>
        <v>10</v>
      </c>
      <c r="P1197" s="6">
        <f t="shared" si="108"/>
        <v>10</v>
      </c>
      <c r="Q1197" s="11">
        <f t="shared" si="109"/>
        <v>40198.216516203705</v>
      </c>
      <c r="R1197" s="11">
        <f t="shared" si="110"/>
        <v>40252.082638888889</v>
      </c>
      <c r="S1197" s="15" t="str">
        <f t="shared" si="112"/>
        <v>games</v>
      </c>
      <c r="T1197" s="16" t="str">
        <f t="shared" si="113"/>
        <v>video games</v>
      </c>
    </row>
    <row r="1198" spans="1:20" ht="45" x14ac:dyDescent="0.25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18">
        <f t="shared" si="111"/>
        <v>10.454545454545453</v>
      </c>
      <c r="P1198" s="6">
        <f t="shared" si="108"/>
        <v>23</v>
      </c>
      <c r="Q1198" s="11">
        <f t="shared" si="109"/>
        <v>40463.819849537038</v>
      </c>
      <c r="R1198" s="11">
        <f t="shared" si="110"/>
        <v>40512</v>
      </c>
      <c r="S1198" s="15" t="str">
        <f t="shared" si="112"/>
        <v>games</v>
      </c>
      <c r="T1198" s="16" t="str">
        <f t="shared" si="113"/>
        <v>video games</v>
      </c>
    </row>
    <row r="1199" spans="1:20" ht="45" x14ac:dyDescent="0.25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18">
        <f t="shared" si="111"/>
        <v>1.4200000000000002</v>
      </c>
      <c r="P1199" s="6">
        <f t="shared" si="108"/>
        <v>31.555555555555557</v>
      </c>
      <c r="Q1199" s="11">
        <f t="shared" si="109"/>
        <v>42190.815196759257</v>
      </c>
      <c r="R1199" s="11">
        <f t="shared" si="110"/>
        <v>42220.815196759257</v>
      </c>
      <c r="S1199" s="15" t="str">
        <f t="shared" si="112"/>
        <v>games</v>
      </c>
      <c r="T1199" s="16" t="str">
        <f t="shared" si="113"/>
        <v>video games</v>
      </c>
    </row>
    <row r="1200" spans="1:20" ht="45" x14ac:dyDescent="0.25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18">
        <f t="shared" si="111"/>
        <v>0.05</v>
      </c>
      <c r="P1200" s="6">
        <f t="shared" si="108"/>
        <v>5</v>
      </c>
      <c r="Q1200" s="11">
        <f t="shared" si="109"/>
        <v>41951.76489583333</v>
      </c>
      <c r="R1200" s="11">
        <f t="shared" si="110"/>
        <v>41981.76489583333</v>
      </c>
      <c r="S1200" s="15" t="str">
        <f t="shared" si="112"/>
        <v>games</v>
      </c>
      <c r="T1200" s="16" t="str">
        <f t="shared" si="113"/>
        <v>video games</v>
      </c>
    </row>
    <row r="1201" spans="1:20" x14ac:dyDescent="0.25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18">
        <f t="shared" si="111"/>
        <v>28.842857142857142</v>
      </c>
      <c r="P1201" s="6">
        <f t="shared" si="108"/>
        <v>34.220338983050844</v>
      </c>
      <c r="Q1201" s="11">
        <f t="shared" si="109"/>
        <v>42045.297025462962</v>
      </c>
      <c r="R1201" s="11">
        <f t="shared" si="110"/>
        <v>42075.255358796298</v>
      </c>
      <c r="S1201" s="15" t="str">
        <f t="shared" si="112"/>
        <v>games</v>
      </c>
      <c r="T1201" s="16" t="str">
        <f t="shared" si="113"/>
        <v>video games</v>
      </c>
    </row>
    <row r="1202" spans="1:20" ht="45" x14ac:dyDescent="0.25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18">
        <f t="shared" si="111"/>
        <v>0.16666666666666669</v>
      </c>
      <c r="P1202" s="6">
        <f t="shared" si="108"/>
        <v>25</v>
      </c>
      <c r="Q1202" s="11">
        <f t="shared" si="109"/>
        <v>41843.564456018517</v>
      </c>
      <c r="R1202" s="11">
        <f t="shared" si="110"/>
        <v>41903.564456018517</v>
      </c>
      <c r="S1202" s="15" t="str">
        <f t="shared" si="112"/>
        <v>games</v>
      </c>
      <c r="T1202" s="16" t="str">
        <f t="shared" si="113"/>
        <v>video games</v>
      </c>
    </row>
    <row r="1203" spans="1:20" ht="45" x14ac:dyDescent="0.25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18">
        <f t="shared" si="111"/>
        <v>11.799999999999999</v>
      </c>
      <c r="P1203" s="6">
        <f t="shared" si="108"/>
        <v>19.666666666666668</v>
      </c>
      <c r="Q1203" s="11">
        <f t="shared" si="109"/>
        <v>42408.815972222219</v>
      </c>
      <c r="R1203" s="11">
        <f t="shared" si="110"/>
        <v>42438.815972222219</v>
      </c>
      <c r="S1203" s="15" t="str">
        <f t="shared" si="112"/>
        <v>games</v>
      </c>
      <c r="T1203" s="16" t="str">
        <f t="shared" si="113"/>
        <v>video games</v>
      </c>
    </row>
    <row r="1204" spans="1:20" ht="30" x14ac:dyDescent="0.25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18">
        <f t="shared" si="111"/>
        <v>0.20238095238095236</v>
      </c>
      <c r="P1204" s="6">
        <f t="shared" si="108"/>
        <v>21.25</v>
      </c>
      <c r="Q1204" s="11">
        <f t="shared" si="109"/>
        <v>41831.87804398148</v>
      </c>
      <c r="R1204" s="11">
        <f t="shared" si="110"/>
        <v>41866.87804398148</v>
      </c>
      <c r="S1204" s="15" t="str">
        <f t="shared" si="112"/>
        <v>games</v>
      </c>
      <c r="T1204" s="16" t="str">
        <f t="shared" si="113"/>
        <v>video games</v>
      </c>
    </row>
    <row r="1205" spans="1:20" ht="45" x14ac:dyDescent="0.25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18">
        <f t="shared" si="111"/>
        <v>5</v>
      </c>
      <c r="P1205" s="6">
        <f t="shared" si="108"/>
        <v>8.3333333333333339</v>
      </c>
      <c r="Q1205" s="11">
        <f t="shared" si="109"/>
        <v>42166.998738425922</v>
      </c>
      <c r="R1205" s="11">
        <f t="shared" si="110"/>
        <v>42196.998738425922</v>
      </c>
      <c r="S1205" s="15" t="str">
        <f t="shared" si="112"/>
        <v>games</v>
      </c>
      <c r="T1205" s="16" t="str">
        <f t="shared" si="113"/>
        <v>video games</v>
      </c>
    </row>
    <row r="1206" spans="1:20" ht="45" x14ac:dyDescent="0.25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18">
        <f t="shared" si="111"/>
        <v>2.1129899999999995</v>
      </c>
      <c r="P1206" s="6">
        <f t="shared" si="108"/>
        <v>21.34333333333333</v>
      </c>
      <c r="Q1206" s="11">
        <f t="shared" si="109"/>
        <v>41643.27884259259</v>
      </c>
      <c r="R1206" s="11">
        <f t="shared" si="110"/>
        <v>41673.27884259259</v>
      </c>
      <c r="S1206" s="15" t="str">
        <f t="shared" si="112"/>
        <v>games</v>
      </c>
      <c r="T1206" s="16" t="str">
        <f t="shared" si="113"/>
        <v>video games</v>
      </c>
    </row>
    <row r="1207" spans="1:20" ht="45" x14ac:dyDescent="0.25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18">
        <f t="shared" si="111"/>
        <v>1.6</v>
      </c>
      <c r="P1207" s="6">
        <f t="shared" si="108"/>
        <v>5.333333333333333</v>
      </c>
      <c r="Q1207" s="11">
        <f t="shared" si="109"/>
        <v>40618.888877314814</v>
      </c>
      <c r="R1207" s="11">
        <f t="shared" si="110"/>
        <v>40657.082638888889</v>
      </c>
      <c r="S1207" s="15" t="str">
        <f t="shared" si="112"/>
        <v>games</v>
      </c>
      <c r="T1207" s="16" t="str">
        <f t="shared" si="113"/>
        <v>video games</v>
      </c>
    </row>
    <row r="1208" spans="1:20" ht="45" x14ac:dyDescent="0.25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18">
        <f t="shared" si="111"/>
        <v>1.7333333333333332</v>
      </c>
      <c r="P1208" s="6">
        <f t="shared" si="108"/>
        <v>34.666666666666664</v>
      </c>
      <c r="Q1208" s="11">
        <f t="shared" si="109"/>
        <v>41361.678136574068</v>
      </c>
      <c r="R1208" s="11">
        <f t="shared" si="110"/>
        <v>41391.678136574068</v>
      </c>
      <c r="S1208" s="15" t="str">
        <f t="shared" si="112"/>
        <v>games</v>
      </c>
      <c r="T1208" s="16" t="str">
        <f t="shared" si="113"/>
        <v>video games</v>
      </c>
    </row>
    <row r="1209" spans="1:20" ht="45" x14ac:dyDescent="0.25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18">
        <f t="shared" si="111"/>
        <v>9.56</v>
      </c>
      <c r="P1209" s="6">
        <f t="shared" si="108"/>
        <v>21.727272727272727</v>
      </c>
      <c r="Q1209" s="11">
        <f t="shared" si="109"/>
        <v>41156.755011574074</v>
      </c>
      <c r="R1209" s="11">
        <f t="shared" si="110"/>
        <v>41186.755011574074</v>
      </c>
      <c r="S1209" s="15" t="str">
        <f t="shared" si="112"/>
        <v>games</v>
      </c>
      <c r="T1209" s="16" t="str">
        <f t="shared" si="113"/>
        <v>video games</v>
      </c>
    </row>
    <row r="1210" spans="1:20" ht="45" x14ac:dyDescent="0.25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18">
        <f t="shared" si="111"/>
        <v>5.9612499999999999E-2</v>
      </c>
      <c r="P1210" s="6">
        <f t="shared" si="108"/>
        <v>11.922499999999999</v>
      </c>
      <c r="Q1210" s="11">
        <f t="shared" si="109"/>
        <v>41536.300763888888</v>
      </c>
      <c r="R1210" s="11">
        <f t="shared" si="110"/>
        <v>41566.300763888888</v>
      </c>
      <c r="S1210" s="15" t="str">
        <f t="shared" si="112"/>
        <v>games</v>
      </c>
      <c r="T1210" s="16" t="str">
        <f t="shared" si="113"/>
        <v>video games</v>
      </c>
    </row>
    <row r="1211" spans="1:20" ht="45" x14ac:dyDescent="0.25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18">
        <f t="shared" si="111"/>
        <v>28.405999999999999</v>
      </c>
      <c r="P1211" s="6">
        <f t="shared" si="108"/>
        <v>26.59737827715356</v>
      </c>
      <c r="Q1211" s="11">
        <f t="shared" si="109"/>
        <v>41948.562835648147</v>
      </c>
      <c r="R1211" s="11">
        <f t="shared" si="110"/>
        <v>41978.562835648147</v>
      </c>
      <c r="S1211" s="15" t="str">
        <f t="shared" si="112"/>
        <v>games</v>
      </c>
      <c r="T1211" s="16" t="str">
        <f t="shared" si="113"/>
        <v>video games</v>
      </c>
    </row>
    <row r="1212" spans="1:20" ht="30" x14ac:dyDescent="0.25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18">
        <f t="shared" si="111"/>
        <v>12.8</v>
      </c>
      <c r="P1212" s="6">
        <f t="shared" si="108"/>
        <v>10.666666666666666</v>
      </c>
      <c r="Q1212" s="11">
        <f t="shared" si="109"/>
        <v>41556.804849537039</v>
      </c>
      <c r="R1212" s="11">
        <f t="shared" si="110"/>
        <v>41586.846516203703</v>
      </c>
      <c r="S1212" s="15" t="str">
        <f t="shared" si="112"/>
        <v>games</v>
      </c>
      <c r="T1212" s="16" t="str">
        <f t="shared" si="113"/>
        <v>video games</v>
      </c>
    </row>
    <row r="1213" spans="1:20" ht="45" x14ac:dyDescent="0.25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18">
        <f t="shared" si="111"/>
        <v>5.42</v>
      </c>
      <c r="P1213" s="6">
        <f t="shared" si="108"/>
        <v>29.035714285714285</v>
      </c>
      <c r="Q1213" s="11">
        <f t="shared" si="109"/>
        <v>42647.541759259257</v>
      </c>
      <c r="R1213" s="11">
        <f t="shared" si="110"/>
        <v>42677.541759259257</v>
      </c>
      <c r="S1213" s="15" t="str">
        <f t="shared" si="112"/>
        <v>games</v>
      </c>
      <c r="T1213" s="16" t="str">
        <f t="shared" si="113"/>
        <v>video games</v>
      </c>
    </row>
    <row r="1214" spans="1:20" ht="45" x14ac:dyDescent="0.25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18">
        <f t="shared" si="111"/>
        <v>0.11199999999999999</v>
      </c>
      <c r="P1214" s="6">
        <f t="shared" si="108"/>
        <v>50.909090909090907</v>
      </c>
      <c r="Q1214" s="11">
        <f t="shared" si="109"/>
        <v>41255.625277777777</v>
      </c>
      <c r="R1214" s="11">
        <f t="shared" si="110"/>
        <v>41285.625277777777</v>
      </c>
      <c r="S1214" s="15" t="str">
        <f t="shared" si="112"/>
        <v>games</v>
      </c>
      <c r="T1214" s="16" t="str">
        <f t="shared" si="113"/>
        <v>video games</v>
      </c>
    </row>
    <row r="1215" spans="1:20" ht="45" x14ac:dyDescent="0.25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18">
        <f t="shared" si="111"/>
        <v>0</v>
      </c>
      <c r="P1215" s="6">
        <f t="shared" si="108"/>
        <v>0</v>
      </c>
      <c r="Q1215" s="11">
        <f t="shared" si="109"/>
        <v>41927.027303240735</v>
      </c>
      <c r="R1215" s="11">
        <f t="shared" si="110"/>
        <v>41957.068969907406</v>
      </c>
      <c r="S1215" s="15" t="str">
        <f t="shared" si="112"/>
        <v>games</v>
      </c>
      <c r="T1215" s="16" t="str">
        <f t="shared" si="113"/>
        <v>video games</v>
      </c>
    </row>
    <row r="1216" spans="1:20" ht="45" x14ac:dyDescent="0.25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18">
        <f t="shared" si="111"/>
        <v>5.7238095238095239</v>
      </c>
      <c r="P1216" s="6">
        <f t="shared" si="108"/>
        <v>50.083333333333336</v>
      </c>
      <c r="Q1216" s="11">
        <f t="shared" si="109"/>
        <v>42340.493171296293</v>
      </c>
      <c r="R1216" s="11">
        <f t="shared" si="110"/>
        <v>42368.493171296293</v>
      </c>
      <c r="S1216" s="15" t="str">
        <f t="shared" si="112"/>
        <v>games</v>
      </c>
      <c r="T1216" s="16" t="str">
        <f t="shared" si="113"/>
        <v>video games</v>
      </c>
    </row>
    <row r="1217" spans="1:20" ht="45" x14ac:dyDescent="0.25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18">
        <f t="shared" si="111"/>
        <v>11.25</v>
      </c>
      <c r="P1217" s="6">
        <f t="shared" si="108"/>
        <v>45</v>
      </c>
      <c r="Q1217" s="11">
        <f t="shared" si="109"/>
        <v>40332.678379629629</v>
      </c>
      <c r="R1217" s="11">
        <f t="shared" si="110"/>
        <v>40380.583333333328</v>
      </c>
      <c r="S1217" s="15" t="str">
        <f t="shared" si="112"/>
        <v>games</v>
      </c>
      <c r="T1217" s="16" t="str">
        <f t="shared" si="113"/>
        <v>video games</v>
      </c>
    </row>
    <row r="1218" spans="1:20" ht="30" x14ac:dyDescent="0.25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18">
        <f t="shared" si="111"/>
        <v>1.7098591549295776</v>
      </c>
      <c r="P1218" s="6">
        <f t="shared" ref="P1218:P1281" si="114">IF(ISERROR(E1218/L1218),0,E1218/L1218)</f>
        <v>25.291666666666668</v>
      </c>
      <c r="Q1218" s="11">
        <f t="shared" ref="Q1218:Q1281" si="115">(J1218/86400)+25569+(-5/24)</f>
        <v>41499.338425925926</v>
      </c>
      <c r="R1218" s="11">
        <f t="shared" ref="R1218:R1281" si="116">(I1218/86400)+25569+(-5/24)</f>
        <v>41531.338425925926</v>
      </c>
      <c r="S1218" s="15" t="str">
        <f t="shared" si="112"/>
        <v>games</v>
      </c>
      <c r="T1218" s="16" t="str">
        <f t="shared" si="113"/>
        <v>video games</v>
      </c>
    </row>
    <row r="1219" spans="1:20" ht="45" x14ac:dyDescent="0.25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18">
        <f t="shared" ref="O1219:O1282" si="117">E1219/D1219 * 100</f>
        <v>30.433333333333334</v>
      </c>
      <c r="P1219" s="6">
        <f t="shared" si="114"/>
        <v>51.292134831460672</v>
      </c>
      <c r="Q1219" s="11">
        <f t="shared" si="115"/>
        <v>41575.029097222221</v>
      </c>
      <c r="R1219" s="11">
        <f t="shared" si="116"/>
        <v>41605.070763888885</v>
      </c>
      <c r="S1219" s="15" t="str">
        <f t="shared" ref="S1219:S1282" si="118">LEFT(N1219,FIND("/",N1219)-1)</f>
        <v>games</v>
      </c>
      <c r="T1219" s="16" t="str">
        <f t="shared" ref="T1219:T1282" si="119">RIGHT(N1219,LEN(N1219)-FIND("/",N1219))</f>
        <v>video games</v>
      </c>
    </row>
    <row r="1220" spans="1:20" ht="45" x14ac:dyDescent="0.25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18">
        <f t="shared" si="117"/>
        <v>0.02</v>
      </c>
      <c r="P1220" s="6">
        <f t="shared" si="114"/>
        <v>1</v>
      </c>
      <c r="Q1220" s="11">
        <f t="shared" si="115"/>
        <v>42397.471180555549</v>
      </c>
      <c r="R1220" s="11">
        <f t="shared" si="116"/>
        <v>42411.471180555549</v>
      </c>
      <c r="S1220" s="15" t="str">
        <f t="shared" si="118"/>
        <v>games</v>
      </c>
      <c r="T1220" s="16" t="str">
        <f t="shared" si="119"/>
        <v>video games</v>
      </c>
    </row>
    <row r="1221" spans="1:20" x14ac:dyDescent="0.25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18">
        <f t="shared" si="117"/>
        <v>0.69641025641025645</v>
      </c>
      <c r="P1221" s="6">
        <f t="shared" si="114"/>
        <v>49.381818181818183</v>
      </c>
      <c r="Q1221" s="11">
        <f t="shared" si="115"/>
        <v>41927.087361111109</v>
      </c>
      <c r="R1221" s="11">
        <f t="shared" si="116"/>
        <v>41959.129027777781</v>
      </c>
      <c r="S1221" s="15" t="str">
        <f t="shared" si="118"/>
        <v>games</v>
      </c>
      <c r="T1221" s="16" t="str">
        <f t="shared" si="119"/>
        <v>video games</v>
      </c>
    </row>
    <row r="1222" spans="1:20" ht="45" x14ac:dyDescent="0.25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18">
        <f t="shared" si="117"/>
        <v>2</v>
      </c>
      <c r="P1222" s="6">
        <f t="shared" si="114"/>
        <v>1</v>
      </c>
      <c r="Q1222" s="11">
        <f t="shared" si="115"/>
        <v>42066.525254629632</v>
      </c>
      <c r="R1222" s="11">
        <f t="shared" si="116"/>
        <v>42096.483587962961</v>
      </c>
      <c r="S1222" s="15" t="str">
        <f t="shared" si="118"/>
        <v>games</v>
      </c>
      <c r="T1222" s="16" t="str">
        <f t="shared" si="119"/>
        <v>video games</v>
      </c>
    </row>
    <row r="1223" spans="1:20" ht="45" x14ac:dyDescent="0.25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18">
        <f t="shared" si="117"/>
        <v>0</v>
      </c>
      <c r="P1223" s="6">
        <f t="shared" si="114"/>
        <v>0</v>
      </c>
      <c r="Q1223" s="11">
        <f t="shared" si="115"/>
        <v>40354.816620370366</v>
      </c>
      <c r="R1223" s="11">
        <f t="shared" si="116"/>
        <v>40389.791666666664</v>
      </c>
      <c r="S1223" s="15" t="str">
        <f t="shared" si="118"/>
        <v>games</v>
      </c>
      <c r="T1223" s="16" t="str">
        <f t="shared" si="119"/>
        <v>video games</v>
      </c>
    </row>
    <row r="1224" spans="1:20" x14ac:dyDescent="0.25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18">
        <f t="shared" si="117"/>
        <v>0.80999999999999994</v>
      </c>
      <c r="P1224" s="6">
        <f t="shared" si="114"/>
        <v>101.25</v>
      </c>
      <c r="Q1224" s="11">
        <f t="shared" si="115"/>
        <v>42534.076377314814</v>
      </c>
      <c r="R1224" s="11">
        <f t="shared" si="116"/>
        <v>42564.076377314814</v>
      </c>
      <c r="S1224" s="15" t="str">
        <f t="shared" si="118"/>
        <v>games</v>
      </c>
      <c r="T1224" s="16" t="str">
        <f t="shared" si="119"/>
        <v>video games</v>
      </c>
    </row>
    <row r="1225" spans="1:20" ht="45" x14ac:dyDescent="0.25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18">
        <f t="shared" si="117"/>
        <v>0.26222222222222225</v>
      </c>
      <c r="P1225" s="6">
        <f t="shared" si="114"/>
        <v>19.666666666666668</v>
      </c>
      <c r="Q1225" s="11">
        <f t="shared" si="115"/>
        <v>42520.639050925922</v>
      </c>
      <c r="R1225" s="11">
        <f t="shared" si="116"/>
        <v>42550.639050925922</v>
      </c>
      <c r="S1225" s="15" t="str">
        <f t="shared" si="118"/>
        <v>games</v>
      </c>
      <c r="T1225" s="16" t="str">
        <f t="shared" si="119"/>
        <v>video games</v>
      </c>
    </row>
    <row r="1226" spans="1:20" ht="45" x14ac:dyDescent="0.25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18">
        <f t="shared" si="117"/>
        <v>0.16666666666666669</v>
      </c>
      <c r="P1226" s="6">
        <f t="shared" si="114"/>
        <v>12.5</v>
      </c>
      <c r="Q1226" s="11">
        <f t="shared" si="115"/>
        <v>41683.62394675926</v>
      </c>
      <c r="R1226" s="11">
        <f t="shared" si="116"/>
        <v>41713.582280092589</v>
      </c>
      <c r="S1226" s="15" t="str">
        <f t="shared" si="118"/>
        <v>games</v>
      </c>
      <c r="T1226" s="16" t="str">
        <f t="shared" si="119"/>
        <v>video games</v>
      </c>
    </row>
    <row r="1227" spans="1:20" ht="45" x14ac:dyDescent="0.25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18">
        <f t="shared" si="117"/>
        <v>9.124454880912446E-3</v>
      </c>
      <c r="P1227" s="6">
        <f t="shared" si="114"/>
        <v>8.5</v>
      </c>
      <c r="Q1227" s="11">
        <f t="shared" si="115"/>
        <v>41974.702754629623</v>
      </c>
      <c r="R1227" s="11">
        <f t="shared" si="116"/>
        <v>42014.124305555553</v>
      </c>
      <c r="S1227" s="15" t="str">
        <f t="shared" si="118"/>
        <v>games</v>
      </c>
      <c r="T1227" s="16" t="str">
        <f t="shared" si="119"/>
        <v>video games</v>
      </c>
    </row>
    <row r="1228" spans="1:20" ht="30" x14ac:dyDescent="0.25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18">
        <f t="shared" si="117"/>
        <v>0.8</v>
      </c>
      <c r="P1228" s="6">
        <f t="shared" si="114"/>
        <v>1</v>
      </c>
      <c r="Q1228" s="11">
        <f t="shared" si="115"/>
        <v>41647.42392361111</v>
      </c>
      <c r="R1228" s="11">
        <f t="shared" si="116"/>
        <v>41667.42392361111</v>
      </c>
      <c r="S1228" s="15" t="str">
        <f t="shared" si="118"/>
        <v>games</v>
      </c>
      <c r="T1228" s="16" t="str">
        <f t="shared" si="119"/>
        <v>video games</v>
      </c>
    </row>
    <row r="1229" spans="1:20" ht="45" x14ac:dyDescent="0.25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18">
        <f t="shared" si="117"/>
        <v>2.2999999999999998</v>
      </c>
      <c r="P1229" s="6">
        <f t="shared" si="114"/>
        <v>23</v>
      </c>
      <c r="Q1229" s="11">
        <f t="shared" si="115"/>
        <v>42430.539178240739</v>
      </c>
      <c r="R1229" s="11">
        <f t="shared" si="116"/>
        <v>42460.497511574074</v>
      </c>
      <c r="S1229" s="15" t="str">
        <f t="shared" si="118"/>
        <v>games</v>
      </c>
      <c r="T1229" s="16" t="str">
        <f t="shared" si="119"/>
        <v>video games</v>
      </c>
    </row>
    <row r="1230" spans="1:20" ht="30" x14ac:dyDescent="0.25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18">
        <f t="shared" si="117"/>
        <v>2.6660714285714282</v>
      </c>
      <c r="P1230" s="6">
        <f t="shared" si="114"/>
        <v>17.987951807228917</v>
      </c>
      <c r="Q1230" s="11">
        <f t="shared" si="115"/>
        <v>41488.645902777775</v>
      </c>
      <c r="R1230" s="11">
        <f t="shared" si="116"/>
        <v>41533.645902777775</v>
      </c>
      <c r="S1230" s="15" t="str">
        <f t="shared" si="118"/>
        <v>games</v>
      </c>
      <c r="T1230" s="16" t="str">
        <f t="shared" si="119"/>
        <v>video games</v>
      </c>
    </row>
    <row r="1231" spans="1:20" ht="30" x14ac:dyDescent="0.25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18">
        <f t="shared" si="117"/>
        <v>28.192</v>
      </c>
      <c r="P1231" s="6">
        <f t="shared" si="114"/>
        <v>370.94736842105266</v>
      </c>
      <c r="Q1231" s="11">
        <f t="shared" si="115"/>
        <v>42694.772951388884</v>
      </c>
      <c r="R1231" s="11">
        <f t="shared" si="116"/>
        <v>42727.124305555553</v>
      </c>
      <c r="S1231" s="15" t="str">
        <f t="shared" si="118"/>
        <v>games</v>
      </c>
      <c r="T1231" s="16" t="str">
        <f t="shared" si="119"/>
        <v>video games</v>
      </c>
    </row>
    <row r="1232" spans="1:20" ht="45" x14ac:dyDescent="0.25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18">
        <f t="shared" si="117"/>
        <v>6.5900366666666672</v>
      </c>
      <c r="P1232" s="6">
        <f t="shared" si="114"/>
        <v>63.569485530546629</v>
      </c>
      <c r="Q1232" s="11">
        <f t="shared" si="115"/>
        <v>41264.645532407405</v>
      </c>
      <c r="R1232" s="11">
        <f t="shared" si="116"/>
        <v>41309.645532407405</v>
      </c>
      <c r="S1232" s="15" t="str">
        <f t="shared" si="118"/>
        <v>games</v>
      </c>
      <c r="T1232" s="16" t="str">
        <f t="shared" si="119"/>
        <v>video games</v>
      </c>
    </row>
    <row r="1233" spans="1:20" ht="60" x14ac:dyDescent="0.25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18">
        <f t="shared" si="117"/>
        <v>0.72222222222222221</v>
      </c>
      <c r="P1233" s="6">
        <f t="shared" si="114"/>
        <v>13</v>
      </c>
      <c r="Q1233" s="11">
        <f t="shared" si="115"/>
        <v>40710.522847222222</v>
      </c>
      <c r="R1233" s="11">
        <f t="shared" si="116"/>
        <v>40740.522847222222</v>
      </c>
      <c r="S1233" s="15" t="str">
        <f t="shared" si="118"/>
        <v>games</v>
      </c>
      <c r="T1233" s="16" t="str">
        <f t="shared" si="119"/>
        <v>video games</v>
      </c>
    </row>
    <row r="1234" spans="1:20" ht="45" x14ac:dyDescent="0.25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18">
        <f t="shared" si="117"/>
        <v>0.85000000000000009</v>
      </c>
      <c r="P1234" s="6">
        <f t="shared" si="114"/>
        <v>5.3125</v>
      </c>
      <c r="Q1234" s="11">
        <f t="shared" si="115"/>
        <v>41018.503530092588</v>
      </c>
      <c r="R1234" s="11">
        <f t="shared" si="116"/>
        <v>41048.503530092588</v>
      </c>
      <c r="S1234" s="15" t="str">
        <f t="shared" si="118"/>
        <v>games</v>
      </c>
      <c r="T1234" s="16" t="str">
        <f t="shared" si="119"/>
        <v>video games</v>
      </c>
    </row>
    <row r="1235" spans="1:20" ht="45" x14ac:dyDescent="0.25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18">
        <f t="shared" si="117"/>
        <v>0.71785714285714286</v>
      </c>
      <c r="P1235" s="6">
        <f t="shared" si="114"/>
        <v>22.333333333333332</v>
      </c>
      <c r="Q1235" s="11">
        <f t="shared" si="115"/>
        <v>42374.614537037036</v>
      </c>
      <c r="R1235" s="11">
        <f t="shared" si="116"/>
        <v>42434.614537037036</v>
      </c>
      <c r="S1235" s="15" t="str">
        <f t="shared" si="118"/>
        <v>food</v>
      </c>
      <c r="T1235" s="16" t="str">
        <f t="shared" si="119"/>
        <v>food trucks</v>
      </c>
    </row>
    <row r="1236" spans="1:20" x14ac:dyDescent="0.25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18">
        <f t="shared" si="117"/>
        <v>0.43333333333333329</v>
      </c>
      <c r="P1236" s="6">
        <f t="shared" si="114"/>
        <v>52</v>
      </c>
      <c r="Q1236" s="11">
        <f t="shared" si="115"/>
        <v>42107.47142361111</v>
      </c>
      <c r="R1236" s="11">
        <f t="shared" si="116"/>
        <v>42137.47142361111</v>
      </c>
      <c r="S1236" s="15" t="str">
        <f t="shared" si="118"/>
        <v>food</v>
      </c>
      <c r="T1236" s="16" t="str">
        <f t="shared" si="119"/>
        <v>food trucks</v>
      </c>
    </row>
    <row r="1237" spans="1:20" ht="45" x14ac:dyDescent="0.25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18">
        <f t="shared" si="117"/>
        <v>16.833333333333332</v>
      </c>
      <c r="P1237" s="6">
        <f t="shared" si="114"/>
        <v>16.833333333333332</v>
      </c>
      <c r="Q1237" s="11">
        <f t="shared" si="115"/>
        <v>42399.67428240741</v>
      </c>
      <c r="R1237" s="11">
        <f t="shared" si="116"/>
        <v>42459.632615740738</v>
      </c>
      <c r="S1237" s="15" t="str">
        <f t="shared" si="118"/>
        <v>food</v>
      </c>
      <c r="T1237" s="16" t="str">
        <f t="shared" si="119"/>
        <v>food trucks</v>
      </c>
    </row>
    <row r="1238" spans="1:20" ht="45" x14ac:dyDescent="0.25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18">
        <f t="shared" si="117"/>
        <v>0</v>
      </c>
      <c r="P1238" s="6">
        <f t="shared" si="114"/>
        <v>0</v>
      </c>
      <c r="Q1238" s="11">
        <f t="shared" si="115"/>
        <v>42341.831099537034</v>
      </c>
      <c r="R1238" s="11">
        <f t="shared" si="116"/>
        <v>42371.831099537034</v>
      </c>
      <c r="S1238" s="15" t="str">
        <f t="shared" si="118"/>
        <v>food</v>
      </c>
      <c r="T1238" s="16" t="str">
        <f t="shared" si="119"/>
        <v>food trucks</v>
      </c>
    </row>
    <row r="1239" spans="1:20" ht="30" x14ac:dyDescent="0.25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18">
        <f t="shared" si="117"/>
        <v>22.52</v>
      </c>
      <c r="P1239" s="6">
        <f t="shared" si="114"/>
        <v>56.3</v>
      </c>
      <c r="Q1239" s="11">
        <f t="shared" si="115"/>
        <v>42595.377025462956</v>
      </c>
      <c r="R1239" s="11">
        <f t="shared" si="116"/>
        <v>42616.377025462956</v>
      </c>
      <c r="S1239" s="15" t="str">
        <f t="shared" si="118"/>
        <v>food</v>
      </c>
      <c r="T1239" s="16" t="str">
        <f t="shared" si="119"/>
        <v>food trucks</v>
      </c>
    </row>
    <row r="1240" spans="1:20" ht="45" x14ac:dyDescent="0.25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18">
        <f t="shared" si="117"/>
        <v>41.384615384615387</v>
      </c>
      <c r="P1240" s="6">
        <f t="shared" si="114"/>
        <v>84.0625</v>
      </c>
      <c r="Q1240" s="11">
        <f t="shared" si="115"/>
        <v>41982.902662037035</v>
      </c>
      <c r="R1240" s="11">
        <f t="shared" si="116"/>
        <v>42022.902662037035</v>
      </c>
      <c r="S1240" s="15" t="str">
        <f t="shared" si="118"/>
        <v>food</v>
      </c>
      <c r="T1240" s="16" t="str">
        <f t="shared" si="119"/>
        <v>food trucks</v>
      </c>
    </row>
    <row r="1241" spans="1:20" ht="60" x14ac:dyDescent="0.25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18">
        <f t="shared" si="117"/>
        <v>25.259090909090908</v>
      </c>
      <c r="P1241" s="6">
        <f t="shared" si="114"/>
        <v>168.39393939393941</v>
      </c>
      <c r="Q1241" s="11">
        <f t="shared" si="115"/>
        <v>42082.367222222216</v>
      </c>
      <c r="R1241" s="11">
        <f t="shared" si="116"/>
        <v>42105.041666666664</v>
      </c>
      <c r="S1241" s="15" t="str">
        <f t="shared" si="118"/>
        <v>food</v>
      </c>
      <c r="T1241" s="16" t="str">
        <f t="shared" si="119"/>
        <v>food trucks</v>
      </c>
    </row>
    <row r="1242" spans="1:20" ht="30" x14ac:dyDescent="0.25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18">
        <f t="shared" si="117"/>
        <v>0.2</v>
      </c>
      <c r="P1242" s="6">
        <f t="shared" si="114"/>
        <v>15</v>
      </c>
      <c r="Q1242" s="11">
        <f t="shared" si="115"/>
        <v>41918.93237268518</v>
      </c>
      <c r="R1242" s="11">
        <f t="shared" si="116"/>
        <v>41948.974039351851</v>
      </c>
      <c r="S1242" s="15" t="str">
        <f t="shared" si="118"/>
        <v>food</v>
      </c>
      <c r="T1242" s="16" t="str">
        <f t="shared" si="119"/>
        <v>food trucks</v>
      </c>
    </row>
    <row r="1243" spans="1:20" ht="30" x14ac:dyDescent="0.25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18">
        <f t="shared" si="117"/>
        <v>1.8399999999999999</v>
      </c>
      <c r="P1243" s="6">
        <f t="shared" si="114"/>
        <v>76.666666666666671</v>
      </c>
      <c r="Q1243" s="11">
        <f t="shared" si="115"/>
        <v>42204.667534722219</v>
      </c>
      <c r="R1243" s="11">
        <f t="shared" si="116"/>
        <v>42234.667534722219</v>
      </c>
      <c r="S1243" s="15" t="str">
        <f t="shared" si="118"/>
        <v>food</v>
      </c>
      <c r="T1243" s="16" t="str">
        <f t="shared" si="119"/>
        <v>food trucks</v>
      </c>
    </row>
    <row r="1244" spans="1:20" ht="60" x14ac:dyDescent="0.25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18">
        <f t="shared" si="117"/>
        <v>0</v>
      </c>
      <c r="P1244" s="6">
        <f t="shared" si="114"/>
        <v>0</v>
      </c>
      <c r="Q1244" s="11">
        <f t="shared" si="115"/>
        <v>42224.199942129628</v>
      </c>
      <c r="R1244" s="11">
        <f t="shared" si="116"/>
        <v>42254.199942129628</v>
      </c>
      <c r="S1244" s="15" t="str">
        <f t="shared" si="118"/>
        <v>food</v>
      </c>
      <c r="T1244" s="16" t="str">
        <f t="shared" si="119"/>
        <v>food trucks</v>
      </c>
    </row>
    <row r="1245" spans="1:20" ht="45" x14ac:dyDescent="0.25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18">
        <f t="shared" si="117"/>
        <v>0.60399999999999998</v>
      </c>
      <c r="P1245" s="6">
        <f t="shared" si="114"/>
        <v>50.333333333333336</v>
      </c>
      <c r="Q1245" s="11">
        <f t="shared" si="115"/>
        <v>42211.524097222216</v>
      </c>
      <c r="R1245" s="11">
        <f t="shared" si="116"/>
        <v>42241.524097222216</v>
      </c>
      <c r="S1245" s="15" t="str">
        <f t="shared" si="118"/>
        <v>food</v>
      </c>
      <c r="T1245" s="16" t="str">
        <f t="shared" si="119"/>
        <v>food trucks</v>
      </c>
    </row>
    <row r="1246" spans="1:20" ht="45" x14ac:dyDescent="0.25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18">
        <f t="shared" si="117"/>
        <v>0</v>
      </c>
      <c r="P1246" s="6">
        <f t="shared" si="114"/>
        <v>0</v>
      </c>
      <c r="Q1246" s="11">
        <f t="shared" si="115"/>
        <v>42655.528622685182</v>
      </c>
      <c r="R1246" s="11">
        <f t="shared" si="116"/>
        <v>42700.570289351854</v>
      </c>
      <c r="S1246" s="15" t="str">
        <f t="shared" si="118"/>
        <v>food</v>
      </c>
      <c r="T1246" s="16" t="str">
        <f t="shared" si="119"/>
        <v>food trucks</v>
      </c>
    </row>
    <row r="1247" spans="1:20" ht="45" x14ac:dyDescent="0.25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18">
        <f t="shared" si="117"/>
        <v>0.83333333333333337</v>
      </c>
      <c r="P1247" s="6">
        <f t="shared" si="114"/>
        <v>8.3333333333333339</v>
      </c>
      <c r="Q1247" s="11">
        <f t="shared" si="115"/>
        <v>41759.901412037034</v>
      </c>
      <c r="R1247" s="11">
        <f t="shared" si="116"/>
        <v>41790.770833333328</v>
      </c>
      <c r="S1247" s="15" t="str">
        <f t="shared" si="118"/>
        <v>food</v>
      </c>
      <c r="T1247" s="16" t="str">
        <f t="shared" si="119"/>
        <v>food trucks</v>
      </c>
    </row>
    <row r="1248" spans="1:20" ht="45" x14ac:dyDescent="0.25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18">
        <f t="shared" si="117"/>
        <v>3.0666666666666664</v>
      </c>
      <c r="P1248" s="6">
        <f t="shared" si="114"/>
        <v>35.384615384615387</v>
      </c>
      <c r="Q1248" s="11">
        <f t="shared" si="115"/>
        <v>42198.486805555549</v>
      </c>
      <c r="R1248" s="11">
        <f t="shared" si="116"/>
        <v>42237.957638888889</v>
      </c>
      <c r="S1248" s="15" t="str">
        <f t="shared" si="118"/>
        <v>food</v>
      </c>
      <c r="T1248" s="16" t="str">
        <f t="shared" si="119"/>
        <v>food trucks</v>
      </c>
    </row>
    <row r="1249" spans="1:20" ht="45" x14ac:dyDescent="0.25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18">
        <f t="shared" si="117"/>
        <v>0.55833333333333335</v>
      </c>
      <c r="P1249" s="6">
        <f t="shared" si="114"/>
        <v>55.833333333333336</v>
      </c>
      <c r="Q1249" s="11">
        <f t="shared" si="115"/>
        <v>42536.654467592591</v>
      </c>
      <c r="R1249" s="11">
        <f t="shared" si="116"/>
        <v>42566.654467592591</v>
      </c>
      <c r="S1249" s="15" t="str">
        <f t="shared" si="118"/>
        <v>food</v>
      </c>
      <c r="T1249" s="16" t="str">
        <f t="shared" si="119"/>
        <v>food trucks</v>
      </c>
    </row>
    <row r="1250" spans="1:20" ht="45" x14ac:dyDescent="0.25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18">
        <f t="shared" si="117"/>
        <v>2.5000000000000001E-2</v>
      </c>
      <c r="P1250" s="6">
        <f t="shared" si="114"/>
        <v>5</v>
      </c>
      <c r="Q1250" s="11">
        <f t="shared" si="115"/>
        <v>42019.529432870368</v>
      </c>
      <c r="R1250" s="11">
        <f t="shared" si="116"/>
        <v>42077.416666666664</v>
      </c>
      <c r="S1250" s="15" t="str">
        <f t="shared" si="118"/>
        <v>food</v>
      </c>
      <c r="T1250" s="16" t="str">
        <f t="shared" si="119"/>
        <v>food trucks</v>
      </c>
    </row>
    <row r="1251" spans="1:20" ht="45" x14ac:dyDescent="0.25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18">
        <f t="shared" si="117"/>
        <v>0</v>
      </c>
      <c r="P1251" s="6">
        <f t="shared" si="114"/>
        <v>0</v>
      </c>
      <c r="Q1251" s="11">
        <f t="shared" si="115"/>
        <v>41831.675775462958</v>
      </c>
      <c r="R1251" s="11">
        <f t="shared" si="116"/>
        <v>41861.675775462958</v>
      </c>
      <c r="S1251" s="15" t="str">
        <f t="shared" si="118"/>
        <v>food</v>
      </c>
      <c r="T1251" s="16" t="str">
        <f t="shared" si="119"/>
        <v>food trucks</v>
      </c>
    </row>
    <row r="1252" spans="1:20" x14ac:dyDescent="0.25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18">
        <f t="shared" si="117"/>
        <v>0.02</v>
      </c>
      <c r="P1252" s="6">
        <f t="shared" si="114"/>
        <v>1</v>
      </c>
      <c r="Q1252" s="11">
        <f t="shared" si="115"/>
        <v>42027.648657407401</v>
      </c>
      <c r="R1252" s="11">
        <f t="shared" si="116"/>
        <v>42087.606990740744</v>
      </c>
      <c r="S1252" s="15" t="str">
        <f t="shared" si="118"/>
        <v>food</v>
      </c>
      <c r="T1252" s="16" t="str">
        <f t="shared" si="119"/>
        <v>food trucks</v>
      </c>
    </row>
    <row r="1253" spans="1:20" ht="45" x14ac:dyDescent="0.25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18">
        <f t="shared" si="117"/>
        <v>0</v>
      </c>
      <c r="P1253" s="6">
        <f t="shared" si="114"/>
        <v>0</v>
      </c>
      <c r="Q1253" s="11">
        <f t="shared" si="115"/>
        <v>41993.529965277776</v>
      </c>
      <c r="R1253" s="11">
        <f t="shared" si="116"/>
        <v>42053.529965277776</v>
      </c>
      <c r="S1253" s="15" t="str">
        <f t="shared" si="118"/>
        <v>food</v>
      </c>
      <c r="T1253" s="16" t="str">
        <f t="shared" si="119"/>
        <v>food trucks</v>
      </c>
    </row>
    <row r="1254" spans="1:20" ht="45" x14ac:dyDescent="0.25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18">
        <f t="shared" si="117"/>
        <v>14.825133372851216</v>
      </c>
      <c r="P1254" s="6">
        <f t="shared" si="114"/>
        <v>69.472222222222229</v>
      </c>
      <c r="Q1254" s="11">
        <f t="shared" si="115"/>
        <v>41892.820543981477</v>
      </c>
      <c r="R1254" s="11">
        <f t="shared" si="116"/>
        <v>41952.862210648142</v>
      </c>
      <c r="S1254" s="15" t="str">
        <f t="shared" si="118"/>
        <v>food</v>
      </c>
      <c r="T1254" s="16" t="str">
        <f t="shared" si="119"/>
        <v>food trucks</v>
      </c>
    </row>
    <row r="1255" spans="1:20" ht="30" x14ac:dyDescent="0.25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18">
        <f t="shared" si="117"/>
        <v>1.6666666666666666E-2</v>
      </c>
      <c r="P1255" s="6">
        <f t="shared" si="114"/>
        <v>1</v>
      </c>
      <c r="Q1255" s="11">
        <f t="shared" si="115"/>
        <v>42026.479120370372</v>
      </c>
      <c r="R1255" s="11">
        <f t="shared" si="116"/>
        <v>42056.479120370372</v>
      </c>
      <c r="S1255" s="15" t="str">
        <f t="shared" si="118"/>
        <v>food</v>
      </c>
      <c r="T1255" s="16" t="str">
        <f t="shared" si="119"/>
        <v>food trucks</v>
      </c>
    </row>
    <row r="1256" spans="1:20" ht="30" x14ac:dyDescent="0.25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18">
        <f t="shared" si="117"/>
        <v>0.2</v>
      </c>
      <c r="P1256" s="6">
        <f t="shared" si="114"/>
        <v>1</v>
      </c>
      <c r="Q1256" s="11">
        <f t="shared" si="115"/>
        <v>42044.516620370363</v>
      </c>
      <c r="R1256" s="11">
        <f t="shared" si="116"/>
        <v>42074.474953703706</v>
      </c>
      <c r="S1256" s="15" t="str">
        <f t="shared" si="118"/>
        <v>food</v>
      </c>
      <c r="T1256" s="16" t="str">
        <f t="shared" si="119"/>
        <v>food trucks</v>
      </c>
    </row>
    <row r="1257" spans="1:20" ht="45" x14ac:dyDescent="0.25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18">
        <f t="shared" si="117"/>
        <v>1.3333333333333334E-2</v>
      </c>
      <c r="P1257" s="6">
        <f t="shared" si="114"/>
        <v>8</v>
      </c>
      <c r="Q1257" s="11">
        <f t="shared" si="115"/>
        <v>41974.496412037035</v>
      </c>
      <c r="R1257" s="11">
        <f t="shared" si="116"/>
        <v>42004.496412037035</v>
      </c>
      <c r="S1257" s="15" t="str">
        <f t="shared" si="118"/>
        <v>food</v>
      </c>
      <c r="T1257" s="16" t="str">
        <f t="shared" si="119"/>
        <v>food trucks</v>
      </c>
    </row>
    <row r="1258" spans="1:20" ht="30" x14ac:dyDescent="0.25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18">
        <f t="shared" si="117"/>
        <v>1.24</v>
      </c>
      <c r="P1258" s="6">
        <f t="shared" si="114"/>
        <v>34.444444444444443</v>
      </c>
      <c r="Q1258" s="11">
        <f t="shared" si="115"/>
        <v>41909.684120370366</v>
      </c>
      <c r="R1258" s="11">
        <f t="shared" si="116"/>
        <v>41939.684120370366</v>
      </c>
      <c r="S1258" s="15" t="str">
        <f t="shared" si="118"/>
        <v>food</v>
      </c>
      <c r="T1258" s="16" t="str">
        <f t="shared" si="119"/>
        <v>food trucks</v>
      </c>
    </row>
    <row r="1259" spans="1:20" ht="45" x14ac:dyDescent="0.25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18">
        <f t="shared" si="117"/>
        <v>2.8571428571428574E-2</v>
      </c>
      <c r="P1259" s="6">
        <f t="shared" si="114"/>
        <v>1</v>
      </c>
      <c r="Q1259" s="11">
        <f t="shared" si="115"/>
        <v>42502.705428240741</v>
      </c>
      <c r="R1259" s="11">
        <f t="shared" si="116"/>
        <v>42517.711111111108</v>
      </c>
      <c r="S1259" s="15" t="str">
        <f t="shared" si="118"/>
        <v>food</v>
      </c>
      <c r="T1259" s="16" t="str">
        <f t="shared" si="119"/>
        <v>food trucks</v>
      </c>
    </row>
    <row r="1260" spans="1:20" ht="45" x14ac:dyDescent="0.25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18">
        <f t="shared" si="117"/>
        <v>0</v>
      </c>
      <c r="P1260" s="6">
        <f t="shared" si="114"/>
        <v>0</v>
      </c>
      <c r="Q1260" s="11">
        <f t="shared" si="115"/>
        <v>42163.961712962962</v>
      </c>
      <c r="R1260" s="11">
        <f t="shared" si="116"/>
        <v>42223.961712962962</v>
      </c>
      <c r="S1260" s="15" t="str">
        <f t="shared" si="118"/>
        <v>food</v>
      </c>
      <c r="T1260" s="16" t="str">
        <f t="shared" si="119"/>
        <v>food trucks</v>
      </c>
    </row>
    <row r="1261" spans="1:20" ht="30" x14ac:dyDescent="0.25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18">
        <f t="shared" si="117"/>
        <v>2E-3</v>
      </c>
      <c r="P1261" s="6">
        <f t="shared" si="114"/>
        <v>1</v>
      </c>
      <c r="Q1261" s="11">
        <f t="shared" si="115"/>
        <v>42412.110335648147</v>
      </c>
      <c r="R1261" s="11">
        <f t="shared" si="116"/>
        <v>42452.068668981483</v>
      </c>
      <c r="S1261" s="15" t="str">
        <f t="shared" si="118"/>
        <v>food</v>
      </c>
      <c r="T1261" s="16" t="str">
        <f t="shared" si="119"/>
        <v>food trucks</v>
      </c>
    </row>
    <row r="1262" spans="1:20" ht="30" x14ac:dyDescent="0.25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18">
        <f t="shared" si="117"/>
        <v>2.8571428571428571E-3</v>
      </c>
      <c r="P1262" s="6">
        <f t="shared" si="114"/>
        <v>1</v>
      </c>
      <c r="Q1262" s="11">
        <f t="shared" si="115"/>
        <v>42045.575821759259</v>
      </c>
      <c r="R1262" s="11">
        <f t="shared" si="116"/>
        <v>42075.534155092588</v>
      </c>
      <c r="S1262" s="15" t="str">
        <f t="shared" si="118"/>
        <v>food</v>
      </c>
      <c r="T1262" s="16" t="str">
        <f t="shared" si="119"/>
        <v>food trucks</v>
      </c>
    </row>
    <row r="1263" spans="1:20" ht="45" x14ac:dyDescent="0.25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18">
        <f t="shared" si="117"/>
        <v>1.4321428571428572</v>
      </c>
      <c r="P1263" s="6">
        <f t="shared" si="114"/>
        <v>501.25</v>
      </c>
      <c r="Q1263" s="11">
        <f t="shared" si="115"/>
        <v>42734.670902777776</v>
      </c>
      <c r="R1263" s="11">
        <f t="shared" si="116"/>
        <v>42771.488888888889</v>
      </c>
      <c r="S1263" s="15" t="str">
        <f t="shared" si="118"/>
        <v>food</v>
      </c>
      <c r="T1263" s="16" t="str">
        <f t="shared" si="119"/>
        <v>food trucks</v>
      </c>
    </row>
    <row r="1264" spans="1:20" ht="45" x14ac:dyDescent="0.25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18">
        <f t="shared" si="117"/>
        <v>0.70000000000000007</v>
      </c>
      <c r="P1264" s="6">
        <f t="shared" si="114"/>
        <v>10.5</v>
      </c>
      <c r="Q1264" s="11">
        <f t="shared" si="115"/>
        <v>42381.922499999993</v>
      </c>
      <c r="R1264" s="11">
        <f t="shared" si="116"/>
        <v>42411.922499999993</v>
      </c>
      <c r="S1264" s="15" t="str">
        <f t="shared" si="118"/>
        <v>food</v>
      </c>
      <c r="T1264" s="16" t="str">
        <f t="shared" si="119"/>
        <v>food trucks</v>
      </c>
    </row>
    <row r="1265" spans="1:20" ht="30" x14ac:dyDescent="0.25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18">
        <f t="shared" si="117"/>
        <v>2E-3</v>
      </c>
      <c r="P1265" s="6">
        <f t="shared" si="114"/>
        <v>1</v>
      </c>
      <c r="Q1265" s="11">
        <f t="shared" si="115"/>
        <v>42488.891354166662</v>
      </c>
      <c r="R1265" s="11">
        <f t="shared" si="116"/>
        <v>42548.891354166662</v>
      </c>
      <c r="S1265" s="15" t="str">
        <f t="shared" si="118"/>
        <v>food</v>
      </c>
      <c r="T1265" s="16" t="str">
        <f t="shared" si="119"/>
        <v>food trucks</v>
      </c>
    </row>
    <row r="1266" spans="1:20" ht="30" x14ac:dyDescent="0.25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18">
        <f t="shared" si="117"/>
        <v>1.4285714285714287E-2</v>
      </c>
      <c r="P1266" s="6">
        <f t="shared" si="114"/>
        <v>1</v>
      </c>
      <c r="Q1266" s="11">
        <f t="shared" si="115"/>
        <v>42041.010381944441</v>
      </c>
      <c r="R1266" s="11">
        <f t="shared" si="116"/>
        <v>42071.010381944441</v>
      </c>
      <c r="S1266" s="15" t="str">
        <f t="shared" si="118"/>
        <v>food</v>
      </c>
      <c r="T1266" s="16" t="str">
        <f t="shared" si="119"/>
        <v>food trucks</v>
      </c>
    </row>
    <row r="1267" spans="1:20" ht="45" x14ac:dyDescent="0.25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18">
        <f t="shared" si="117"/>
        <v>0</v>
      </c>
      <c r="P1267" s="6">
        <f t="shared" si="114"/>
        <v>0</v>
      </c>
      <c r="Q1267" s="11">
        <f t="shared" si="115"/>
        <v>42397.691469907404</v>
      </c>
      <c r="R1267" s="11">
        <f t="shared" si="116"/>
        <v>42427.691469907404</v>
      </c>
      <c r="S1267" s="15" t="str">
        <f t="shared" si="118"/>
        <v>food</v>
      </c>
      <c r="T1267" s="16" t="str">
        <f t="shared" si="119"/>
        <v>food trucks</v>
      </c>
    </row>
    <row r="1268" spans="1:20" ht="45" x14ac:dyDescent="0.25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18">
        <f t="shared" si="117"/>
        <v>0.13</v>
      </c>
      <c r="P1268" s="6">
        <f t="shared" si="114"/>
        <v>13</v>
      </c>
      <c r="Q1268" s="11">
        <f t="shared" si="115"/>
        <v>42179.977708333332</v>
      </c>
      <c r="R1268" s="11">
        <f t="shared" si="116"/>
        <v>42219.977708333332</v>
      </c>
      <c r="S1268" s="15" t="str">
        <f t="shared" si="118"/>
        <v>food</v>
      </c>
      <c r="T1268" s="16" t="str">
        <f t="shared" si="119"/>
        <v>food trucks</v>
      </c>
    </row>
    <row r="1269" spans="1:20" ht="45" x14ac:dyDescent="0.25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18">
        <f t="shared" si="117"/>
        <v>0.48960000000000004</v>
      </c>
      <c r="P1269" s="6">
        <f t="shared" si="114"/>
        <v>306</v>
      </c>
      <c r="Q1269" s="11">
        <f t="shared" si="115"/>
        <v>42252.069282407407</v>
      </c>
      <c r="R1269" s="11">
        <f t="shared" si="116"/>
        <v>42282.069282407407</v>
      </c>
      <c r="S1269" s="15" t="str">
        <f t="shared" si="118"/>
        <v>food</v>
      </c>
      <c r="T1269" s="16" t="str">
        <f t="shared" si="119"/>
        <v>food trucks</v>
      </c>
    </row>
    <row r="1270" spans="1:20" ht="45" x14ac:dyDescent="0.25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18">
        <f t="shared" si="117"/>
        <v>3.8461538461538464E-2</v>
      </c>
      <c r="P1270" s="6">
        <f t="shared" si="114"/>
        <v>22.5</v>
      </c>
      <c r="Q1270" s="11">
        <f t="shared" si="115"/>
        <v>42338.407060185178</v>
      </c>
      <c r="R1270" s="11">
        <f t="shared" si="116"/>
        <v>42398.407060185178</v>
      </c>
      <c r="S1270" s="15" t="str">
        <f t="shared" si="118"/>
        <v>food</v>
      </c>
      <c r="T1270" s="16" t="str">
        <f t="shared" si="119"/>
        <v>food trucks</v>
      </c>
    </row>
    <row r="1271" spans="1:20" ht="45" x14ac:dyDescent="0.25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18">
        <f t="shared" si="117"/>
        <v>0</v>
      </c>
      <c r="P1271" s="6">
        <f t="shared" si="114"/>
        <v>0</v>
      </c>
      <c r="Q1271" s="11">
        <f t="shared" si="115"/>
        <v>42031.756805555553</v>
      </c>
      <c r="R1271" s="11">
        <f t="shared" si="116"/>
        <v>42080.541666666664</v>
      </c>
      <c r="S1271" s="15" t="str">
        <f t="shared" si="118"/>
        <v>food</v>
      </c>
      <c r="T1271" s="16" t="str">
        <f t="shared" si="119"/>
        <v>food trucks</v>
      </c>
    </row>
    <row r="1272" spans="1:20" ht="45" x14ac:dyDescent="0.25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18">
        <f t="shared" si="117"/>
        <v>0.33333333333333337</v>
      </c>
      <c r="P1272" s="6">
        <f t="shared" si="114"/>
        <v>50</v>
      </c>
      <c r="Q1272" s="11">
        <f t="shared" si="115"/>
        <v>42285.706736111104</v>
      </c>
      <c r="R1272" s="11">
        <f t="shared" si="116"/>
        <v>42345.748402777775</v>
      </c>
      <c r="S1272" s="15" t="str">
        <f t="shared" si="118"/>
        <v>food</v>
      </c>
      <c r="T1272" s="16" t="str">
        <f t="shared" si="119"/>
        <v>food trucks</v>
      </c>
    </row>
    <row r="1273" spans="1:20" ht="45" x14ac:dyDescent="0.25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18">
        <f t="shared" si="117"/>
        <v>0</v>
      </c>
      <c r="P1273" s="6">
        <f t="shared" si="114"/>
        <v>0</v>
      </c>
      <c r="Q1273" s="11">
        <f t="shared" si="115"/>
        <v>42265.610289351847</v>
      </c>
      <c r="R1273" s="11">
        <f t="shared" si="116"/>
        <v>42295.610289351847</v>
      </c>
      <c r="S1273" s="15" t="str">
        <f t="shared" si="118"/>
        <v>food</v>
      </c>
      <c r="T1273" s="16" t="str">
        <f t="shared" si="119"/>
        <v>food trucks</v>
      </c>
    </row>
    <row r="1274" spans="1:20" ht="30" x14ac:dyDescent="0.25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18">
        <f t="shared" si="117"/>
        <v>0.2</v>
      </c>
      <c r="P1274" s="6">
        <f t="shared" si="114"/>
        <v>5</v>
      </c>
      <c r="Q1274" s="11">
        <f t="shared" si="115"/>
        <v>42383.691122685188</v>
      </c>
      <c r="R1274" s="11">
        <f t="shared" si="116"/>
        <v>42413.691122685188</v>
      </c>
      <c r="S1274" s="15" t="str">
        <f t="shared" si="118"/>
        <v>food</v>
      </c>
      <c r="T1274" s="16" t="str">
        <f t="shared" si="119"/>
        <v>food trucks</v>
      </c>
    </row>
    <row r="1275" spans="1:20" ht="45" x14ac:dyDescent="0.25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18">
        <f t="shared" si="117"/>
        <v>2.5545454545454547</v>
      </c>
      <c r="P1275" s="6">
        <f t="shared" si="114"/>
        <v>40.142857142857146</v>
      </c>
      <c r="Q1275" s="11">
        <f t="shared" si="115"/>
        <v>42244.568333333336</v>
      </c>
      <c r="R1275" s="11">
        <f t="shared" si="116"/>
        <v>42274.568333333336</v>
      </c>
      <c r="S1275" s="15" t="str">
        <f t="shared" si="118"/>
        <v>food</v>
      </c>
      <c r="T1275" s="16" t="str">
        <f t="shared" si="119"/>
        <v>restaurants</v>
      </c>
    </row>
    <row r="1276" spans="1:20" ht="45" x14ac:dyDescent="0.25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18">
        <f t="shared" si="117"/>
        <v>7.8181818181818186E-2</v>
      </c>
      <c r="P1276" s="6">
        <f t="shared" si="114"/>
        <v>17.2</v>
      </c>
      <c r="Q1276" s="11">
        <f t="shared" si="115"/>
        <v>41858.617106481477</v>
      </c>
      <c r="R1276" s="11">
        <f t="shared" si="116"/>
        <v>41903.617106481477</v>
      </c>
      <c r="S1276" s="15" t="str">
        <f t="shared" si="118"/>
        <v>food</v>
      </c>
      <c r="T1276" s="16" t="str">
        <f t="shared" si="119"/>
        <v>restaurants</v>
      </c>
    </row>
    <row r="1277" spans="1:20" ht="45" x14ac:dyDescent="0.25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18">
        <f t="shared" si="117"/>
        <v>0</v>
      </c>
      <c r="P1277" s="6">
        <f t="shared" si="114"/>
        <v>0</v>
      </c>
      <c r="Q1277" s="11">
        <f t="shared" si="115"/>
        <v>42498.691064814811</v>
      </c>
      <c r="R1277" s="11">
        <f t="shared" si="116"/>
        <v>42528.67083333333</v>
      </c>
      <c r="S1277" s="15" t="str">
        <f t="shared" si="118"/>
        <v>food</v>
      </c>
      <c r="T1277" s="16" t="str">
        <f t="shared" si="119"/>
        <v>restaurants</v>
      </c>
    </row>
    <row r="1278" spans="1:20" ht="30" x14ac:dyDescent="0.25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18">
        <f t="shared" si="117"/>
        <v>0</v>
      </c>
      <c r="P1278" s="6">
        <f t="shared" si="114"/>
        <v>0</v>
      </c>
      <c r="Q1278" s="11">
        <f t="shared" si="115"/>
        <v>41927.807106481479</v>
      </c>
      <c r="R1278" s="11">
        <f t="shared" si="116"/>
        <v>41957.848773148151</v>
      </c>
      <c r="S1278" s="15" t="str">
        <f t="shared" si="118"/>
        <v>food</v>
      </c>
      <c r="T1278" s="16" t="str">
        <f t="shared" si="119"/>
        <v>restaurants</v>
      </c>
    </row>
    <row r="1279" spans="1:20" ht="60" x14ac:dyDescent="0.25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18">
        <f t="shared" si="117"/>
        <v>0</v>
      </c>
      <c r="P1279" s="6">
        <f t="shared" si="114"/>
        <v>0</v>
      </c>
      <c r="Q1279" s="11">
        <f t="shared" si="115"/>
        <v>42046.847407407404</v>
      </c>
      <c r="R1279" s="11">
        <f t="shared" si="116"/>
        <v>42076.80574074074</v>
      </c>
      <c r="S1279" s="15" t="str">
        <f t="shared" si="118"/>
        <v>food</v>
      </c>
      <c r="T1279" s="16" t="str">
        <f t="shared" si="119"/>
        <v>restaurants</v>
      </c>
    </row>
    <row r="1280" spans="1:20" ht="45" x14ac:dyDescent="0.25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18">
        <f t="shared" si="117"/>
        <v>0.6</v>
      </c>
      <c r="P1280" s="6">
        <f t="shared" si="114"/>
        <v>15</v>
      </c>
      <c r="Q1280" s="11">
        <f t="shared" si="115"/>
        <v>42258.088761574072</v>
      </c>
      <c r="R1280" s="11">
        <f t="shared" si="116"/>
        <v>42280.666666666664</v>
      </c>
      <c r="S1280" s="15" t="str">
        <f t="shared" si="118"/>
        <v>food</v>
      </c>
      <c r="T1280" s="16" t="str">
        <f t="shared" si="119"/>
        <v>restaurants</v>
      </c>
    </row>
    <row r="1281" spans="1:20" x14ac:dyDescent="0.25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18">
        <f t="shared" si="117"/>
        <v>0</v>
      </c>
      <c r="P1281" s="6">
        <f t="shared" si="114"/>
        <v>0</v>
      </c>
      <c r="Q1281" s="11">
        <f t="shared" si="115"/>
        <v>42104.864629629628</v>
      </c>
      <c r="R1281" s="11">
        <f t="shared" si="116"/>
        <v>42134.864629629628</v>
      </c>
      <c r="S1281" s="15" t="str">
        <f t="shared" si="118"/>
        <v>food</v>
      </c>
      <c r="T1281" s="16" t="str">
        <f t="shared" si="119"/>
        <v>restaurants</v>
      </c>
    </row>
    <row r="1282" spans="1:20" ht="45" x14ac:dyDescent="0.25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18">
        <f t="shared" si="117"/>
        <v>0</v>
      </c>
      <c r="P1282" s="6">
        <f t="shared" ref="P1282:P1345" si="120">IF(ISERROR(E1282/L1282),0,E1282/L1282)</f>
        <v>0</v>
      </c>
      <c r="Q1282" s="11">
        <f t="shared" ref="Q1282:Q1345" si="121">(J1282/86400)+25569+(-5/24)</f>
        <v>41835.743449074071</v>
      </c>
      <c r="R1282" s="11">
        <f t="shared" ref="R1282:R1345" si="122">(I1282/86400)+25569+(-5/24)</f>
        <v>41865.743449074071</v>
      </c>
      <c r="S1282" s="15" t="str">
        <f t="shared" si="118"/>
        <v>food</v>
      </c>
      <c r="T1282" s="16" t="str">
        <f t="shared" si="119"/>
        <v>restaurants</v>
      </c>
    </row>
    <row r="1283" spans="1:20" ht="45" x14ac:dyDescent="0.25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18">
        <f t="shared" ref="O1283:O1346" si="123">E1283/D1283 * 100</f>
        <v>1.0526315789473684</v>
      </c>
      <c r="P1283" s="6">
        <f t="shared" si="120"/>
        <v>35.714285714285715</v>
      </c>
      <c r="Q1283" s="11">
        <f t="shared" si="121"/>
        <v>42058.601261574069</v>
      </c>
      <c r="R1283" s="11">
        <f t="shared" si="122"/>
        <v>42114.559594907405</v>
      </c>
      <c r="S1283" s="15" t="str">
        <f t="shared" ref="S1283:S1346" si="124">LEFT(N1283,FIND("/",N1283)-1)</f>
        <v>food</v>
      </c>
      <c r="T1283" s="16" t="str">
        <f t="shared" ref="T1283:T1346" si="125">RIGHT(N1283,LEN(N1283)-FIND("/",N1283))</f>
        <v>restaurants</v>
      </c>
    </row>
    <row r="1284" spans="1:20" ht="45" x14ac:dyDescent="0.25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18">
        <f t="shared" si="123"/>
        <v>0.15</v>
      </c>
      <c r="P1284" s="6">
        <f t="shared" si="120"/>
        <v>37.5</v>
      </c>
      <c r="Q1284" s="11">
        <f t="shared" si="121"/>
        <v>42078.789027777777</v>
      </c>
      <c r="R1284" s="11">
        <f t="shared" si="122"/>
        <v>42138.789027777777</v>
      </c>
      <c r="S1284" s="15" t="str">
        <f t="shared" si="124"/>
        <v>food</v>
      </c>
      <c r="T1284" s="16" t="str">
        <f t="shared" si="125"/>
        <v>restaurants</v>
      </c>
    </row>
    <row r="1285" spans="1:20" ht="45" x14ac:dyDescent="0.25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18">
        <f t="shared" si="123"/>
        <v>0</v>
      </c>
      <c r="P1285" s="6">
        <f t="shared" si="120"/>
        <v>0</v>
      </c>
      <c r="Q1285" s="11">
        <f t="shared" si="121"/>
        <v>42371.238576388881</v>
      </c>
      <c r="R1285" s="11">
        <f t="shared" si="122"/>
        <v>42401.238576388881</v>
      </c>
      <c r="S1285" s="15" t="str">
        <f t="shared" si="124"/>
        <v>food</v>
      </c>
      <c r="T1285" s="16" t="str">
        <f t="shared" si="125"/>
        <v>restaurants</v>
      </c>
    </row>
    <row r="1286" spans="1:20" ht="45" x14ac:dyDescent="0.25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18">
        <f t="shared" si="123"/>
        <v>0</v>
      </c>
      <c r="P1286" s="6">
        <f t="shared" si="120"/>
        <v>0</v>
      </c>
      <c r="Q1286" s="11">
        <f t="shared" si="121"/>
        <v>41971.668530092589</v>
      </c>
      <c r="R1286" s="11">
        <f t="shared" si="122"/>
        <v>41986.668530092589</v>
      </c>
      <c r="S1286" s="15" t="str">
        <f t="shared" si="124"/>
        <v>food</v>
      </c>
      <c r="T1286" s="16" t="str">
        <f t="shared" si="125"/>
        <v>restaurants</v>
      </c>
    </row>
    <row r="1287" spans="1:20" ht="45" x14ac:dyDescent="0.25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18">
        <f t="shared" si="123"/>
        <v>0</v>
      </c>
      <c r="P1287" s="6">
        <f t="shared" si="120"/>
        <v>0</v>
      </c>
      <c r="Q1287" s="11">
        <f t="shared" si="121"/>
        <v>42731.798483796294</v>
      </c>
      <c r="R1287" s="11">
        <f t="shared" si="122"/>
        <v>42791.798483796294</v>
      </c>
      <c r="S1287" s="15" t="str">
        <f t="shared" si="124"/>
        <v>food</v>
      </c>
      <c r="T1287" s="16" t="str">
        <f t="shared" si="125"/>
        <v>restaurants</v>
      </c>
    </row>
    <row r="1288" spans="1:20" ht="45" x14ac:dyDescent="0.25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18">
        <f t="shared" si="123"/>
        <v>1.7500000000000002</v>
      </c>
      <c r="P1288" s="6">
        <f t="shared" si="120"/>
        <v>52.5</v>
      </c>
      <c r="Q1288" s="11">
        <f t="shared" si="121"/>
        <v>41854.181446759256</v>
      </c>
      <c r="R1288" s="11">
        <f t="shared" si="122"/>
        <v>41871.181446759256</v>
      </c>
      <c r="S1288" s="15" t="str">
        <f t="shared" si="124"/>
        <v>food</v>
      </c>
      <c r="T1288" s="16" t="str">
        <f t="shared" si="125"/>
        <v>restaurants</v>
      </c>
    </row>
    <row r="1289" spans="1:20" ht="45" x14ac:dyDescent="0.25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18">
        <f t="shared" si="123"/>
        <v>18.600000000000001</v>
      </c>
      <c r="P1289" s="6">
        <f t="shared" si="120"/>
        <v>77.5</v>
      </c>
      <c r="Q1289" s="11">
        <f t="shared" si="121"/>
        <v>42027.63140046296</v>
      </c>
      <c r="R1289" s="11">
        <f t="shared" si="122"/>
        <v>42057.63140046296</v>
      </c>
      <c r="S1289" s="15" t="str">
        <f t="shared" si="124"/>
        <v>food</v>
      </c>
      <c r="T1289" s="16" t="str">
        <f t="shared" si="125"/>
        <v>restaurants</v>
      </c>
    </row>
    <row r="1290" spans="1:20" ht="45" x14ac:dyDescent="0.25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18">
        <f t="shared" si="123"/>
        <v>0</v>
      </c>
      <c r="P1290" s="6">
        <f t="shared" si="120"/>
        <v>0</v>
      </c>
      <c r="Q1290" s="11">
        <f t="shared" si="121"/>
        <v>41942.445046296292</v>
      </c>
      <c r="R1290" s="11">
        <f t="shared" si="122"/>
        <v>41972.486712962964</v>
      </c>
      <c r="S1290" s="15" t="str">
        <f t="shared" si="124"/>
        <v>food</v>
      </c>
      <c r="T1290" s="16" t="str">
        <f t="shared" si="125"/>
        <v>restaurants</v>
      </c>
    </row>
    <row r="1291" spans="1:20" ht="45" x14ac:dyDescent="0.25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18">
        <f t="shared" si="123"/>
        <v>9.8166666666666664</v>
      </c>
      <c r="P1291" s="6">
        <f t="shared" si="120"/>
        <v>53.545454545454547</v>
      </c>
      <c r="Q1291" s="11">
        <f t="shared" si="121"/>
        <v>42052.594097222223</v>
      </c>
      <c r="R1291" s="11">
        <f t="shared" si="122"/>
        <v>42082.552430555552</v>
      </c>
      <c r="S1291" s="15" t="str">
        <f t="shared" si="124"/>
        <v>food</v>
      </c>
      <c r="T1291" s="16" t="str">
        <f t="shared" si="125"/>
        <v>restaurants</v>
      </c>
    </row>
    <row r="1292" spans="1:20" ht="45" x14ac:dyDescent="0.25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18">
        <f t="shared" si="123"/>
        <v>0</v>
      </c>
      <c r="P1292" s="6">
        <f t="shared" si="120"/>
        <v>0</v>
      </c>
      <c r="Q1292" s="11">
        <f t="shared" si="121"/>
        <v>41926.472546296296</v>
      </c>
      <c r="R1292" s="11">
        <f t="shared" si="122"/>
        <v>41956.51421296296</v>
      </c>
      <c r="S1292" s="15" t="str">
        <f t="shared" si="124"/>
        <v>food</v>
      </c>
      <c r="T1292" s="16" t="str">
        <f t="shared" si="125"/>
        <v>restaurants</v>
      </c>
    </row>
    <row r="1293" spans="1:20" ht="30" x14ac:dyDescent="0.25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18">
        <f t="shared" si="123"/>
        <v>4.3333333333333335E-2</v>
      </c>
      <c r="P1293" s="6">
        <f t="shared" si="120"/>
        <v>16.25</v>
      </c>
      <c r="Q1293" s="11">
        <f t="shared" si="121"/>
        <v>41808.946805555555</v>
      </c>
      <c r="R1293" s="11">
        <f t="shared" si="122"/>
        <v>41838.946805555555</v>
      </c>
      <c r="S1293" s="15" t="str">
        <f t="shared" si="124"/>
        <v>food</v>
      </c>
      <c r="T1293" s="16" t="str">
        <f t="shared" si="125"/>
        <v>restaurants</v>
      </c>
    </row>
    <row r="1294" spans="1:20" ht="45" x14ac:dyDescent="0.25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18">
        <f t="shared" si="123"/>
        <v>0</v>
      </c>
      <c r="P1294" s="6">
        <f t="shared" si="120"/>
        <v>0</v>
      </c>
      <c r="Q1294" s="11">
        <f t="shared" si="121"/>
        <v>42612.392187500001</v>
      </c>
      <c r="R1294" s="11">
        <f t="shared" si="122"/>
        <v>42658.597916666666</v>
      </c>
      <c r="S1294" s="15" t="str">
        <f t="shared" si="124"/>
        <v>food</v>
      </c>
      <c r="T1294" s="16" t="str">
        <f t="shared" si="125"/>
        <v>restaurants</v>
      </c>
    </row>
    <row r="1295" spans="1:20" ht="45" x14ac:dyDescent="0.25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18">
        <f t="shared" si="123"/>
        <v>10.6</v>
      </c>
      <c r="P1295" s="6">
        <f t="shared" si="120"/>
        <v>48.18181818181818</v>
      </c>
      <c r="Q1295" s="11">
        <f t="shared" si="121"/>
        <v>42294.420115740737</v>
      </c>
      <c r="R1295" s="11">
        <f t="shared" si="122"/>
        <v>42324.461782407401</v>
      </c>
      <c r="S1295" s="15" t="str">
        <f t="shared" si="124"/>
        <v>food</v>
      </c>
      <c r="T1295" s="16" t="str">
        <f t="shared" si="125"/>
        <v>food trucks</v>
      </c>
    </row>
    <row r="1296" spans="1:20" ht="30" x14ac:dyDescent="0.25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18">
        <f t="shared" si="123"/>
        <v>1.1111111111111111E-3</v>
      </c>
      <c r="P1296" s="6">
        <f t="shared" si="120"/>
        <v>1</v>
      </c>
      <c r="Q1296" s="11">
        <f t="shared" si="121"/>
        <v>42642.780486111107</v>
      </c>
      <c r="R1296" s="11">
        <f t="shared" si="122"/>
        <v>42672.780486111107</v>
      </c>
      <c r="S1296" s="15" t="str">
        <f t="shared" si="124"/>
        <v>food</v>
      </c>
      <c r="T1296" s="16" t="str">
        <f t="shared" si="125"/>
        <v>food trucks</v>
      </c>
    </row>
    <row r="1297" spans="1:20" ht="30" x14ac:dyDescent="0.25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18">
        <f t="shared" si="123"/>
        <v>0.5</v>
      </c>
      <c r="P1297" s="6">
        <f t="shared" si="120"/>
        <v>1</v>
      </c>
      <c r="Q1297" s="11">
        <f t="shared" si="121"/>
        <v>42019.561111111114</v>
      </c>
      <c r="R1297" s="11">
        <f t="shared" si="122"/>
        <v>42079.519444444442</v>
      </c>
      <c r="S1297" s="15" t="str">
        <f t="shared" si="124"/>
        <v>food</v>
      </c>
      <c r="T1297" s="16" t="str">
        <f t="shared" si="125"/>
        <v>food trucks</v>
      </c>
    </row>
    <row r="1298" spans="1:20" ht="30" x14ac:dyDescent="0.25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18">
        <f t="shared" si="123"/>
        <v>0</v>
      </c>
      <c r="P1298" s="6">
        <f t="shared" si="120"/>
        <v>0</v>
      </c>
      <c r="Q1298" s="11">
        <f t="shared" si="121"/>
        <v>42139.964918981474</v>
      </c>
      <c r="R1298" s="11">
        <f t="shared" si="122"/>
        <v>42169.964918981474</v>
      </c>
      <c r="S1298" s="15" t="str">
        <f t="shared" si="124"/>
        <v>food</v>
      </c>
      <c r="T1298" s="16" t="str">
        <f t="shared" si="125"/>
        <v>food trucks</v>
      </c>
    </row>
    <row r="1299" spans="1:20" ht="45" x14ac:dyDescent="0.25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18">
        <f t="shared" si="123"/>
        <v>0.16666666666666669</v>
      </c>
      <c r="P1299" s="6">
        <f t="shared" si="120"/>
        <v>50</v>
      </c>
      <c r="Q1299" s="11">
        <f t="shared" si="121"/>
        <v>41795.754999999997</v>
      </c>
      <c r="R1299" s="11">
        <f t="shared" si="122"/>
        <v>41825.754999999997</v>
      </c>
      <c r="S1299" s="15" t="str">
        <f t="shared" si="124"/>
        <v>food</v>
      </c>
      <c r="T1299" s="16" t="str">
        <f t="shared" si="125"/>
        <v>food trucks</v>
      </c>
    </row>
    <row r="1300" spans="1:20" ht="30" x14ac:dyDescent="0.25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18">
        <f t="shared" si="123"/>
        <v>0.16666666666666669</v>
      </c>
      <c r="P1300" s="6">
        <f t="shared" si="120"/>
        <v>5</v>
      </c>
      <c r="Q1300" s="11">
        <f t="shared" si="121"/>
        <v>42333.121944444443</v>
      </c>
      <c r="R1300" s="11">
        <f t="shared" si="122"/>
        <v>42363.121944444443</v>
      </c>
      <c r="S1300" s="15" t="str">
        <f t="shared" si="124"/>
        <v>food</v>
      </c>
      <c r="T1300" s="16" t="str">
        <f t="shared" si="125"/>
        <v>food trucks</v>
      </c>
    </row>
    <row r="1301" spans="1:20" ht="45" x14ac:dyDescent="0.25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18">
        <f t="shared" si="123"/>
        <v>2.4340000000000002</v>
      </c>
      <c r="P1301" s="6">
        <f t="shared" si="120"/>
        <v>202.83333333333334</v>
      </c>
      <c r="Q1301" s="11">
        <f t="shared" si="121"/>
        <v>42338.467048611106</v>
      </c>
      <c r="R1301" s="11">
        <f t="shared" si="122"/>
        <v>42368.467048611106</v>
      </c>
      <c r="S1301" s="15" t="str">
        <f t="shared" si="124"/>
        <v>food</v>
      </c>
      <c r="T1301" s="16" t="str">
        <f t="shared" si="125"/>
        <v>food trucks</v>
      </c>
    </row>
    <row r="1302" spans="1:20" ht="45" x14ac:dyDescent="0.25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18">
        <f t="shared" si="123"/>
        <v>3.8833333333333329</v>
      </c>
      <c r="P1302" s="6">
        <f t="shared" si="120"/>
        <v>29.125</v>
      </c>
      <c r="Q1302" s="11">
        <f t="shared" si="121"/>
        <v>42042.467893518515</v>
      </c>
      <c r="R1302" s="11">
        <f t="shared" si="122"/>
        <v>42094.343055555553</v>
      </c>
      <c r="S1302" s="15" t="str">
        <f t="shared" si="124"/>
        <v>food</v>
      </c>
      <c r="T1302" s="16" t="str">
        <f t="shared" si="125"/>
        <v>food trucks</v>
      </c>
    </row>
    <row r="1303" spans="1:20" ht="45" x14ac:dyDescent="0.25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18">
        <f t="shared" si="123"/>
        <v>0.01</v>
      </c>
      <c r="P1303" s="6">
        <f t="shared" si="120"/>
        <v>5</v>
      </c>
      <c r="Q1303" s="11">
        <f t="shared" si="121"/>
        <v>42422.327858796292</v>
      </c>
      <c r="R1303" s="11">
        <f t="shared" si="122"/>
        <v>42452.286192129628</v>
      </c>
      <c r="S1303" s="15" t="str">
        <f t="shared" si="124"/>
        <v>food</v>
      </c>
      <c r="T1303" s="16" t="str">
        <f t="shared" si="125"/>
        <v>food trucks</v>
      </c>
    </row>
    <row r="1304" spans="1:20" ht="45" x14ac:dyDescent="0.25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18">
        <f t="shared" si="123"/>
        <v>0</v>
      </c>
      <c r="P1304" s="6">
        <f t="shared" si="120"/>
        <v>0</v>
      </c>
      <c r="Q1304" s="11">
        <f t="shared" si="121"/>
        <v>42388.380752314813</v>
      </c>
      <c r="R1304" s="11">
        <f t="shared" si="122"/>
        <v>42395.380752314813</v>
      </c>
      <c r="S1304" s="15" t="str">
        <f t="shared" si="124"/>
        <v>food</v>
      </c>
      <c r="T1304" s="16" t="str">
        <f t="shared" si="125"/>
        <v>food trucks</v>
      </c>
    </row>
    <row r="1305" spans="1:20" ht="45" x14ac:dyDescent="0.25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18">
        <f t="shared" si="123"/>
        <v>1.7333333333333332</v>
      </c>
      <c r="P1305" s="6">
        <f t="shared" si="120"/>
        <v>13</v>
      </c>
      <c r="Q1305" s="11">
        <f t="shared" si="121"/>
        <v>42382.698194444441</v>
      </c>
      <c r="R1305" s="11">
        <f t="shared" si="122"/>
        <v>42442.656527777777</v>
      </c>
      <c r="S1305" s="15" t="str">
        <f t="shared" si="124"/>
        <v>food</v>
      </c>
      <c r="T1305" s="16" t="str">
        <f t="shared" si="125"/>
        <v>food trucks</v>
      </c>
    </row>
    <row r="1306" spans="1:20" ht="45" x14ac:dyDescent="0.25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18">
        <f t="shared" si="123"/>
        <v>0.16666666666666669</v>
      </c>
      <c r="P1306" s="6">
        <f t="shared" si="120"/>
        <v>50</v>
      </c>
      <c r="Q1306" s="11">
        <f t="shared" si="121"/>
        <v>41887.592835648145</v>
      </c>
      <c r="R1306" s="11">
        <f t="shared" si="122"/>
        <v>41917.592835648145</v>
      </c>
      <c r="S1306" s="15" t="str">
        <f t="shared" si="124"/>
        <v>food</v>
      </c>
      <c r="T1306" s="16" t="str">
        <f t="shared" si="125"/>
        <v>food trucks</v>
      </c>
    </row>
    <row r="1307" spans="1:20" ht="45" x14ac:dyDescent="0.25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18">
        <f t="shared" si="123"/>
        <v>0</v>
      </c>
      <c r="P1307" s="6">
        <f t="shared" si="120"/>
        <v>0</v>
      </c>
      <c r="Q1307" s="11">
        <f t="shared" si="121"/>
        <v>42089.636874999997</v>
      </c>
      <c r="R1307" s="11">
        <f t="shared" si="122"/>
        <v>42119.636874999997</v>
      </c>
      <c r="S1307" s="15" t="str">
        <f t="shared" si="124"/>
        <v>food</v>
      </c>
      <c r="T1307" s="16" t="str">
        <f t="shared" si="125"/>
        <v>food trucks</v>
      </c>
    </row>
    <row r="1308" spans="1:20" ht="45" x14ac:dyDescent="0.25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18">
        <f t="shared" si="123"/>
        <v>1.25E-3</v>
      </c>
      <c r="P1308" s="6">
        <f t="shared" si="120"/>
        <v>1</v>
      </c>
      <c r="Q1308" s="11">
        <f t="shared" si="121"/>
        <v>41828.759583333333</v>
      </c>
      <c r="R1308" s="11">
        <f t="shared" si="122"/>
        <v>41858.759583333333</v>
      </c>
      <c r="S1308" s="15" t="str">
        <f t="shared" si="124"/>
        <v>food</v>
      </c>
      <c r="T1308" s="16" t="str">
        <f t="shared" si="125"/>
        <v>food trucks</v>
      </c>
    </row>
    <row r="1309" spans="1:20" ht="30" x14ac:dyDescent="0.25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18">
        <f t="shared" si="123"/>
        <v>12.166666666666668</v>
      </c>
      <c r="P1309" s="6">
        <f t="shared" si="120"/>
        <v>96.05263157894737</v>
      </c>
      <c r="Q1309" s="11">
        <f t="shared" si="121"/>
        <v>42760.035879629628</v>
      </c>
      <c r="R1309" s="11">
        <f t="shared" si="122"/>
        <v>42790.035879629628</v>
      </c>
      <c r="S1309" s="15" t="str">
        <f t="shared" si="124"/>
        <v>food</v>
      </c>
      <c r="T1309" s="16" t="str">
        <f t="shared" si="125"/>
        <v>food trucks</v>
      </c>
    </row>
    <row r="1310" spans="1:20" ht="45" x14ac:dyDescent="0.25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18">
        <f t="shared" si="123"/>
        <v>23.588571428571427</v>
      </c>
      <c r="P1310" s="6">
        <f t="shared" si="120"/>
        <v>305.77777777777777</v>
      </c>
      <c r="Q1310" s="11">
        <f t="shared" si="121"/>
        <v>41828.45612268518</v>
      </c>
      <c r="R1310" s="11">
        <f t="shared" si="122"/>
        <v>41858.45612268518</v>
      </c>
      <c r="S1310" s="15" t="str">
        <f t="shared" si="124"/>
        <v>food</v>
      </c>
      <c r="T1310" s="16" t="str">
        <f t="shared" si="125"/>
        <v>food trucks</v>
      </c>
    </row>
    <row r="1311" spans="1:20" ht="45" x14ac:dyDescent="0.25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18">
        <f t="shared" si="123"/>
        <v>5.6666666666666661</v>
      </c>
      <c r="P1311" s="6">
        <f t="shared" si="120"/>
        <v>12.142857142857142</v>
      </c>
      <c r="Q1311" s="11">
        <f t="shared" si="121"/>
        <v>42510.133298611108</v>
      </c>
      <c r="R1311" s="11">
        <f t="shared" si="122"/>
        <v>42540.133298611108</v>
      </c>
      <c r="S1311" s="15" t="str">
        <f t="shared" si="124"/>
        <v>food</v>
      </c>
      <c r="T1311" s="16" t="str">
        <f t="shared" si="125"/>
        <v>food trucks</v>
      </c>
    </row>
    <row r="1312" spans="1:20" ht="30" x14ac:dyDescent="0.25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18">
        <f t="shared" si="123"/>
        <v>39</v>
      </c>
      <c r="P1312" s="6">
        <f t="shared" si="120"/>
        <v>83.571428571428569</v>
      </c>
      <c r="Q1312" s="11">
        <f t="shared" si="121"/>
        <v>42240.631956018515</v>
      </c>
      <c r="R1312" s="11">
        <f t="shared" si="122"/>
        <v>42270.631956018515</v>
      </c>
      <c r="S1312" s="15" t="str">
        <f t="shared" si="124"/>
        <v>food</v>
      </c>
      <c r="T1312" s="16" t="str">
        <f t="shared" si="125"/>
        <v>food trucks</v>
      </c>
    </row>
    <row r="1313" spans="1:20" ht="30" x14ac:dyDescent="0.25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18">
        <f t="shared" si="123"/>
        <v>0.99546510341776351</v>
      </c>
      <c r="P1313" s="6">
        <f t="shared" si="120"/>
        <v>18</v>
      </c>
      <c r="Q1313" s="11">
        <f t="shared" si="121"/>
        <v>41809.545682870368</v>
      </c>
      <c r="R1313" s="11">
        <f t="shared" si="122"/>
        <v>41854.545682870368</v>
      </c>
      <c r="S1313" s="15" t="str">
        <f t="shared" si="124"/>
        <v>food</v>
      </c>
      <c r="T1313" s="16" t="str">
        <f t="shared" si="125"/>
        <v>food trucks</v>
      </c>
    </row>
    <row r="1314" spans="1:20" ht="30" x14ac:dyDescent="0.25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18">
        <f t="shared" si="123"/>
        <v>6.9320000000000004</v>
      </c>
      <c r="P1314" s="6">
        <f t="shared" si="120"/>
        <v>115.53333333333333</v>
      </c>
      <c r="Q1314" s="11">
        <f t="shared" si="121"/>
        <v>42394.692129629628</v>
      </c>
      <c r="R1314" s="11">
        <f t="shared" si="122"/>
        <v>42454.650462962956</v>
      </c>
      <c r="S1314" s="15" t="str">
        <f t="shared" si="124"/>
        <v>food</v>
      </c>
      <c r="T1314" s="16" t="str">
        <f t="shared" si="125"/>
        <v>food trucks</v>
      </c>
    </row>
    <row r="1315" spans="1:20" ht="30" x14ac:dyDescent="0.25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18">
        <f t="shared" si="123"/>
        <v>1</v>
      </c>
      <c r="P1315" s="6">
        <f t="shared" si="120"/>
        <v>15</v>
      </c>
      <c r="Q1315" s="11">
        <f t="shared" si="121"/>
        <v>41880.618784722217</v>
      </c>
      <c r="R1315" s="11">
        <f t="shared" si="122"/>
        <v>41897.631249999999</v>
      </c>
      <c r="S1315" s="15" t="str">
        <f t="shared" si="124"/>
        <v>technology</v>
      </c>
      <c r="T1315" s="16" t="str">
        <f t="shared" si="125"/>
        <v>space exploration</v>
      </c>
    </row>
    <row r="1316" spans="1:20" ht="60" x14ac:dyDescent="0.25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18">
        <f t="shared" si="123"/>
        <v>0</v>
      </c>
      <c r="P1316" s="6">
        <f t="shared" si="120"/>
        <v>0</v>
      </c>
      <c r="Q1316" s="11">
        <f t="shared" si="121"/>
        <v>42536.03828703703</v>
      </c>
      <c r="R1316" s="11">
        <f t="shared" si="122"/>
        <v>42566.081249999996</v>
      </c>
      <c r="S1316" s="15" t="str">
        <f t="shared" si="124"/>
        <v>technology</v>
      </c>
      <c r="T1316" s="16" t="str">
        <f t="shared" si="125"/>
        <v>space exploration</v>
      </c>
    </row>
    <row r="1317" spans="1:20" ht="45" x14ac:dyDescent="0.25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18">
        <f t="shared" si="123"/>
        <v>6.4158609339642041</v>
      </c>
      <c r="P1317" s="6">
        <f t="shared" si="120"/>
        <v>41.583333333333336</v>
      </c>
      <c r="Q1317" s="11">
        <f t="shared" si="121"/>
        <v>41820.812268518515</v>
      </c>
      <c r="R1317" s="11">
        <f t="shared" si="122"/>
        <v>41848.812268518515</v>
      </c>
      <c r="S1317" s="15" t="str">
        <f t="shared" si="124"/>
        <v>technology</v>
      </c>
      <c r="T1317" s="16" t="str">
        <f t="shared" si="125"/>
        <v>makerspaces</v>
      </c>
    </row>
    <row r="1318" spans="1:20" ht="45" x14ac:dyDescent="0.25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18">
        <f t="shared" si="123"/>
        <v>11.343999999999999</v>
      </c>
      <c r="P1318" s="6">
        <f t="shared" si="120"/>
        <v>33.761904761904759</v>
      </c>
      <c r="Q1318" s="11">
        <f t="shared" si="121"/>
        <v>41962.54069444444</v>
      </c>
      <c r="R1318" s="11">
        <f t="shared" si="122"/>
        <v>41992.609722222223</v>
      </c>
      <c r="S1318" s="15" t="str">
        <f t="shared" si="124"/>
        <v>technology</v>
      </c>
      <c r="T1318" s="16" t="str">
        <f t="shared" si="125"/>
        <v>makerspaces</v>
      </c>
    </row>
    <row r="1319" spans="1:20" ht="45" x14ac:dyDescent="0.25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18">
        <f t="shared" si="123"/>
        <v>33.19</v>
      </c>
      <c r="P1319" s="6">
        <f t="shared" si="120"/>
        <v>70.61702127659575</v>
      </c>
      <c r="Q1319" s="11">
        <f t="shared" si="121"/>
        <v>42344.675810185181</v>
      </c>
      <c r="R1319" s="11">
        <f t="shared" si="122"/>
        <v>42366.041666666664</v>
      </c>
      <c r="S1319" s="15" t="str">
        <f t="shared" si="124"/>
        <v>technology</v>
      </c>
      <c r="T1319" s="16" t="str">
        <f t="shared" si="125"/>
        <v>makerspaces</v>
      </c>
    </row>
    <row r="1320" spans="1:20" ht="45" x14ac:dyDescent="0.25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18">
        <f t="shared" si="123"/>
        <v>27.58</v>
      </c>
      <c r="P1320" s="6">
        <f t="shared" si="120"/>
        <v>167.15151515151516</v>
      </c>
      <c r="Q1320" s="11">
        <f t="shared" si="121"/>
        <v>41912.333321759259</v>
      </c>
      <c r="R1320" s="11">
        <f t="shared" si="122"/>
        <v>41941.739583333328</v>
      </c>
      <c r="S1320" s="15" t="str">
        <f t="shared" si="124"/>
        <v>technology</v>
      </c>
      <c r="T1320" s="16" t="str">
        <f t="shared" si="125"/>
        <v>makerspaces</v>
      </c>
    </row>
    <row r="1321" spans="1:20" ht="60" x14ac:dyDescent="0.25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18">
        <f t="shared" si="123"/>
        <v>62.839999999999996</v>
      </c>
      <c r="P1321" s="6">
        <f t="shared" si="120"/>
        <v>128.61988304093566</v>
      </c>
      <c r="Q1321" s="11">
        <f t="shared" si="121"/>
        <v>42529.424421296295</v>
      </c>
      <c r="R1321" s="11">
        <f t="shared" si="122"/>
        <v>42555.999305555553</v>
      </c>
      <c r="S1321" s="15" t="str">
        <f t="shared" si="124"/>
        <v>technology</v>
      </c>
      <c r="T1321" s="16" t="str">
        <f t="shared" si="125"/>
        <v>makerspaces</v>
      </c>
    </row>
    <row r="1322" spans="1:20" ht="45" x14ac:dyDescent="0.25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18">
        <f t="shared" si="123"/>
        <v>7.5880000000000001</v>
      </c>
      <c r="P1322" s="6">
        <f t="shared" si="120"/>
        <v>65.41379310344827</v>
      </c>
      <c r="Q1322" s="11">
        <f t="shared" si="121"/>
        <v>41923.649178240739</v>
      </c>
      <c r="R1322" s="11">
        <f t="shared" si="122"/>
        <v>41953.690844907404</v>
      </c>
      <c r="S1322" s="15" t="str">
        <f t="shared" si="124"/>
        <v>technology</v>
      </c>
      <c r="T1322" s="16" t="str">
        <f t="shared" si="125"/>
        <v>makerspaces</v>
      </c>
    </row>
    <row r="1323" spans="1:20" ht="45" x14ac:dyDescent="0.25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18">
        <f t="shared" si="123"/>
        <v>50.38095238095238</v>
      </c>
      <c r="P1323" s="6">
        <f t="shared" si="120"/>
        <v>117.55555555555556</v>
      </c>
      <c r="Q1323" s="11">
        <f t="shared" si="121"/>
        <v>42482.416365740741</v>
      </c>
      <c r="R1323" s="11">
        <f t="shared" si="122"/>
        <v>42512.416365740741</v>
      </c>
      <c r="S1323" s="15" t="str">
        <f t="shared" si="124"/>
        <v>technology</v>
      </c>
      <c r="T1323" s="16" t="str">
        <f t="shared" si="125"/>
        <v>makerspaces</v>
      </c>
    </row>
    <row r="1324" spans="1:20" ht="45" x14ac:dyDescent="0.25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18">
        <f t="shared" si="123"/>
        <v>17.512820512820511</v>
      </c>
      <c r="P1324" s="6">
        <f t="shared" si="120"/>
        <v>126.48148148148148</v>
      </c>
      <c r="Q1324" s="11">
        <f t="shared" si="121"/>
        <v>41792.821099537039</v>
      </c>
      <c r="R1324" s="11">
        <f t="shared" si="122"/>
        <v>41822.821099537039</v>
      </c>
      <c r="S1324" s="15" t="str">
        <f t="shared" si="124"/>
        <v>technology</v>
      </c>
      <c r="T1324" s="16" t="str">
        <f t="shared" si="125"/>
        <v>makerspaces</v>
      </c>
    </row>
    <row r="1325" spans="1:20" ht="45" x14ac:dyDescent="0.25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18">
        <f t="shared" si="123"/>
        <v>1.375E-2</v>
      </c>
      <c r="P1325" s="6">
        <f t="shared" si="120"/>
        <v>550</v>
      </c>
      <c r="Q1325" s="11">
        <f t="shared" si="121"/>
        <v>42241.589872685181</v>
      </c>
      <c r="R1325" s="11">
        <f t="shared" si="122"/>
        <v>42271.589872685181</v>
      </c>
      <c r="S1325" s="15" t="str">
        <f t="shared" si="124"/>
        <v>technology</v>
      </c>
      <c r="T1325" s="16" t="str">
        <f t="shared" si="125"/>
        <v>makerspaces</v>
      </c>
    </row>
    <row r="1326" spans="1:20" ht="45" x14ac:dyDescent="0.25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18">
        <f t="shared" si="123"/>
        <v>0.33</v>
      </c>
      <c r="P1326" s="6">
        <f t="shared" si="120"/>
        <v>44</v>
      </c>
      <c r="Q1326" s="11">
        <f t="shared" si="121"/>
        <v>42032.792754629627</v>
      </c>
      <c r="R1326" s="11">
        <f t="shared" si="122"/>
        <v>42062.792754629627</v>
      </c>
      <c r="S1326" s="15" t="str">
        <f t="shared" si="124"/>
        <v>technology</v>
      </c>
      <c r="T1326" s="16" t="str">
        <f t="shared" si="125"/>
        <v>makerspaces</v>
      </c>
    </row>
    <row r="1327" spans="1:20" x14ac:dyDescent="0.25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18">
        <f t="shared" si="123"/>
        <v>0.86250000000000004</v>
      </c>
      <c r="P1327" s="6">
        <f t="shared" si="120"/>
        <v>69</v>
      </c>
      <c r="Q1327" s="11">
        <f t="shared" si="121"/>
        <v>42436.003368055557</v>
      </c>
      <c r="R1327" s="11">
        <f t="shared" si="122"/>
        <v>42465.961701388886</v>
      </c>
      <c r="S1327" s="15" t="str">
        <f t="shared" si="124"/>
        <v>technology</v>
      </c>
      <c r="T1327" s="16" t="str">
        <f t="shared" si="125"/>
        <v>makerspaces</v>
      </c>
    </row>
    <row r="1328" spans="1:20" ht="45" x14ac:dyDescent="0.25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18">
        <f t="shared" si="123"/>
        <v>0.6875</v>
      </c>
      <c r="P1328" s="6">
        <f t="shared" si="120"/>
        <v>27.5</v>
      </c>
      <c r="Q1328" s="11">
        <f t="shared" si="121"/>
        <v>41805.686921296292</v>
      </c>
      <c r="R1328" s="11">
        <f t="shared" si="122"/>
        <v>41830.686921296292</v>
      </c>
      <c r="S1328" s="15" t="str">
        <f t="shared" si="124"/>
        <v>food</v>
      </c>
      <c r="T1328" s="16" t="str">
        <f t="shared" si="125"/>
        <v>food trucks</v>
      </c>
    </row>
    <row r="1329" spans="1:20" ht="45" x14ac:dyDescent="0.25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18">
        <f t="shared" si="123"/>
        <v>28.299999999999997</v>
      </c>
      <c r="P1329" s="6">
        <f t="shared" si="120"/>
        <v>84.9</v>
      </c>
      <c r="Q1329" s="11">
        <f t="shared" si="121"/>
        <v>41932.663657407407</v>
      </c>
      <c r="R1329" s="11">
        <f t="shared" si="122"/>
        <v>41965.040972222218</v>
      </c>
      <c r="S1329" s="15" t="str">
        <f t="shared" si="124"/>
        <v>food</v>
      </c>
      <c r="T1329" s="16" t="str">
        <f t="shared" si="125"/>
        <v>food trucks</v>
      </c>
    </row>
    <row r="1330" spans="1:20" ht="45" x14ac:dyDescent="0.25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18">
        <f t="shared" si="123"/>
        <v>0.24</v>
      </c>
      <c r="P1330" s="6">
        <f t="shared" si="120"/>
        <v>12</v>
      </c>
      <c r="Q1330" s="11">
        <f t="shared" si="121"/>
        <v>42034.546759259254</v>
      </c>
      <c r="R1330" s="11">
        <f t="shared" si="122"/>
        <v>42064.546759259254</v>
      </c>
      <c r="S1330" s="15" t="str">
        <f t="shared" si="124"/>
        <v>food</v>
      </c>
      <c r="T1330" s="16" t="str">
        <f t="shared" si="125"/>
        <v>food trucks</v>
      </c>
    </row>
    <row r="1331" spans="1:20" ht="45" x14ac:dyDescent="0.25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18">
        <f t="shared" si="123"/>
        <v>1.1428571428571428</v>
      </c>
      <c r="P1331" s="6">
        <f t="shared" si="120"/>
        <v>200</v>
      </c>
      <c r="Q1331" s="11">
        <f t="shared" si="121"/>
        <v>41820.706307870372</v>
      </c>
      <c r="R1331" s="11">
        <f t="shared" si="122"/>
        <v>41860.706307870372</v>
      </c>
      <c r="S1331" s="15" t="str">
        <f t="shared" si="124"/>
        <v>food</v>
      </c>
      <c r="T1331" s="16" t="str">
        <f t="shared" si="125"/>
        <v>food trucks</v>
      </c>
    </row>
    <row r="1332" spans="1:20" ht="45" x14ac:dyDescent="0.25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18">
        <f t="shared" si="123"/>
        <v>0.02</v>
      </c>
      <c r="P1332" s="6">
        <f t="shared" si="120"/>
        <v>10</v>
      </c>
      <c r="Q1332" s="11">
        <f t="shared" si="121"/>
        <v>42061.487615740734</v>
      </c>
      <c r="R1332" s="11">
        <f t="shared" si="122"/>
        <v>42121.44594907407</v>
      </c>
      <c r="S1332" s="15" t="str">
        <f t="shared" si="124"/>
        <v>food</v>
      </c>
      <c r="T1332" s="16" t="str">
        <f t="shared" si="125"/>
        <v>food trucks</v>
      </c>
    </row>
    <row r="1333" spans="1:20" ht="45" x14ac:dyDescent="0.25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18">
        <f t="shared" si="123"/>
        <v>0</v>
      </c>
      <c r="P1333" s="6">
        <f t="shared" si="120"/>
        <v>0</v>
      </c>
      <c r="Q1333" s="11">
        <f t="shared" si="121"/>
        <v>41892.766469907401</v>
      </c>
      <c r="R1333" s="11">
        <f t="shared" si="122"/>
        <v>41912.766469907401</v>
      </c>
      <c r="S1333" s="15" t="str">
        <f t="shared" si="124"/>
        <v>food</v>
      </c>
      <c r="T1333" s="16" t="str">
        <f t="shared" si="125"/>
        <v>food trucks</v>
      </c>
    </row>
    <row r="1334" spans="1:20" ht="30" x14ac:dyDescent="0.25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18">
        <f t="shared" si="123"/>
        <v>0</v>
      </c>
      <c r="P1334" s="6">
        <f t="shared" si="120"/>
        <v>0</v>
      </c>
      <c r="Q1334" s="11">
        <f t="shared" si="121"/>
        <v>42154.431921296295</v>
      </c>
      <c r="R1334" s="11">
        <f t="shared" si="122"/>
        <v>42184.431921296295</v>
      </c>
      <c r="S1334" s="15" t="str">
        <f t="shared" si="124"/>
        <v>food</v>
      </c>
      <c r="T1334" s="16" t="str">
        <f t="shared" si="125"/>
        <v>food trucks</v>
      </c>
    </row>
    <row r="1335" spans="1:20" ht="30" x14ac:dyDescent="0.25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18">
        <f t="shared" si="123"/>
        <v>0.14799999999999999</v>
      </c>
      <c r="P1335" s="6">
        <f t="shared" si="120"/>
        <v>5.2857142857142856</v>
      </c>
      <c r="Q1335" s="11">
        <f t="shared" si="121"/>
        <v>42027.910532407404</v>
      </c>
      <c r="R1335" s="11">
        <f t="shared" si="122"/>
        <v>42058.916666666664</v>
      </c>
      <c r="S1335" s="15" t="str">
        <f t="shared" si="124"/>
        <v>food</v>
      </c>
      <c r="T1335" s="16" t="str">
        <f t="shared" si="125"/>
        <v>food trucks</v>
      </c>
    </row>
    <row r="1336" spans="1:20" ht="45" x14ac:dyDescent="0.25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18">
        <f t="shared" si="123"/>
        <v>2.8571428571428571E-3</v>
      </c>
      <c r="P1336" s="6">
        <f t="shared" si="120"/>
        <v>1</v>
      </c>
      <c r="Q1336" s="11">
        <f t="shared" si="121"/>
        <v>42551.75335648148</v>
      </c>
      <c r="R1336" s="11">
        <f t="shared" si="122"/>
        <v>42581.75335648148</v>
      </c>
      <c r="S1336" s="15" t="str">
        <f t="shared" si="124"/>
        <v>food</v>
      </c>
      <c r="T1336" s="16" t="str">
        <f t="shared" si="125"/>
        <v>food trucks</v>
      </c>
    </row>
    <row r="1337" spans="1:20" ht="45" x14ac:dyDescent="0.25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18">
        <f t="shared" si="123"/>
        <v>10.7325</v>
      </c>
      <c r="P1337" s="6">
        <f t="shared" si="120"/>
        <v>72.762711864406782</v>
      </c>
      <c r="Q1337" s="11">
        <f t="shared" si="121"/>
        <v>42112.89671296296</v>
      </c>
      <c r="R1337" s="11">
        <f t="shared" si="122"/>
        <v>42157.89671296296</v>
      </c>
      <c r="S1337" s="15" t="str">
        <f t="shared" si="124"/>
        <v>food</v>
      </c>
      <c r="T1337" s="16" t="str">
        <f t="shared" si="125"/>
        <v>food trucks</v>
      </c>
    </row>
    <row r="1338" spans="1:20" ht="30" x14ac:dyDescent="0.25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18">
        <f t="shared" si="123"/>
        <v>5.3846153846153842E-2</v>
      </c>
      <c r="P1338" s="6">
        <f t="shared" si="120"/>
        <v>17.5</v>
      </c>
      <c r="Q1338" s="11">
        <f t="shared" si="121"/>
        <v>42089.515706018516</v>
      </c>
      <c r="R1338" s="11">
        <f t="shared" si="122"/>
        <v>42134.515706018516</v>
      </c>
      <c r="S1338" s="15" t="str">
        <f t="shared" si="124"/>
        <v>food</v>
      </c>
      <c r="T1338" s="16" t="str">
        <f t="shared" si="125"/>
        <v>food trucks</v>
      </c>
    </row>
    <row r="1339" spans="1:20" ht="45" x14ac:dyDescent="0.25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18">
        <f t="shared" si="123"/>
        <v>0.7142857142857143</v>
      </c>
      <c r="P1339" s="6">
        <f t="shared" si="120"/>
        <v>25</v>
      </c>
      <c r="Q1339" s="11">
        <f t="shared" si="121"/>
        <v>42058.125694444439</v>
      </c>
      <c r="R1339" s="11">
        <f t="shared" si="122"/>
        <v>42088.084027777775</v>
      </c>
      <c r="S1339" s="15" t="str">
        <f t="shared" si="124"/>
        <v>food</v>
      </c>
      <c r="T1339" s="16" t="str">
        <f t="shared" si="125"/>
        <v>food trucks</v>
      </c>
    </row>
    <row r="1340" spans="1:20" ht="45" x14ac:dyDescent="0.25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18">
        <f t="shared" si="123"/>
        <v>0.8</v>
      </c>
      <c r="P1340" s="6">
        <f t="shared" si="120"/>
        <v>13.333333333333334</v>
      </c>
      <c r="Q1340" s="11">
        <f t="shared" si="121"/>
        <v>41833.930162037032</v>
      </c>
      <c r="R1340" s="11">
        <f t="shared" si="122"/>
        <v>41863.930162037032</v>
      </c>
      <c r="S1340" s="15" t="str">
        <f t="shared" si="124"/>
        <v>food</v>
      </c>
      <c r="T1340" s="16" t="str">
        <f t="shared" si="125"/>
        <v>food trucks</v>
      </c>
    </row>
    <row r="1341" spans="1:20" ht="45" x14ac:dyDescent="0.25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18">
        <f t="shared" si="123"/>
        <v>3.3333333333333335E-3</v>
      </c>
      <c r="P1341" s="6">
        <f t="shared" si="120"/>
        <v>1</v>
      </c>
      <c r="Q1341" s="11">
        <f t="shared" si="121"/>
        <v>41877.932164351849</v>
      </c>
      <c r="R1341" s="11">
        <f t="shared" si="122"/>
        <v>41907.932164351849</v>
      </c>
      <c r="S1341" s="15" t="str">
        <f t="shared" si="124"/>
        <v>food</v>
      </c>
      <c r="T1341" s="16" t="str">
        <f t="shared" si="125"/>
        <v>food trucks</v>
      </c>
    </row>
    <row r="1342" spans="1:20" ht="30" x14ac:dyDescent="0.25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18">
        <f t="shared" si="123"/>
        <v>0.47333333333333333</v>
      </c>
      <c r="P1342" s="6">
        <f t="shared" si="120"/>
        <v>23.666666666666668</v>
      </c>
      <c r="Q1342" s="11">
        <f t="shared" si="121"/>
        <v>42047.973587962959</v>
      </c>
      <c r="R1342" s="11">
        <f t="shared" si="122"/>
        <v>42107.931921296295</v>
      </c>
      <c r="S1342" s="15" t="str">
        <f t="shared" si="124"/>
        <v>food</v>
      </c>
      <c r="T1342" s="16" t="str">
        <f t="shared" si="125"/>
        <v>food trucks</v>
      </c>
    </row>
    <row r="1343" spans="1:20" ht="45" x14ac:dyDescent="0.25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18">
        <f t="shared" si="123"/>
        <v>5.65</v>
      </c>
      <c r="P1343" s="6">
        <f t="shared" si="120"/>
        <v>89.21052631578948</v>
      </c>
      <c r="Q1343" s="11">
        <f t="shared" si="121"/>
        <v>41964.636111111111</v>
      </c>
      <c r="R1343" s="11">
        <f t="shared" si="122"/>
        <v>41998.636111111111</v>
      </c>
      <c r="S1343" s="15" t="str">
        <f t="shared" si="124"/>
        <v>food</v>
      </c>
      <c r="T1343" s="16" t="str">
        <f t="shared" si="125"/>
        <v>food trucks</v>
      </c>
    </row>
    <row r="1344" spans="1:20" ht="30" x14ac:dyDescent="0.25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18">
        <f t="shared" si="123"/>
        <v>26.35217391304348</v>
      </c>
      <c r="P1344" s="6">
        <f t="shared" si="120"/>
        <v>116.55769230769231</v>
      </c>
      <c r="Q1344" s="11">
        <f t="shared" si="121"/>
        <v>42187.731747685182</v>
      </c>
      <c r="R1344" s="11">
        <f t="shared" si="122"/>
        <v>42218.708333333336</v>
      </c>
      <c r="S1344" s="15" t="str">
        <f t="shared" si="124"/>
        <v>food</v>
      </c>
      <c r="T1344" s="16" t="str">
        <f t="shared" si="125"/>
        <v>food trucks</v>
      </c>
    </row>
    <row r="1345" spans="1:20" ht="45" x14ac:dyDescent="0.25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18">
        <f t="shared" si="123"/>
        <v>0.325125</v>
      </c>
      <c r="P1345" s="6">
        <f t="shared" si="120"/>
        <v>13.005000000000001</v>
      </c>
      <c r="Q1345" s="11">
        <f t="shared" si="121"/>
        <v>41787.689907407403</v>
      </c>
      <c r="R1345" s="11">
        <f t="shared" si="122"/>
        <v>41817.689907407403</v>
      </c>
      <c r="S1345" s="15" t="str">
        <f t="shared" si="124"/>
        <v>food</v>
      </c>
      <c r="T1345" s="16" t="str">
        <f t="shared" si="125"/>
        <v>food trucks</v>
      </c>
    </row>
    <row r="1346" spans="1:20" ht="45" x14ac:dyDescent="0.25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18">
        <f t="shared" si="123"/>
        <v>0</v>
      </c>
      <c r="P1346" s="6">
        <f t="shared" ref="P1346:P1409" si="126">IF(ISERROR(E1346/L1346),0,E1346/L1346)</f>
        <v>0</v>
      </c>
      <c r="Q1346" s="11">
        <f t="shared" ref="Q1346:Q1409" si="127">(J1346/86400)+25569+(-5/24)</f>
        <v>41829.688229166662</v>
      </c>
      <c r="R1346" s="11">
        <f t="shared" ref="R1346:R1409" si="128">(I1346/86400)+25569+(-5/24)</f>
        <v>41859.688229166662</v>
      </c>
      <c r="S1346" s="15" t="str">
        <f t="shared" si="124"/>
        <v>food</v>
      </c>
      <c r="T1346" s="16" t="str">
        <f t="shared" si="125"/>
        <v>food trucks</v>
      </c>
    </row>
    <row r="1347" spans="1:20" ht="45" x14ac:dyDescent="0.25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18">
        <f t="shared" ref="O1347:O1410" si="129">E1347/D1347 * 100</f>
        <v>0.7000700070007001</v>
      </c>
      <c r="P1347" s="6">
        <f t="shared" si="126"/>
        <v>17.5</v>
      </c>
      <c r="Q1347" s="11">
        <f t="shared" si="127"/>
        <v>41870.666342592587</v>
      </c>
      <c r="R1347" s="11">
        <f t="shared" si="128"/>
        <v>41900.666342592587</v>
      </c>
      <c r="S1347" s="15" t="str">
        <f t="shared" ref="S1347:S1410" si="130">LEFT(N1347,FIND("/",N1347)-1)</f>
        <v>food</v>
      </c>
      <c r="T1347" s="16" t="str">
        <f t="shared" ref="T1347:T1410" si="131">RIGHT(N1347,LEN(N1347)-FIND("/",N1347))</f>
        <v>food trucks</v>
      </c>
    </row>
    <row r="1348" spans="1:20" ht="30" x14ac:dyDescent="0.25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18">
        <f t="shared" si="129"/>
        <v>0.43750000000000006</v>
      </c>
      <c r="P1348" s="6">
        <f t="shared" si="126"/>
        <v>8.75</v>
      </c>
      <c r="Q1348" s="11">
        <f t="shared" si="127"/>
        <v>41911.449097222219</v>
      </c>
      <c r="R1348" s="11">
        <f t="shared" si="128"/>
        <v>41931.879861111105</v>
      </c>
      <c r="S1348" s="15" t="str">
        <f t="shared" si="130"/>
        <v>publishing</v>
      </c>
      <c r="T1348" s="16" t="str">
        <f t="shared" si="131"/>
        <v>children's books</v>
      </c>
    </row>
    <row r="1349" spans="1:20" ht="45" x14ac:dyDescent="0.25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18">
        <f t="shared" si="129"/>
        <v>29.24</v>
      </c>
      <c r="P1349" s="6">
        <f t="shared" si="126"/>
        <v>40.611111111111114</v>
      </c>
      <c r="Q1349" s="11">
        <f t="shared" si="127"/>
        <v>41030.511423611111</v>
      </c>
      <c r="R1349" s="11">
        <f t="shared" si="128"/>
        <v>41044.511423611111</v>
      </c>
      <c r="S1349" s="15" t="str">
        <f t="shared" si="130"/>
        <v>publishing</v>
      </c>
      <c r="T1349" s="16" t="str">
        <f t="shared" si="131"/>
        <v>children's books</v>
      </c>
    </row>
    <row r="1350" spans="1:20" ht="60" x14ac:dyDescent="0.25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18">
        <f t="shared" si="129"/>
        <v>0</v>
      </c>
      <c r="P1350" s="6">
        <f t="shared" si="126"/>
        <v>0</v>
      </c>
      <c r="Q1350" s="11">
        <f t="shared" si="127"/>
        <v>42632.120451388888</v>
      </c>
      <c r="R1350" s="11">
        <f t="shared" si="128"/>
        <v>42662.120451388888</v>
      </c>
      <c r="S1350" s="15" t="str">
        <f t="shared" si="130"/>
        <v>publishing</v>
      </c>
      <c r="T1350" s="16" t="str">
        <f t="shared" si="131"/>
        <v>children's books</v>
      </c>
    </row>
    <row r="1351" spans="1:20" ht="45" x14ac:dyDescent="0.25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18">
        <f t="shared" si="129"/>
        <v>5.21875</v>
      </c>
      <c r="P1351" s="6">
        <f t="shared" si="126"/>
        <v>37.954545454545453</v>
      </c>
      <c r="Q1351" s="11">
        <f t="shared" si="127"/>
        <v>40937.854143518518</v>
      </c>
      <c r="R1351" s="11">
        <f t="shared" si="128"/>
        <v>40967.854143518518</v>
      </c>
      <c r="S1351" s="15" t="str">
        <f t="shared" si="130"/>
        <v>publishing</v>
      </c>
      <c r="T1351" s="16" t="str">
        <f t="shared" si="131"/>
        <v>children's books</v>
      </c>
    </row>
    <row r="1352" spans="1:20" ht="45" x14ac:dyDescent="0.25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18">
        <f t="shared" si="129"/>
        <v>21.887499999999999</v>
      </c>
      <c r="P1352" s="6">
        <f t="shared" si="126"/>
        <v>35.734693877551024</v>
      </c>
      <c r="Q1352" s="11">
        <f t="shared" si="127"/>
        <v>41044.779722222222</v>
      </c>
      <c r="R1352" s="11">
        <f t="shared" si="128"/>
        <v>41104.779722222222</v>
      </c>
      <c r="S1352" s="15" t="str">
        <f t="shared" si="130"/>
        <v>publishing</v>
      </c>
      <c r="T1352" s="16" t="str">
        <f t="shared" si="131"/>
        <v>children's books</v>
      </c>
    </row>
    <row r="1353" spans="1:20" ht="45" x14ac:dyDescent="0.25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18">
        <f t="shared" si="129"/>
        <v>26.700000000000003</v>
      </c>
      <c r="P1353" s="6">
        <f t="shared" si="126"/>
        <v>42.157894736842103</v>
      </c>
      <c r="Q1353" s="11">
        <f t="shared" si="127"/>
        <v>41850.57304398148</v>
      </c>
      <c r="R1353" s="11">
        <f t="shared" si="128"/>
        <v>41880.57304398148</v>
      </c>
      <c r="S1353" s="15" t="str">
        <f t="shared" si="130"/>
        <v>publishing</v>
      </c>
      <c r="T1353" s="16" t="str">
        <f t="shared" si="131"/>
        <v>children's books</v>
      </c>
    </row>
    <row r="1354" spans="1:20" ht="45" x14ac:dyDescent="0.25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18">
        <f t="shared" si="129"/>
        <v>28.000000000000004</v>
      </c>
      <c r="P1354" s="6">
        <f t="shared" si="126"/>
        <v>35</v>
      </c>
      <c r="Q1354" s="11">
        <f t="shared" si="127"/>
        <v>41044.439780092587</v>
      </c>
      <c r="R1354" s="11">
        <f t="shared" si="128"/>
        <v>41075.923611111109</v>
      </c>
      <c r="S1354" s="15" t="str">
        <f t="shared" si="130"/>
        <v>publishing</v>
      </c>
      <c r="T1354" s="16" t="str">
        <f t="shared" si="131"/>
        <v>children's books</v>
      </c>
    </row>
    <row r="1355" spans="1:20" ht="30" x14ac:dyDescent="0.25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18">
        <f t="shared" si="129"/>
        <v>1.06</v>
      </c>
      <c r="P1355" s="6">
        <f t="shared" si="126"/>
        <v>13.25</v>
      </c>
      <c r="Q1355" s="11">
        <f t="shared" si="127"/>
        <v>42585.502337962964</v>
      </c>
      <c r="R1355" s="11">
        <f t="shared" si="128"/>
        <v>42615.502337962964</v>
      </c>
      <c r="S1355" s="15" t="str">
        <f t="shared" si="130"/>
        <v>publishing</v>
      </c>
      <c r="T1355" s="16" t="str">
        <f t="shared" si="131"/>
        <v>children's books</v>
      </c>
    </row>
    <row r="1356" spans="1:20" ht="30" x14ac:dyDescent="0.25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18">
        <f t="shared" si="129"/>
        <v>1.0999999999999999</v>
      </c>
      <c r="P1356" s="6">
        <f t="shared" si="126"/>
        <v>55</v>
      </c>
      <c r="Q1356" s="11">
        <f t="shared" si="127"/>
        <v>42068.59070601852</v>
      </c>
      <c r="R1356" s="11">
        <f t="shared" si="128"/>
        <v>42098.549039351848</v>
      </c>
      <c r="S1356" s="15" t="str">
        <f t="shared" si="130"/>
        <v>publishing</v>
      </c>
      <c r="T1356" s="16" t="str">
        <f t="shared" si="131"/>
        <v>children's books</v>
      </c>
    </row>
    <row r="1357" spans="1:20" ht="30" x14ac:dyDescent="0.25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18">
        <f t="shared" si="129"/>
        <v>0</v>
      </c>
      <c r="P1357" s="6">
        <f t="shared" si="126"/>
        <v>0</v>
      </c>
      <c r="Q1357" s="11">
        <f t="shared" si="127"/>
        <v>41078.691493055558</v>
      </c>
      <c r="R1357" s="11">
        <f t="shared" si="128"/>
        <v>41090.625</v>
      </c>
      <c r="S1357" s="15" t="str">
        <f t="shared" si="130"/>
        <v>publishing</v>
      </c>
      <c r="T1357" s="16" t="str">
        <f t="shared" si="131"/>
        <v>children's books</v>
      </c>
    </row>
    <row r="1358" spans="1:20" ht="45" x14ac:dyDescent="0.25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18">
        <f t="shared" si="129"/>
        <v>0</v>
      </c>
      <c r="P1358" s="6">
        <f t="shared" si="126"/>
        <v>0</v>
      </c>
      <c r="Q1358" s="11">
        <f t="shared" si="127"/>
        <v>41747.678726851846</v>
      </c>
      <c r="R1358" s="11">
        <f t="shared" si="128"/>
        <v>41807.678726851846</v>
      </c>
      <c r="S1358" s="15" t="str">
        <f t="shared" si="130"/>
        <v>publishing</v>
      </c>
      <c r="T1358" s="16" t="str">
        <f t="shared" si="131"/>
        <v>children's books</v>
      </c>
    </row>
    <row r="1359" spans="1:20" ht="45" x14ac:dyDescent="0.25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18">
        <f t="shared" si="129"/>
        <v>11.458333333333332</v>
      </c>
      <c r="P1359" s="6">
        <f t="shared" si="126"/>
        <v>39.285714285714285</v>
      </c>
      <c r="Q1359" s="11">
        <f t="shared" si="127"/>
        <v>40855.556759259256</v>
      </c>
      <c r="R1359" s="11">
        <f t="shared" si="128"/>
        <v>40895.556759259256</v>
      </c>
      <c r="S1359" s="15" t="str">
        <f t="shared" si="130"/>
        <v>publishing</v>
      </c>
      <c r="T1359" s="16" t="str">
        <f t="shared" si="131"/>
        <v>children's books</v>
      </c>
    </row>
    <row r="1360" spans="1:20" ht="45" x14ac:dyDescent="0.25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18">
        <f t="shared" si="129"/>
        <v>19</v>
      </c>
      <c r="P1360" s="6">
        <f t="shared" si="126"/>
        <v>47.5</v>
      </c>
      <c r="Q1360" s="11">
        <f t="shared" si="127"/>
        <v>41117.692395833328</v>
      </c>
      <c r="R1360" s="11">
        <f t="shared" si="128"/>
        <v>41147.692395833328</v>
      </c>
      <c r="S1360" s="15" t="str">
        <f t="shared" si="130"/>
        <v>publishing</v>
      </c>
      <c r="T1360" s="16" t="str">
        <f t="shared" si="131"/>
        <v>children's books</v>
      </c>
    </row>
    <row r="1361" spans="1:20" ht="45" x14ac:dyDescent="0.25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18">
        <f t="shared" si="129"/>
        <v>0</v>
      </c>
      <c r="P1361" s="6">
        <f t="shared" si="126"/>
        <v>0</v>
      </c>
      <c r="Q1361" s="11">
        <f t="shared" si="127"/>
        <v>41863.427673611106</v>
      </c>
      <c r="R1361" s="11">
        <f t="shared" si="128"/>
        <v>41893.427673611106</v>
      </c>
      <c r="S1361" s="15" t="str">
        <f t="shared" si="130"/>
        <v>publishing</v>
      </c>
      <c r="T1361" s="16" t="str">
        <f t="shared" si="131"/>
        <v>children's books</v>
      </c>
    </row>
    <row r="1362" spans="1:20" ht="30" x14ac:dyDescent="0.25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18">
        <f t="shared" si="129"/>
        <v>52</v>
      </c>
      <c r="P1362" s="6">
        <f t="shared" si="126"/>
        <v>17.333333333333332</v>
      </c>
      <c r="Q1362" s="11">
        <f t="shared" si="127"/>
        <v>42072.582488425927</v>
      </c>
      <c r="R1362" s="11">
        <f t="shared" si="128"/>
        <v>42102.582488425927</v>
      </c>
      <c r="S1362" s="15" t="str">
        <f t="shared" si="130"/>
        <v>publishing</v>
      </c>
      <c r="T1362" s="16" t="str">
        <f t="shared" si="131"/>
        <v>children's books</v>
      </c>
    </row>
    <row r="1363" spans="1:20" ht="45" x14ac:dyDescent="0.25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18">
        <f t="shared" si="129"/>
        <v>10.48</v>
      </c>
      <c r="P1363" s="6">
        <f t="shared" si="126"/>
        <v>31.757575757575758</v>
      </c>
      <c r="Q1363" s="11">
        <f t="shared" si="127"/>
        <v>41620.692141203697</v>
      </c>
      <c r="R1363" s="11">
        <f t="shared" si="128"/>
        <v>41650.692141203697</v>
      </c>
      <c r="S1363" s="15" t="str">
        <f t="shared" si="130"/>
        <v>publishing</v>
      </c>
      <c r="T1363" s="16" t="str">
        <f t="shared" si="131"/>
        <v>children's books</v>
      </c>
    </row>
    <row r="1364" spans="1:20" x14ac:dyDescent="0.25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18">
        <f t="shared" si="129"/>
        <v>0.66666666666666674</v>
      </c>
      <c r="P1364" s="6">
        <f t="shared" si="126"/>
        <v>5</v>
      </c>
      <c r="Q1364" s="11">
        <f t="shared" si="127"/>
        <v>42573.448287037034</v>
      </c>
      <c r="R1364" s="11">
        <f t="shared" si="128"/>
        <v>42588.448287037034</v>
      </c>
      <c r="S1364" s="15" t="str">
        <f t="shared" si="130"/>
        <v>publishing</v>
      </c>
      <c r="T1364" s="16" t="str">
        <f t="shared" si="131"/>
        <v>children's books</v>
      </c>
    </row>
    <row r="1365" spans="1:20" ht="45" x14ac:dyDescent="0.25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18">
        <f t="shared" si="129"/>
        <v>11.700000000000001</v>
      </c>
      <c r="P1365" s="6">
        <f t="shared" si="126"/>
        <v>39</v>
      </c>
      <c r="Q1365" s="11">
        <f t="shared" si="127"/>
        <v>42639.23359953703</v>
      </c>
      <c r="R1365" s="11">
        <f t="shared" si="128"/>
        <v>42653.23359953703</v>
      </c>
      <c r="S1365" s="15" t="str">
        <f t="shared" si="130"/>
        <v>publishing</v>
      </c>
      <c r="T1365" s="16" t="str">
        <f t="shared" si="131"/>
        <v>children's books</v>
      </c>
    </row>
    <row r="1366" spans="1:20" ht="45" x14ac:dyDescent="0.25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18">
        <f t="shared" si="129"/>
        <v>10.5</v>
      </c>
      <c r="P1366" s="6">
        <f t="shared" si="126"/>
        <v>52.5</v>
      </c>
      <c r="Q1366" s="11">
        <f t="shared" si="127"/>
        <v>42524.158171296294</v>
      </c>
      <c r="R1366" s="11">
        <f t="shared" si="128"/>
        <v>42567.158171296294</v>
      </c>
      <c r="S1366" s="15" t="str">
        <f t="shared" si="130"/>
        <v>publishing</v>
      </c>
      <c r="T1366" s="16" t="str">
        <f t="shared" si="131"/>
        <v>children's books</v>
      </c>
    </row>
    <row r="1367" spans="1:20" ht="45" x14ac:dyDescent="0.25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18">
        <f t="shared" si="129"/>
        <v>0</v>
      </c>
      <c r="P1367" s="6">
        <f t="shared" si="126"/>
        <v>0</v>
      </c>
      <c r="Q1367" s="11">
        <f t="shared" si="127"/>
        <v>41415.252986111111</v>
      </c>
      <c r="R1367" s="11">
        <f t="shared" si="128"/>
        <v>41445.252986111111</v>
      </c>
      <c r="S1367" s="15" t="str">
        <f t="shared" si="130"/>
        <v>publishing</v>
      </c>
      <c r="T1367" s="16" t="str">
        <f t="shared" si="131"/>
        <v>children's books</v>
      </c>
    </row>
    <row r="1368" spans="1:20" ht="30" x14ac:dyDescent="0.25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18">
        <f t="shared" si="129"/>
        <v>0.72</v>
      </c>
      <c r="P1368" s="6">
        <f t="shared" si="126"/>
        <v>9</v>
      </c>
      <c r="Q1368" s="11">
        <f t="shared" si="127"/>
        <v>41246.85524305555</v>
      </c>
      <c r="R1368" s="11">
        <f t="shared" si="128"/>
        <v>41276.85524305555</v>
      </c>
      <c r="S1368" s="15" t="str">
        <f t="shared" si="130"/>
        <v>publishing</v>
      </c>
      <c r="T1368" s="16" t="str">
        <f t="shared" si="131"/>
        <v>children's books</v>
      </c>
    </row>
    <row r="1369" spans="1:20" ht="45" x14ac:dyDescent="0.25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18">
        <f t="shared" si="129"/>
        <v>0.76923076923076927</v>
      </c>
      <c r="P1369" s="6">
        <f t="shared" si="126"/>
        <v>25</v>
      </c>
      <c r="Q1369" s="11">
        <f t="shared" si="127"/>
        <v>40926.828645833331</v>
      </c>
      <c r="R1369" s="11">
        <f t="shared" si="128"/>
        <v>40986.786979166667</v>
      </c>
      <c r="S1369" s="15" t="str">
        <f t="shared" si="130"/>
        <v>publishing</v>
      </c>
      <c r="T1369" s="16" t="str">
        <f t="shared" si="131"/>
        <v>children's books</v>
      </c>
    </row>
    <row r="1370" spans="1:20" ht="30" x14ac:dyDescent="0.25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18">
        <f t="shared" si="129"/>
        <v>0.22842639593908631</v>
      </c>
      <c r="P1370" s="6">
        <f t="shared" si="126"/>
        <v>30</v>
      </c>
      <c r="Q1370" s="11">
        <f t="shared" si="127"/>
        <v>41373.371342592589</v>
      </c>
      <c r="R1370" s="11">
        <f t="shared" si="128"/>
        <v>41418.371342592589</v>
      </c>
      <c r="S1370" s="15" t="str">
        <f t="shared" si="130"/>
        <v>publishing</v>
      </c>
      <c r="T1370" s="16" t="str">
        <f t="shared" si="131"/>
        <v>children's books</v>
      </c>
    </row>
    <row r="1371" spans="1:20" ht="45" x14ac:dyDescent="0.25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18">
        <f t="shared" si="129"/>
        <v>1.125</v>
      </c>
      <c r="P1371" s="6">
        <f t="shared" si="126"/>
        <v>11.25</v>
      </c>
      <c r="Q1371" s="11">
        <f t="shared" si="127"/>
        <v>41030.083692129629</v>
      </c>
      <c r="R1371" s="11">
        <f t="shared" si="128"/>
        <v>41059.583333333328</v>
      </c>
      <c r="S1371" s="15" t="str">
        <f t="shared" si="130"/>
        <v>publishing</v>
      </c>
      <c r="T1371" s="16" t="str">
        <f t="shared" si="131"/>
        <v>children's books</v>
      </c>
    </row>
    <row r="1372" spans="1:20" ht="30" x14ac:dyDescent="0.25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18">
        <f t="shared" si="129"/>
        <v>0</v>
      </c>
      <c r="P1372" s="6">
        <f t="shared" si="126"/>
        <v>0</v>
      </c>
      <c r="Q1372" s="11">
        <f t="shared" si="127"/>
        <v>41194.370694444442</v>
      </c>
      <c r="R1372" s="11">
        <f t="shared" si="128"/>
        <v>41210.370694444442</v>
      </c>
      <c r="S1372" s="15" t="str">
        <f t="shared" si="130"/>
        <v>publishing</v>
      </c>
      <c r="T1372" s="16" t="str">
        <f t="shared" si="131"/>
        <v>children's books</v>
      </c>
    </row>
    <row r="1373" spans="1:20" ht="45" x14ac:dyDescent="0.25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18">
        <f t="shared" si="129"/>
        <v>2</v>
      </c>
      <c r="P1373" s="6">
        <f t="shared" si="126"/>
        <v>25</v>
      </c>
      <c r="Q1373" s="11">
        <f t="shared" si="127"/>
        <v>40736.459699074076</v>
      </c>
      <c r="R1373" s="11">
        <f t="shared" si="128"/>
        <v>40766.459699074076</v>
      </c>
      <c r="S1373" s="15" t="str">
        <f t="shared" si="130"/>
        <v>publishing</v>
      </c>
      <c r="T1373" s="16" t="str">
        <f t="shared" si="131"/>
        <v>children's books</v>
      </c>
    </row>
    <row r="1374" spans="1:20" ht="45" x14ac:dyDescent="0.25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18">
        <f t="shared" si="129"/>
        <v>0.85000000000000009</v>
      </c>
      <c r="P1374" s="6">
        <f t="shared" si="126"/>
        <v>11.333333333333334</v>
      </c>
      <c r="Q1374" s="11">
        <f t="shared" si="127"/>
        <v>42172.750578703701</v>
      </c>
      <c r="R1374" s="11">
        <f t="shared" si="128"/>
        <v>42232.750578703701</v>
      </c>
      <c r="S1374" s="15" t="str">
        <f t="shared" si="130"/>
        <v>publishing</v>
      </c>
      <c r="T1374" s="16" t="str">
        <f t="shared" si="131"/>
        <v>children's books</v>
      </c>
    </row>
    <row r="1375" spans="1:20" ht="45" x14ac:dyDescent="0.25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18">
        <f t="shared" si="129"/>
        <v>14.314285714285715</v>
      </c>
      <c r="P1375" s="6">
        <f t="shared" si="126"/>
        <v>29.470588235294116</v>
      </c>
      <c r="Q1375" s="11">
        <f t="shared" si="127"/>
        <v>40967.4065162037</v>
      </c>
      <c r="R1375" s="11">
        <f t="shared" si="128"/>
        <v>40997.364849537036</v>
      </c>
      <c r="S1375" s="15" t="str">
        <f t="shared" si="130"/>
        <v>publishing</v>
      </c>
      <c r="T1375" s="16" t="str">
        <f t="shared" si="131"/>
        <v>children's books</v>
      </c>
    </row>
    <row r="1376" spans="1:20" ht="45" x14ac:dyDescent="0.25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18">
        <f t="shared" si="129"/>
        <v>0.25</v>
      </c>
      <c r="P1376" s="6">
        <f t="shared" si="126"/>
        <v>1</v>
      </c>
      <c r="Q1376" s="11">
        <f t="shared" si="127"/>
        <v>41745.617939814816</v>
      </c>
      <c r="R1376" s="11">
        <f t="shared" si="128"/>
        <v>41795.617939814816</v>
      </c>
      <c r="S1376" s="15" t="str">
        <f t="shared" si="130"/>
        <v>publishing</v>
      </c>
      <c r="T1376" s="16" t="str">
        <f t="shared" si="131"/>
        <v>children's books</v>
      </c>
    </row>
    <row r="1377" spans="1:20" ht="45" x14ac:dyDescent="0.25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18">
        <f t="shared" si="129"/>
        <v>10.411249999999999</v>
      </c>
      <c r="P1377" s="6">
        <f t="shared" si="126"/>
        <v>63.098484848484851</v>
      </c>
      <c r="Q1377" s="11">
        <f t="shared" si="127"/>
        <v>41686.496874999997</v>
      </c>
      <c r="R1377" s="11">
        <f t="shared" si="128"/>
        <v>41716.455208333333</v>
      </c>
      <c r="S1377" s="15" t="str">
        <f t="shared" si="130"/>
        <v>publishing</v>
      </c>
      <c r="T1377" s="16" t="str">
        <f t="shared" si="131"/>
        <v>children's books</v>
      </c>
    </row>
    <row r="1378" spans="1:20" ht="45" x14ac:dyDescent="0.25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18">
        <f t="shared" si="129"/>
        <v>0</v>
      </c>
      <c r="P1378" s="6">
        <f t="shared" si="126"/>
        <v>0</v>
      </c>
      <c r="Q1378" s="11">
        <f t="shared" si="127"/>
        <v>41257.323379629626</v>
      </c>
      <c r="R1378" s="11">
        <f t="shared" si="128"/>
        <v>41306.5</v>
      </c>
      <c r="S1378" s="15" t="str">
        <f t="shared" si="130"/>
        <v>publishing</v>
      </c>
      <c r="T1378" s="16" t="str">
        <f t="shared" si="131"/>
        <v>children's books</v>
      </c>
    </row>
    <row r="1379" spans="1:20" ht="45" x14ac:dyDescent="0.25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18">
        <f t="shared" si="129"/>
        <v>0</v>
      </c>
      <c r="P1379" s="6">
        <f t="shared" si="126"/>
        <v>0</v>
      </c>
      <c r="Q1379" s="11">
        <f t="shared" si="127"/>
        <v>41537.660810185182</v>
      </c>
      <c r="R1379" s="11">
        <f t="shared" si="128"/>
        <v>41552.660810185182</v>
      </c>
      <c r="S1379" s="15" t="str">
        <f t="shared" si="130"/>
        <v>publishing</v>
      </c>
      <c r="T1379" s="16" t="str">
        <f t="shared" si="131"/>
        <v>children's books</v>
      </c>
    </row>
    <row r="1380" spans="1:20" ht="30" x14ac:dyDescent="0.25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18">
        <f t="shared" si="129"/>
        <v>0.18867924528301888</v>
      </c>
      <c r="P1380" s="6">
        <f t="shared" si="126"/>
        <v>1</v>
      </c>
      <c r="Q1380" s="11">
        <f t="shared" si="127"/>
        <v>42474.656493055554</v>
      </c>
      <c r="R1380" s="11">
        <f t="shared" si="128"/>
        <v>42484.656493055554</v>
      </c>
      <c r="S1380" s="15" t="str">
        <f t="shared" si="130"/>
        <v>publishing</v>
      </c>
      <c r="T1380" s="16" t="str">
        <f t="shared" si="131"/>
        <v>children's books</v>
      </c>
    </row>
    <row r="1381" spans="1:20" ht="45" x14ac:dyDescent="0.25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18">
        <f t="shared" si="129"/>
        <v>14.249999999999998</v>
      </c>
      <c r="P1381" s="6">
        <f t="shared" si="126"/>
        <v>43.846153846153847</v>
      </c>
      <c r="Q1381" s="11">
        <f t="shared" si="127"/>
        <v>41310.918148148143</v>
      </c>
      <c r="R1381" s="11">
        <f t="shared" si="128"/>
        <v>41340.918148148143</v>
      </c>
      <c r="S1381" s="15" t="str">
        <f t="shared" si="130"/>
        <v>publishing</v>
      </c>
      <c r="T1381" s="16" t="str">
        <f t="shared" si="131"/>
        <v>children's books</v>
      </c>
    </row>
    <row r="1382" spans="1:20" ht="45" x14ac:dyDescent="0.25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18">
        <f t="shared" si="129"/>
        <v>3</v>
      </c>
      <c r="P1382" s="6">
        <f t="shared" si="126"/>
        <v>75</v>
      </c>
      <c r="Q1382" s="11">
        <f t="shared" si="127"/>
        <v>40862.805023148147</v>
      </c>
      <c r="R1382" s="11">
        <f t="shared" si="128"/>
        <v>40892.805023148147</v>
      </c>
      <c r="S1382" s="15" t="str">
        <f t="shared" si="130"/>
        <v>publishing</v>
      </c>
      <c r="T1382" s="16" t="str">
        <f t="shared" si="131"/>
        <v>children's books</v>
      </c>
    </row>
    <row r="1383" spans="1:20" ht="45" x14ac:dyDescent="0.25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18">
        <f t="shared" si="129"/>
        <v>7.8809523809523814</v>
      </c>
      <c r="P1383" s="6">
        <f t="shared" si="126"/>
        <v>45.972222222222221</v>
      </c>
      <c r="Q1383" s="11">
        <f t="shared" si="127"/>
        <v>42136.088842592588</v>
      </c>
      <c r="R1383" s="11">
        <f t="shared" si="128"/>
        <v>42167.088842592588</v>
      </c>
      <c r="S1383" s="15" t="str">
        <f t="shared" si="130"/>
        <v>publishing</v>
      </c>
      <c r="T1383" s="16" t="str">
        <f t="shared" si="131"/>
        <v>children's books</v>
      </c>
    </row>
    <row r="1384" spans="1:20" ht="45" x14ac:dyDescent="0.25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18">
        <f t="shared" si="129"/>
        <v>0.33333333333333337</v>
      </c>
      <c r="P1384" s="6">
        <f t="shared" si="126"/>
        <v>10</v>
      </c>
      <c r="Q1384" s="11">
        <f t="shared" si="127"/>
        <v>42172.460694444446</v>
      </c>
      <c r="R1384" s="11">
        <f t="shared" si="128"/>
        <v>42202.460694444446</v>
      </c>
      <c r="S1384" s="15" t="str">
        <f t="shared" si="130"/>
        <v>publishing</v>
      </c>
      <c r="T1384" s="16" t="str">
        <f t="shared" si="131"/>
        <v>children's books</v>
      </c>
    </row>
    <row r="1385" spans="1:20" ht="60" x14ac:dyDescent="0.25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18">
        <f t="shared" si="129"/>
        <v>25.545454545454543</v>
      </c>
      <c r="P1385" s="6">
        <f t="shared" si="126"/>
        <v>93.666666666666671</v>
      </c>
      <c r="Q1385" s="11">
        <f t="shared" si="127"/>
        <v>41846.769745370366</v>
      </c>
      <c r="R1385" s="11">
        <f t="shared" si="128"/>
        <v>41876.769745370366</v>
      </c>
      <c r="S1385" s="15" t="str">
        <f t="shared" si="130"/>
        <v>publishing</v>
      </c>
      <c r="T1385" s="16" t="str">
        <f t="shared" si="131"/>
        <v>children's books</v>
      </c>
    </row>
    <row r="1386" spans="1:20" ht="45" x14ac:dyDescent="0.25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18">
        <f t="shared" si="129"/>
        <v>2.12</v>
      </c>
      <c r="P1386" s="6">
        <f t="shared" si="126"/>
        <v>53</v>
      </c>
      <c r="Q1386" s="11">
        <f t="shared" si="127"/>
        <v>42300.377557870372</v>
      </c>
      <c r="R1386" s="11">
        <f t="shared" si="128"/>
        <v>42330.419224537036</v>
      </c>
      <c r="S1386" s="15" t="str">
        <f t="shared" si="130"/>
        <v>publishing</v>
      </c>
      <c r="T1386" s="16" t="str">
        <f t="shared" si="131"/>
        <v>children's books</v>
      </c>
    </row>
    <row r="1387" spans="1:20" ht="30" x14ac:dyDescent="0.25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18">
        <f t="shared" si="129"/>
        <v>0</v>
      </c>
      <c r="P1387" s="6">
        <f t="shared" si="126"/>
        <v>0</v>
      </c>
      <c r="Q1387" s="11">
        <f t="shared" si="127"/>
        <v>42774.239444444444</v>
      </c>
      <c r="R1387" s="11">
        <f t="shared" si="128"/>
        <v>42804.239444444444</v>
      </c>
      <c r="S1387" s="15" t="str">
        <f t="shared" si="130"/>
        <v>publishing</v>
      </c>
      <c r="T1387" s="16" t="str">
        <f t="shared" si="131"/>
        <v>children's books</v>
      </c>
    </row>
    <row r="1388" spans="1:20" ht="45" x14ac:dyDescent="0.25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18">
        <f t="shared" si="129"/>
        <v>1</v>
      </c>
      <c r="P1388" s="6">
        <f t="shared" si="126"/>
        <v>10</v>
      </c>
      <c r="Q1388" s="11">
        <f t="shared" si="127"/>
        <v>42291.531215277777</v>
      </c>
      <c r="R1388" s="11">
        <f t="shared" si="128"/>
        <v>42351.572881944441</v>
      </c>
      <c r="S1388" s="15" t="str">
        <f t="shared" si="130"/>
        <v>theater</v>
      </c>
      <c r="T1388" s="16" t="str">
        <f t="shared" si="131"/>
        <v>plays</v>
      </c>
    </row>
    <row r="1389" spans="1:20" ht="45" x14ac:dyDescent="0.25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18">
        <f t="shared" si="129"/>
        <v>0</v>
      </c>
      <c r="P1389" s="6">
        <f t="shared" si="126"/>
        <v>0</v>
      </c>
      <c r="Q1389" s="11">
        <f t="shared" si="127"/>
        <v>41784.744155092594</v>
      </c>
      <c r="R1389" s="11">
        <f t="shared" si="128"/>
        <v>41811.25</v>
      </c>
      <c r="S1389" s="15" t="str">
        <f t="shared" si="130"/>
        <v>theater</v>
      </c>
      <c r="T1389" s="16" t="str">
        <f t="shared" si="131"/>
        <v>plays</v>
      </c>
    </row>
    <row r="1390" spans="1:20" ht="45" x14ac:dyDescent="0.25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18">
        <f t="shared" si="129"/>
        <v>0</v>
      </c>
      <c r="P1390" s="6">
        <f t="shared" si="126"/>
        <v>0</v>
      </c>
      <c r="Q1390" s="11">
        <f t="shared" si="127"/>
        <v>42492.529513888883</v>
      </c>
      <c r="R1390" s="11">
        <f t="shared" si="128"/>
        <v>42533.958333333336</v>
      </c>
      <c r="S1390" s="15" t="str">
        <f t="shared" si="130"/>
        <v>theater</v>
      </c>
      <c r="T1390" s="16" t="str">
        <f t="shared" si="131"/>
        <v>plays</v>
      </c>
    </row>
    <row r="1391" spans="1:20" ht="45" x14ac:dyDescent="0.25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18">
        <f t="shared" si="129"/>
        <v>5.4545454545454541</v>
      </c>
      <c r="P1391" s="6">
        <f t="shared" si="126"/>
        <v>30</v>
      </c>
      <c r="Q1391" s="11">
        <f t="shared" si="127"/>
        <v>42709.337731481479</v>
      </c>
      <c r="R1391" s="11">
        <f t="shared" si="128"/>
        <v>42739.337731481479</v>
      </c>
      <c r="S1391" s="15" t="str">
        <f t="shared" si="130"/>
        <v>theater</v>
      </c>
      <c r="T1391" s="16" t="str">
        <f t="shared" si="131"/>
        <v>plays</v>
      </c>
    </row>
    <row r="1392" spans="1:20" ht="45" x14ac:dyDescent="0.25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18">
        <f t="shared" si="129"/>
        <v>31.546666666666667</v>
      </c>
      <c r="P1392" s="6">
        <f t="shared" si="126"/>
        <v>60.666666666666664</v>
      </c>
      <c r="Q1392" s="11">
        <f t="shared" si="127"/>
        <v>42102.808252314811</v>
      </c>
      <c r="R1392" s="11">
        <f t="shared" si="128"/>
        <v>42162.808252314811</v>
      </c>
      <c r="S1392" s="15" t="str">
        <f t="shared" si="130"/>
        <v>theater</v>
      </c>
      <c r="T1392" s="16" t="str">
        <f t="shared" si="131"/>
        <v>plays</v>
      </c>
    </row>
    <row r="1393" spans="1:20" ht="45" x14ac:dyDescent="0.25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18">
        <f t="shared" si="129"/>
        <v>0</v>
      </c>
      <c r="P1393" s="6">
        <f t="shared" si="126"/>
        <v>0</v>
      </c>
      <c r="Q1393" s="11">
        <f t="shared" si="127"/>
        <v>42108.483726851853</v>
      </c>
      <c r="R1393" s="11">
        <f t="shared" si="128"/>
        <v>42153.483726851853</v>
      </c>
      <c r="S1393" s="15" t="str">
        <f t="shared" si="130"/>
        <v>theater</v>
      </c>
      <c r="T1393" s="16" t="str">
        <f t="shared" si="131"/>
        <v>plays</v>
      </c>
    </row>
    <row r="1394" spans="1:20" ht="45" x14ac:dyDescent="0.25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18">
        <f t="shared" si="129"/>
        <v>0</v>
      </c>
      <c r="P1394" s="6">
        <f t="shared" si="126"/>
        <v>0</v>
      </c>
      <c r="Q1394" s="11">
        <f t="shared" si="127"/>
        <v>42453.597974537035</v>
      </c>
      <c r="R1394" s="11">
        <f t="shared" si="128"/>
        <v>42513.597974537035</v>
      </c>
      <c r="S1394" s="15" t="str">
        <f t="shared" si="130"/>
        <v>theater</v>
      </c>
      <c r="T1394" s="16" t="str">
        <f t="shared" si="131"/>
        <v>plays</v>
      </c>
    </row>
    <row r="1395" spans="1:20" ht="45" x14ac:dyDescent="0.25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18">
        <f t="shared" si="129"/>
        <v>0.2</v>
      </c>
      <c r="P1395" s="6">
        <f t="shared" si="126"/>
        <v>23.333333333333332</v>
      </c>
      <c r="Q1395" s="11">
        <f t="shared" si="127"/>
        <v>42123.440497685187</v>
      </c>
      <c r="R1395" s="11">
        <f t="shared" si="128"/>
        <v>42153.440497685187</v>
      </c>
      <c r="S1395" s="15" t="str">
        <f t="shared" si="130"/>
        <v>theater</v>
      </c>
      <c r="T1395" s="16" t="str">
        <f t="shared" si="131"/>
        <v>plays</v>
      </c>
    </row>
    <row r="1396" spans="1:20" ht="45" x14ac:dyDescent="0.25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18">
        <f t="shared" si="129"/>
        <v>1</v>
      </c>
      <c r="P1396" s="6">
        <f t="shared" si="126"/>
        <v>5</v>
      </c>
      <c r="Q1396" s="11">
        <f t="shared" si="127"/>
        <v>42453.219907407409</v>
      </c>
      <c r="R1396" s="11">
        <f t="shared" si="128"/>
        <v>42483.219907407409</v>
      </c>
      <c r="S1396" s="15" t="str">
        <f t="shared" si="130"/>
        <v>theater</v>
      </c>
      <c r="T1396" s="16" t="str">
        <f t="shared" si="131"/>
        <v>plays</v>
      </c>
    </row>
    <row r="1397" spans="1:20" ht="45" x14ac:dyDescent="0.25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18">
        <f t="shared" si="129"/>
        <v>3.8875000000000002</v>
      </c>
      <c r="P1397" s="6">
        <f t="shared" si="126"/>
        <v>23.923076923076923</v>
      </c>
      <c r="Q1397" s="11">
        <f t="shared" si="127"/>
        <v>41857.798738425925</v>
      </c>
      <c r="R1397" s="11">
        <f t="shared" si="128"/>
        <v>41887.798738425925</v>
      </c>
      <c r="S1397" s="15" t="str">
        <f t="shared" si="130"/>
        <v>theater</v>
      </c>
      <c r="T1397" s="16" t="str">
        <f t="shared" si="131"/>
        <v>plays</v>
      </c>
    </row>
    <row r="1398" spans="1:20" ht="45" x14ac:dyDescent="0.25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18">
        <f t="shared" si="129"/>
        <v>0</v>
      </c>
      <c r="P1398" s="6">
        <f t="shared" si="126"/>
        <v>0</v>
      </c>
      <c r="Q1398" s="11">
        <f t="shared" si="127"/>
        <v>42389.794317129628</v>
      </c>
      <c r="R1398" s="11">
        <f t="shared" si="128"/>
        <v>42398.761805555558</v>
      </c>
      <c r="S1398" s="15" t="str">
        <f t="shared" si="130"/>
        <v>theater</v>
      </c>
      <c r="T1398" s="16" t="str">
        <f t="shared" si="131"/>
        <v>plays</v>
      </c>
    </row>
    <row r="1399" spans="1:20" ht="45" x14ac:dyDescent="0.25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18">
        <f t="shared" si="129"/>
        <v>1.9</v>
      </c>
      <c r="P1399" s="6">
        <f t="shared" si="126"/>
        <v>15.833333333333334</v>
      </c>
      <c r="Q1399" s="11">
        <f t="shared" si="127"/>
        <v>41780.836840277778</v>
      </c>
      <c r="R1399" s="11">
        <f t="shared" si="128"/>
        <v>41810.836840277778</v>
      </c>
      <c r="S1399" s="15" t="str">
        <f t="shared" si="130"/>
        <v>theater</v>
      </c>
      <c r="T1399" s="16" t="str">
        <f t="shared" si="131"/>
        <v>plays</v>
      </c>
    </row>
    <row r="1400" spans="1:20" ht="45" x14ac:dyDescent="0.25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18">
        <f t="shared" si="129"/>
        <v>0</v>
      </c>
      <c r="P1400" s="6">
        <f t="shared" si="126"/>
        <v>0</v>
      </c>
      <c r="Q1400" s="11">
        <f t="shared" si="127"/>
        <v>41835.98260416666</v>
      </c>
      <c r="R1400" s="11">
        <f t="shared" si="128"/>
        <v>41895.98260416666</v>
      </c>
      <c r="S1400" s="15" t="str">
        <f t="shared" si="130"/>
        <v>theater</v>
      </c>
      <c r="T1400" s="16" t="str">
        <f t="shared" si="131"/>
        <v>plays</v>
      </c>
    </row>
    <row r="1401" spans="1:20" ht="30" x14ac:dyDescent="0.25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18">
        <f t="shared" si="129"/>
        <v>41.699999999999996</v>
      </c>
      <c r="P1401" s="6">
        <f t="shared" si="126"/>
        <v>29.785714285714285</v>
      </c>
      <c r="Q1401" s="11">
        <f t="shared" si="127"/>
        <v>42111.508321759255</v>
      </c>
      <c r="R1401" s="11">
        <f t="shared" si="128"/>
        <v>42131.508321759255</v>
      </c>
      <c r="S1401" s="15" t="str">
        <f t="shared" si="130"/>
        <v>theater</v>
      </c>
      <c r="T1401" s="16" t="str">
        <f t="shared" si="131"/>
        <v>plays</v>
      </c>
    </row>
    <row r="1402" spans="1:20" ht="45" x14ac:dyDescent="0.25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18">
        <f t="shared" si="129"/>
        <v>50</v>
      </c>
      <c r="P1402" s="6">
        <f t="shared" si="126"/>
        <v>60</v>
      </c>
      <c r="Q1402" s="11">
        <f t="shared" si="127"/>
        <v>42369.799432870372</v>
      </c>
      <c r="R1402" s="11">
        <f t="shared" si="128"/>
        <v>42398.773611111108</v>
      </c>
      <c r="S1402" s="15" t="str">
        <f t="shared" si="130"/>
        <v>theater</v>
      </c>
      <c r="T1402" s="16" t="str">
        <f t="shared" si="131"/>
        <v>plays</v>
      </c>
    </row>
    <row r="1403" spans="1:20" ht="45" x14ac:dyDescent="0.25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18">
        <f t="shared" si="129"/>
        <v>4.8666666666666663</v>
      </c>
      <c r="P1403" s="6">
        <f t="shared" si="126"/>
        <v>24.333333333333332</v>
      </c>
      <c r="Q1403" s="11">
        <f t="shared" si="127"/>
        <v>42164.829247685186</v>
      </c>
      <c r="R1403" s="11">
        <f t="shared" si="128"/>
        <v>42224.69027777778</v>
      </c>
      <c r="S1403" s="15" t="str">
        <f t="shared" si="130"/>
        <v>theater</v>
      </c>
      <c r="T1403" s="16" t="str">
        <f t="shared" si="131"/>
        <v>plays</v>
      </c>
    </row>
    <row r="1404" spans="1:20" ht="60" x14ac:dyDescent="0.25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18">
        <f t="shared" si="129"/>
        <v>19.736842105263158</v>
      </c>
      <c r="P1404" s="6">
        <f t="shared" si="126"/>
        <v>500</v>
      </c>
      <c r="Q1404" s="11">
        <f t="shared" si="127"/>
        <v>42726.711747685178</v>
      </c>
      <c r="R1404" s="11">
        <f t="shared" si="128"/>
        <v>42786.541666666664</v>
      </c>
      <c r="S1404" s="15" t="str">
        <f t="shared" si="130"/>
        <v>theater</v>
      </c>
      <c r="T1404" s="16" t="str">
        <f t="shared" si="131"/>
        <v>plays</v>
      </c>
    </row>
    <row r="1405" spans="1:20" ht="45" x14ac:dyDescent="0.25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18">
        <f t="shared" si="129"/>
        <v>0</v>
      </c>
      <c r="P1405" s="6">
        <f t="shared" si="126"/>
        <v>0</v>
      </c>
      <c r="Q1405" s="11">
        <f t="shared" si="127"/>
        <v>41954.336747685178</v>
      </c>
      <c r="R1405" s="11">
        <f t="shared" si="128"/>
        <v>41978.269444444442</v>
      </c>
      <c r="S1405" s="15" t="str">
        <f t="shared" si="130"/>
        <v>theater</v>
      </c>
      <c r="T1405" s="16" t="str">
        <f t="shared" si="131"/>
        <v>plays</v>
      </c>
    </row>
    <row r="1406" spans="1:20" ht="30" x14ac:dyDescent="0.25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18">
        <f t="shared" si="129"/>
        <v>1.7500000000000002</v>
      </c>
      <c r="P1406" s="6">
        <f t="shared" si="126"/>
        <v>35</v>
      </c>
      <c r="Q1406" s="11">
        <f t="shared" si="127"/>
        <v>42233.153981481482</v>
      </c>
      <c r="R1406" s="11">
        <f t="shared" si="128"/>
        <v>42293.153981481482</v>
      </c>
      <c r="S1406" s="15" t="str">
        <f t="shared" si="130"/>
        <v>theater</v>
      </c>
      <c r="T1406" s="16" t="str">
        <f t="shared" si="131"/>
        <v>plays</v>
      </c>
    </row>
    <row r="1407" spans="1:20" ht="45" x14ac:dyDescent="0.25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18">
        <f t="shared" si="129"/>
        <v>6.65</v>
      </c>
      <c r="P1407" s="6">
        <f t="shared" si="126"/>
        <v>29.555555555555557</v>
      </c>
      <c r="Q1407" s="11">
        <f t="shared" si="127"/>
        <v>42480.592314814814</v>
      </c>
      <c r="R1407" s="11">
        <f t="shared" si="128"/>
        <v>42540.592314814814</v>
      </c>
      <c r="S1407" s="15" t="str">
        <f t="shared" si="130"/>
        <v>theater</v>
      </c>
      <c r="T1407" s="16" t="str">
        <f t="shared" si="131"/>
        <v>plays</v>
      </c>
    </row>
    <row r="1408" spans="1:20" ht="45" x14ac:dyDescent="0.25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18">
        <f t="shared" si="129"/>
        <v>32</v>
      </c>
      <c r="P1408" s="6">
        <f t="shared" si="126"/>
        <v>26.666666666666668</v>
      </c>
      <c r="Q1408" s="11">
        <f t="shared" si="127"/>
        <v>42257.3825</v>
      </c>
      <c r="R1408" s="11">
        <f t="shared" si="128"/>
        <v>42271.3825</v>
      </c>
      <c r="S1408" s="15" t="str">
        <f t="shared" si="130"/>
        <v>theater</v>
      </c>
      <c r="T1408" s="16" t="str">
        <f t="shared" si="131"/>
        <v>plays</v>
      </c>
    </row>
    <row r="1409" spans="1:20" ht="45" x14ac:dyDescent="0.25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18">
        <f t="shared" si="129"/>
        <v>0.43307086614173229</v>
      </c>
      <c r="P1409" s="6">
        <f t="shared" si="126"/>
        <v>18.333333333333332</v>
      </c>
      <c r="Q1409" s="11">
        <f t="shared" si="127"/>
        <v>41784.581354166665</v>
      </c>
      <c r="R1409" s="11">
        <f t="shared" si="128"/>
        <v>41814.581354166665</v>
      </c>
      <c r="S1409" s="15" t="str">
        <f t="shared" si="130"/>
        <v>theater</v>
      </c>
      <c r="T1409" s="16" t="str">
        <f t="shared" si="131"/>
        <v>plays</v>
      </c>
    </row>
    <row r="1410" spans="1:20" ht="45" x14ac:dyDescent="0.25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18">
        <f t="shared" si="129"/>
        <v>0.04</v>
      </c>
      <c r="P1410" s="6">
        <f t="shared" ref="P1410:P1473" si="132">IF(ISERROR(E1410/L1410),0,E1410/L1410)</f>
        <v>20</v>
      </c>
      <c r="Q1410" s="11">
        <f t="shared" ref="Q1410:Q1473" si="133">(J1410/86400)+25569+(-5/24)</f>
        <v>41831.46670138889</v>
      </c>
      <c r="R1410" s="11">
        <f t="shared" ref="R1410:R1473" si="134">(I1410/86400)+25569+(-5/24)</f>
        <v>41891.46670138889</v>
      </c>
      <c r="S1410" s="15" t="str">
        <f t="shared" si="130"/>
        <v>theater</v>
      </c>
      <c r="T1410" s="16" t="str">
        <f t="shared" si="131"/>
        <v>plays</v>
      </c>
    </row>
    <row r="1411" spans="1:20" x14ac:dyDescent="0.25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18">
        <f t="shared" ref="O1411:O1474" si="135">E1411/D1411 * 100</f>
        <v>1.6</v>
      </c>
      <c r="P1411" s="6">
        <f t="shared" si="132"/>
        <v>13.333333333333334</v>
      </c>
      <c r="Q1411" s="11">
        <f t="shared" si="133"/>
        <v>42172.405173611107</v>
      </c>
      <c r="R1411" s="11">
        <f t="shared" si="134"/>
        <v>42202.345833333333</v>
      </c>
      <c r="S1411" s="15" t="str">
        <f t="shared" ref="S1411:S1474" si="136">LEFT(N1411,FIND("/",N1411)-1)</f>
        <v>theater</v>
      </c>
      <c r="T1411" s="16" t="str">
        <f t="shared" ref="T1411:T1474" si="137">RIGHT(N1411,LEN(N1411)-FIND("/",N1411))</f>
        <v>plays</v>
      </c>
    </row>
    <row r="1412" spans="1:20" ht="45" x14ac:dyDescent="0.25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18">
        <f t="shared" si="135"/>
        <v>0</v>
      </c>
      <c r="P1412" s="6">
        <f t="shared" si="132"/>
        <v>0</v>
      </c>
      <c r="Q1412" s="11">
        <f t="shared" si="133"/>
        <v>41949.905775462961</v>
      </c>
      <c r="R1412" s="11">
        <f t="shared" si="134"/>
        <v>42009.905775462961</v>
      </c>
      <c r="S1412" s="15" t="str">
        <f t="shared" si="136"/>
        <v>theater</v>
      </c>
      <c r="T1412" s="16" t="str">
        <f t="shared" si="137"/>
        <v>plays</v>
      </c>
    </row>
    <row r="1413" spans="1:20" ht="45" x14ac:dyDescent="0.25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18">
        <f t="shared" si="135"/>
        <v>0.89999999999999991</v>
      </c>
      <c r="P1413" s="6">
        <f t="shared" si="132"/>
        <v>22.5</v>
      </c>
      <c r="Q1413" s="11">
        <f t="shared" si="133"/>
        <v>42627.746770833335</v>
      </c>
      <c r="R1413" s="11">
        <f t="shared" si="134"/>
        <v>42657.708333333336</v>
      </c>
      <c r="S1413" s="15" t="str">
        <f t="shared" si="136"/>
        <v>theater</v>
      </c>
      <c r="T1413" s="16" t="str">
        <f t="shared" si="137"/>
        <v>plays</v>
      </c>
    </row>
    <row r="1414" spans="1:20" ht="45" x14ac:dyDescent="0.25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18">
        <f t="shared" si="135"/>
        <v>20.16</v>
      </c>
      <c r="P1414" s="6">
        <f t="shared" si="132"/>
        <v>50.4</v>
      </c>
      <c r="Q1414" s="11">
        <f t="shared" si="133"/>
        <v>42530.986944444441</v>
      </c>
      <c r="R1414" s="11">
        <f t="shared" si="134"/>
        <v>42554.958333333336</v>
      </c>
      <c r="S1414" s="15" t="str">
        <f t="shared" si="136"/>
        <v>theater</v>
      </c>
      <c r="T1414" s="16" t="str">
        <f t="shared" si="137"/>
        <v>plays</v>
      </c>
    </row>
    <row r="1415" spans="1:20" ht="45" x14ac:dyDescent="0.25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18">
        <f t="shared" si="135"/>
        <v>42.011733333333332</v>
      </c>
      <c r="P1415" s="6">
        <f t="shared" si="132"/>
        <v>105.02933333333334</v>
      </c>
      <c r="Q1415" s="11">
        <f t="shared" si="133"/>
        <v>42618.618680555555</v>
      </c>
      <c r="R1415" s="11">
        <f t="shared" si="134"/>
        <v>42648.618680555555</v>
      </c>
      <c r="S1415" s="15" t="str">
        <f t="shared" si="136"/>
        <v>theater</v>
      </c>
      <c r="T1415" s="16" t="str">
        <f t="shared" si="137"/>
        <v>plays</v>
      </c>
    </row>
    <row r="1416" spans="1:20" ht="45" x14ac:dyDescent="0.25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18">
        <f t="shared" si="135"/>
        <v>0.88500000000000001</v>
      </c>
      <c r="P1416" s="6">
        <f t="shared" si="132"/>
        <v>35.4</v>
      </c>
      <c r="Q1416" s="11">
        <f t="shared" si="133"/>
        <v>42540.385196759256</v>
      </c>
      <c r="R1416" s="11">
        <f t="shared" si="134"/>
        <v>42570.385196759256</v>
      </c>
      <c r="S1416" s="15" t="str">
        <f t="shared" si="136"/>
        <v>theater</v>
      </c>
      <c r="T1416" s="16" t="str">
        <f t="shared" si="137"/>
        <v>plays</v>
      </c>
    </row>
    <row r="1417" spans="1:20" ht="45" x14ac:dyDescent="0.25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18">
        <f t="shared" si="135"/>
        <v>15</v>
      </c>
      <c r="P1417" s="6">
        <f t="shared" si="132"/>
        <v>83.333333333333329</v>
      </c>
      <c r="Q1417" s="11">
        <f t="shared" si="133"/>
        <v>41745.981076388889</v>
      </c>
      <c r="R1417" s="11">
        <f t="shared" si="134"/>
        <v>41775.981076388889</v>
      </c>
      <c r="S1417" s="15" t="str">
        <f t="shared" si="136"/>
        <v>theater</v>
      </c>
      <c r="T1417" s="16" t="str">
        <f t="shared" si="137"/>
        <v>plays</v>
      </c>
    </row>
    <row r="1418" spans="1:20" ht="45" x14ac:dyDescent="0.25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18">
        <f t="shared" si="135"/>
        <v>4.67</v>
      </c>
      <c r="P1418" s="6">
        <f t="shared" si="132"/>
        <v>35.92307692307692</v>
      </c>
      <c r="Q1418" s="11">
        <f t="shared" si="133"/>
        <v>41974.530243055553</v>
      </c>
      <c r="R1418" s="11">
        <f t="shared" si="134"/>
        <v>41994.530243055553</v>
      </c>
      <c r="S1418" s="15" t="str">
        <f t="shared" si="136"/>
        <v>theater</v>
      </c>
      <c r="T1418" s="16" t="str">
        <f t="shared" si="137"/>
        <v>plays</v>
      </c>
    </row>
    <row r="1419" spans="1:20" ht="30" x14ac:dyDescent="0.25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18">
        <f t="shared" si="135"/>
        <v>0</v>
      </c>
      <c r="P1419" s="6">
        <f t="shared" si="132"/>
        <v>0</v>
      </c>
      <c r="Q1419" s="11">
        <f t="shared" si="133"/>
        <v>42114.907847222225</v>
      </c>
      <c r="R1419" s="11">
        <f t="shared" si="134"/>
        <v>42174.907847222225</v>
      </c>
      <c r="S1419" s="15" t="str">
        <f t="shared" si="136"/>
        <v>theater</v>
      </c>
      <c r="T1419" s="16" t="str">
        <f t="shared" si="137"/>
        <v>plays</v>
      </c>
    </row>
    <row r="1420" spans="1:20" ht="45" x14ac:dyDescent="0.25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18">
        <f t="shared" si="135"/>
        <v>38.119999999999997</v>
      </c>
      <c r="P1420" s="6">
        <f t="shared" si="132"/>
        <v>119.125</v>
      </c>
      <c r="Q1420" s="11">
        <f t="shared" si="133"/>
        <v>42002.609155092585</v>
      </c>
      <c r="R1420" s="11">
        <f t="shared" si="134"/>
        <v>42032.609155092585</v>
      </c>
      <c r="S1420" s="15" t="str">
        <f t="shared" si="136"/>
        <v>theater</v>
      </c>
      <c r="T1420" s="16" t="str">
        <f t="shared" si="137"/>
        <v>plays</v>
      </c>
    </row>
    <row r="1421" spans="1:20" ht="45" x14ac:dyDescent="0.25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18">
        <f t="shared" si="135"/>
        <v>5.42</v>
      </c>
      <c r="P1421" s="6">
        <f t="shared" si="132"/>
        <v>90.333333333333329</v>
      </c>
      <c r="Q1421" s="11">
        <f t="shared" si="133"/>
        <v>42722.636412037034</v>
      </c>
      <c r="R1421" s="11">
        <f t="shared" si="134"/>
        <v>42752.636412037034</v>
      </c>
      <c r="S1421" s="15" t="str">
        <f t="shared" si="136"/>
        <v>theater</v>
      </c>
      <c r="T1421" s="16" t="str">
        <f t="shared" si="137"/>
        <v>plays</v>
      </c>
    </row>
    <row r="1422" spans="1:20" ht="45" x14ac:dyDescent="0.25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18">
        <f t="shared" si="135"/>
        <v>3.4999999999999996E-2</v>
      </c>
      <c r="P1422" s="6">
        <f t="shared" si="132"/>
        <v>2.3333333333333335</v>
      </c>
      <c r="Q1422" s="11">
        <f t="shared" si="133"/>
        <v>42464.920057870368</v>
      </c>
      <c r="R1422" s="11">
        <f t="shared" si="134"/>
        <v>42494.920057870368</v>
      </c>
      <c r="S1422" s="15" t="str">
        <f t="shared" si="136"/>
        <v>theater</v>
      </c>
      <c r="T1422" s="16" t="str">
        <f t="shared" si="137"/>
        <v>plays</v>
      </c>
    </row>
    <row r="1423" spans="1:20" ht="45" x14ac:dyDescent="0.25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18">
        <f t="shared" si="135"/>
        <v>0</v>
      </c>
      <c r="P1423" s="6">
        <f t="shared" si="132"/>
        <v>0</v>
      </c>
      <c r="Q1423" s="11">
        <f t="shared" si="133"/>
        <v>42171.535636574066</v>
      </c>
      <c r="R1423" s="11">
        <f t="shared" si="134"/>
        <v>42201.535636574066</v>
      </c>
      <c r="S1423" s="15" t="str">
        <f t="shared" si="136"/>
        <v>theater</v>
      </c>
      <c r="T1423" s="16" t="str">
        <f t="shared" si="137"/>
        <v>plays</v>
      </c>
    </row>
    <row r="1424" spans="1:20" ht="45" x14ac:dyDescent="0.25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18">
        <f t="shared" si="135"/>
        <v>10.833333333333334</v>
      </c>
      <c r="P1424" s="6">
        <f t="shared" si="132"/>
        <v>108.33333333333333</v>
      </c>
      <c r="Q1424" s="11">
        <f t="shared" si="133"/>
        <v>42672.746805555558</v>
      </c>
      <c r="R1424" s="11">
        <f t="shared" si="134"/>
        <v>42704.499999999993</v>
      </c>
      <c r="S1424" s="15" t="str">
        <f t="shared" si="136"/>
        <v>theater</v>
      </c>
      <c r="T1424" s="16" t="str">
        <f t="shared" si="137"/>
        <v>plays</v>
      </c>
    </row>
    <row r="1425" spans="1:20" ht="45" x14ac:dyDescent="0.25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18">
        <f t="shared" si="135"/>
        <v>2.1</v>
      </c>
      <c r="P1425" s="6">
        <f t="shared" si="132"/>
        <v>15.75</v>
      </c>
      <c r="Q1425" s="11">
        <f t="shared" si="133"/>
        <v>42128.407349537032</v>
      </c>
      <c r="R1425" s="11">
        <f t="shared" si="134"/>
        <v>42188.407349537032</v>
      </c>
      <c r="S1425" s="15" t="str">
        <f t="shared" si="136"/>
        <v>theater</v>
      </c>
      <c r="T1425" s="16" t="str">
        <f t="shared" si="137"/>
        <v>plays</v>
      </c>
    </row>
    <row r="1426" spans="1:20" ht="45" x14ac:dyDescent="0.25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18">
        <f t="shared" si="135"/>
        <v>0.2589285714285714</v>
      </c>
      <c r="P1426" s="6">
        <f t="shared" si="132"/>
        <v>29</v>
      </c>
      <c r="Q1426" s="11">
        <f t="shared" si="133"/>
        <v>42359.516909722217</v>
      </c>
      <c r="R1426" s="11">
        <f t="shared" si="134"/>
        <v>42389.516909722217</v>
      </c>
      <c r="S1426" s="15" t="str">
        <f t="shared" si="136"/>
        <v>theater</v>
      </c>
      <c r="T1426" s="16" t="str">
        <f t="shared" si="137"/>
        <v>plays</v>
      </c>
    </row>
    <row r="1427" spans="1:20" ht="45" x14ac:dyDescent="0.25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18">
        <f t="shared" si="135"/>
        <v>23.333333333333332</v>
      </c>
      <c r="P1427" s="6">
        <f t="shared" si="132"/>
        <v>96.551724137931032</v>
      </c>
      <c r="Q1427" s="11">
        <f t="shared" si="133"/>
        <v>42192.69736111111</v>
      </c>
      <c r="R1427" s="11">
        <f t="shared" si="134"/>
        <v>42236.503472222219</v>
      </c>
      <c r="S1427" s="15" t="str">
        <f t="shared" si="136"/>
        <v>theater</v>
      </c>
      <c r="T1427" s="16" t="str">
        <f t="shared" si="137"/>
        <v>plays</v>
      </c>
    </row>
    <row r="1428" spans="1:20" ht="45" x14ac:dyDescent="0.25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18">
        <f t="shared" si="135"/>
        <v>0</v>
      </c>
      <c r="P1428" s="6">
        <f t="shared" si="132"/>
        <v>0</v>
      </c>
      <c r="Q1428" s="11">
        <f t="shared" si="133"/>
        <v>41916.389305555553</v>
      </c>
      <c r="R1428" s="11">
        <f t="shared" si="134"/>
        <v>41976.430972222217</v>
      </c>
      <c r="S1428" s="15" t="str">
        <f t="shared" si="136"/>
        <v>theater</v>
      </c>
      <c r="T1428" s="16" t="str">
        <f t="shared" si="137"/>
        <v>plays</v>
      </c>
    </row>
    <row r="1429" spans="1:20" ht="45" x14ac:dyDescent="0.25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18">
        <f t="shared" si="135"/>
        <v>33.6</v>
      </c>
      <c r="P1429" s="6">
        <f t="shared" si="132"/>
        <v>63</v>
      </c>
      <c r="Q1429" s="11">
        <f t="shared" si="133"/>
        <v>42461.387939814813</v>
      </c>
      <c r="R1429" s="11">
        <f t="shared" si="134"/>
        <v>42491.387939814813</v>
      </c>
      <c r="S1429" s="15" t="str">
        <f t="shared" si="136"/>
        <v>theater</v>
      </c>
      <c r="T1429" s="16" t="str">
        <f t="shared" si="137"/>
        <v>plays</v>
      </c>
    </row>
    <row r="1430" spans="1:20" ht="45" x14ac:dyDescent="0.25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18">
        <f t="shared" si="135"/>
        <v>19.079999999999998</v>
      </c>
      <c r="P1430" s="6">
        <f t="shared" si="132"/>
        <v>381.6</v>
      </c>
      <c r="Q1430" s="11">
        <f t="shared" si="133"/>
        <v>42370.694872685184</v>
      </c>
      <c r="R1430" s="11">
        <f t="shared" si="134"/>
        <v>42405.999305555553</v>
      </c>
      <c r="S1430" s="15" t="str">
        <f t="shared" si="136"/>
        <v>theater</v>
      </c>
      <c r="T1430" s="16" t="str">
        <f t="shared" si="137"/>
        <v>plays</v>
      </c>
    </row>
    <row r="1431" spans="1:20" ht="30" x14ac:dyDescent="0.25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18">
        <f t="shared" si="135"/>
        <v>0.41111111111111115</v>
      </c>
      <c r="P1431" s="6">
        <f t="shared" si="132"/>
        <v>46.25</v>
      </c>
      <c r="Q1431" s="11">
        <f t="shared" si="133"/>
        <v>41948.518923611111</v>
      </c>
      <c r="R1431" s="11">
        <f t="shared" si="134"/>
        <v>41978.518923611111</v>
      </c>
      <c r="S1431" s="15" t="str">
        <f t="shared" si="136"/>
        <v>theater</v>
      </c>
      <c r="T1431" s="16" t="str">
        <f t="shared" si="137"/>
        <v>plays</v>
      </c>
    </row>
    <row r="1432" spans="1:20" ht="30" x14ac:dyDescent="0.25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18">
        <f t="shared" si="135"/>
        <v>32.5</v>
      </c>
      <c r="P1432" s="6">
        <f t="shared" si="132"/>
        <v>26</v>
      </c>
      <c r="Q1432" s="11">
        <f t="shared" si="133"/>
        <v>42046.868067129624</v>
      </c>
      <c r="R1432" s="11">
        <f t="shared" si="134"/>
        <v>42076.82640046296</v>
      </c>
      <c r="S1432" s="15" t="str">
        <f t="shared" si="136"/>
        <v>theater</v>
      </c>
      <c r="T1432" s="16" t="str">
        <f t="shared" si="137"/>
        <v>plays</v>
      </c>
    </row>
    <row r="1433" spans="1:20" ht="45" x14ac:dyDescent="0.25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18">
        <f t="shared" si="135"/>
        <v>5</v>
      </c>
      <c r="P1433" s="6">
        <f t="shared" si="132"/>
        <v>10</v>
      </c>
      <c r="Q1433" s="11">
        <f t="shared" si="133"/>
        <v>42261.424583333333</v>
      </c>
      <c r="R1433" s="11">
        <f t="shared" si="134"/>
        <v>42265.957638888889</v>
      </c>
      <c r="S1433" s="15" t="str">
        <f t="shared" si="136"/>
        <v>theater</v>
      </c>
      <c r="T1433" s="16" t="str">
        <f t="shared" si="137"/>
        <v>plays</v>
      </c>
    </row>
    <row r="1434" spans="1:20" ht="45" x14ac:dyDescent="0.25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18">
        <f t="shared" si="135"/>
        <v>0.16666666666666669</v>
      </c>
      <c r="P1434" s="6">
        <f t="shared" si="132"/>
        <v>5</v>
      </c>
      <c r="Q1434" s="11">
        <f t="shared" si="133"/>
        <v>41985.219027777777</v>
      </c>
      <c r="R1434" s="11">
        <f t="shared" si="134"/>
        <v>42015.219027777777</v>
      </c>
      <c r="S1434" s="15" t="str">
        <f t="shared" si="136"/>
        <v>theater</v>
      </c>
      <c r="T1434" s="16" t="str">
        <f t="shared" si="137"/>
        <v>plays</v>
      </c>
    </row>
    <row r="1435" spans="1:20" ht="45" x14ac:dyDescent="0.25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18">
        <f t="shared" si="135"/>
        <v>0</v>
      </c>
      <c r="P1435" s="6">
        <f t="shared" si="132"/>
        <v>0</v>
      </c>
      <c r="Q1435" s="11">
        <f t="shared" si="133"/>
        <v>41922.326851851853</v>
      </c>
      <c r="R1435" s="11">
        <f t="shared" si="134"/>
        <v>41929.999305555553</v>
      </c>
      <c r="S1435" s="15" t="str">
        <f t="shared" si="136"/>
        <v>theater</v>
      </c>
      <c r="T1435" s="16" t="str">
        <f t="shared" si="137"/>
        <v>plays</v>
      </c>
    </row>
    <row r="1436" spans="1:20" ht="45" x14ac:dyDescent="0.25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18">
        <f t="shared" si="135"/>
        <v>38.066666666666663</v>
      </c>
      <c r="P1436" s="6">
        <f t="shared" si="132"/>
        <v>81.571428571428569</v>
      </c>
      <c r="Q1436" s="11">
        <f t="shared" si="133"/>
        <v>41850.654918981476</v>
      </c>
      <c r="R1436" s="11">
        <f t="shared" si="134"/>
        <v>41880.654918981476</v>
      </c>
      <c r="S1436" s="15" t="str">
        <f t="shared" si="136"/>
        <v>theater</v>
      </c>
      <c r="T1436" s="16" t="str">
        <f t="shared" si="137"/>
        <v>plays</v>
      </c>
    </row>
    <row r="1437" spans="1:20" ht="45" x14ac:dyDescent="0.25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18">
        <f t="shared" si="135"/>
        <v>1.05</v>
      </c>
      <c r="P1437" s="6">
        <f t="shared" si="132"/>
        <v>7</v>
      </c>
      <c r="Q1437" s="11">
        <f t="shared" si="133"/>
        <v>41831.534629629627</v>
      </c>
      <c r="R1437" s="11">
        <f t="shared" si="134"/>
        <v>41859.916666666664</v>
      </c>
      <c r="S1437" s="15" t="str">
        <f t="shared" si="136"/>
        <v>theater</v>
      </c>
      <c r="T1437" s="16" t="str">
        <f t="shared" si="137"/>
        <v>plays</v>
      </c>
    </row>
    <row r="1438" spans="1:20" ht="45" x14ac:dyDescent="0.25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18">
        <f t="shared" si="135"/>
        <v>2.73</v>
      </c>
      <c r="P1438" s="6">
        <f t="shared" si="132"/>
        <v>27.3</v>
      </c>
      <c r="Q1438" s="11">
        <f t="shared" si="133"/>
        <v>42415.675092592595</v>
      </c>
      <c r="R1438" s="11">
        <f t="shared" si="134"/>
        <v>42475.633425925924</v>
      </c>
      <c r="S1438" s="15" t="str">
        <f t="shared" si="136"/>
        <v>theater</v>
      </c>
      <c r="T1438" s="16" t="str">
        <f t="shared" si="137"/>
        <v>plays</v>
      </c>
    </row>
    <row r="1439" spans="1:20" ht="45" x14ac:dyDescent="0.25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18">
        <f t="shared" si="135"/>
        <v>9.0909090909090917</v>
      </c>
      <c r="P1439" s="6">
        <f t="shared" si="132"/>
        <v>29.411764705882351</v>
      </c>
      <c r="Q1439" s="11">
        <f t="shared" si="133"/>
        <v>41869.505833333329</v>
      </c>
      <c r="R1439" s="11">
        <f t="shared" si="134"/>
        <v>41876.666666666664</v>
      </c>
      <c r="S1439" s="15" t="str">
        <f t="shared" si="136"/>
        <v>theater</v>
      </c>
      <c r="T1439" s="16" t="str">
        <f t="shared" si="137"/>
        <v>plays</v>
      </c>
    </row>
    <row r="1440" spans="1:20" x14ac:dyDescent="0.25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18">
        <f t="shared" si="135"/>
        <v>0.5</v>
      </c>
      <c r="P1440" s="6">
        <f t="shared" si="132"/>
        <v>12.5</v>
      </c>
      <c r="Q1440" s="11">
        <f t="shared" si="133"/>
        <v>41953.564756944441</v>
      </c>
      <c r="R1440" s="11">
        <f t="shared" si="134"/>
        <v>42012.874999999993</v>
      </c>
      <c r="S1440" s="15" t="str">
        <f t="shared" si="136"/>
        <v>theater</v>
      </c>
      <c r="T1440" s="16" t="str">
        <f t="shared" si="137"/>
        <v>plays</v>
      </c>
    </row>
    <row r="1441" spans="1:20" x14ac:dyDescent="0.25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18">
        <f t="shared" si="135"/>
        <v>0</v>
      </c>
      <c r="P1441" s="6">
        <f t="shared" si="132"/>
        <v>0</v>
      </c>
      <c r="Q1441" s="11">
        <f t="shared" si="133"/>
        <v>42037.777951388889</v>
      </c>
      <c r="R1441" s="11">
        <f t="shared" si="134"/>
        <v>42097.736284722218</v>
      </c>
      <c r="S1441" s="15" t="str">
        <f t="shared" si="136"/>
        <v>theater</v>
      </c>
      <c r="T1441" s="16" t="str">
        <f t="shared" si="137"/>
        <v>plays</v>
      </c>
    </row>
    <row r="1442" spans="1:20" ht="45" x14ac:dyDescent="0.25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18">
        <f t="shared" si="135"/>
        <v>4.5999999999999996</v>
      </c>
      <c r="P1442" s="6">
        <f t="shared" si="132"/>
        <v>5.75</v>
      </c>
      <c r="Q1442" s="11">
        <f t="shared" si="133"/>
        <v>41811.347129629627</v>
      </c>
      <c r="R1442" s="11">
        <f t="shared" si="134"/>
        <v>41812.666666666664</v>
      </c>
      <c r="S1442" s="15" t="str">
        <f t="shared" si="136"/>
        <v>theater</v>
      </c>
      <c r="T1442" s="16" t="str">
        <f t="shared" si="137"/>
        <v>plays</v>
      </c>
    </row>
    <row r="1443" spans="1:20" ht="45" x14ac:dyDescent="0.25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18">
        <f t="shared" si="135"/>
        <v>20.833333333333336</v>
      </c>
      <c r="P1443" s="6">
        <f t="shared" si="132"/>
        <v>52.083333333333336</v>
      </c>
      <c r="Q1443" s="11">
        <f t="shared" si="133"/>
        <v>42701.700474537036</v>
      </c>
      <c r="R1443" s="11">
        <f t="shared" si="134"/>
        <v>42716.041666666664</v>
      </c>
      <c r="S1443" s="15" t="str">
        <f t="shared" si="136"/>
        <v>theater</v>
      </c>
      <c r="T1443" s="16" t="str">
        <f t="shared" si="137"/>
        <v>plays</v>
      </c>
    </row>
    <row r="1444" spans="1:20" ht="45" x14ac:dyDescent="0.25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18">
        <f t="shared" si="135"/>
        <v>4.583333333333333</v>
      </c>
      <c r="P1444" s="6">
        <f t="shared" si="132"/>
        <v>183.33333333333334</v>
      </c>
      <c r="Q1444" s="11">
        <f t="shared" si="133"/>
        <v>42258.438171296293</v>
      </c>
      <c r="R1444" s="11">
        <f t="shared" si="134"/>
        <v>42288.436863425923</v>
      </c>
      <c r="S1444" s="15" t="str">
        <f t="shared" si="136"/>
        <v>theater</v>
      </c>
      <c r="T1444" s="16" t="str">
        <f t="shared" si="137"/>
        <v>plays</v>
      </c>
    </row>
    <row r="1445" spans="1:20" ht="45" x14ac:dyDescent="0.25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18">
        <f t="shared" si="135"/>
        <v>4.2133333333333338</v>
      </c>
      <c r="P1445" s="6">
        <f t="shared" si="132"/>
        <v>26.333333333333332</v>
      </c>
      <c r="Q1445" s="11">
        <f t="shared" si="133"/>
        <v>42278.456631944442</v>
      </c>
      <c r="R1445" s="11">
        <f t="shared" si="134"/>
        <v>42308.456631944442</v>
      </c>
      <c r="S1445" s="15" t="str">
        <f t="shared" si="136"/>
        <v>theater</v>
      </c>
      <c r="T1445" s="16" t="str">
        <f t="shared" si="137"/>
        <v>plays</v>
      </c>
    </row>
    <row r="1446" spans="1:20" ht="45" x14ac:dyDescent="0.25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18">
        <f t="shared" si="135"/>
        <v>0</v>
      </c>
      <c r="P1446" s="6">
        <f t="shared" si="132"/>
        <v>0</v>
      </c>
      <c r="Q1446" s="11">
        <f t="shared" si="133"/>
        <v>42514.869884259257</v>
      </c>
      <c r="R1446" s="11">
        <f t="shared" si="134"/>
        <v>42574.869884259257</v>
      </c>
      <c r="S1446" s="15" t="str">
        <f t="shared" si="136"/>
        <v>theater</v>
      </c>
      <c r="T1446" s="16" t="str">
        <f t="shared" si="137"/>
        <v>plays</v>
      </c>
    </row>
    <row r="1447" spans="1:20" ht="45" x14ac:dyDescent="0.25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18">
        <f t="shared" si="135"/>
        <v>61.909090909090914</v>
      </c>
      <c r="P1447" s="6">
        <f t="shared" si="132"/>
        <v>486.42857142857144</v>
      </c>
      <c r="Q1447" s="11">
        <f t="shared" si="133"/>
        <v>41830.025833333333</v>
      </c>
      <c r="R1447" s="11">
        <f t="shared" si="134"/>
        <v>41860.025833333333</v>
      </c>
      <c r="S1447" s="15" t="str">
        <f t="shared" si="136"/>
        <v>theater</v>
      </c>
      <c r="T1447" s="16" t="str">
        <f t="shared" si="137"/>
        <v>plays</v>
      </c>
    </row>
    <row r="1448" spans="1:20" ht="45" x14ac:dyDescent="0.25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18">
        <f t="shared" si="135"/>
        <v>0.8</v>
      </c>
      <c r="P1448" s="6">
        <f t="shared" si="132"/>
        <v>3</v>
      </c>
      <c r="Q1448" s="11">
        <f t="shared" si="133"/>
        <v>41982.696053240739</v>
      </c>
      <c r="R1448" s="11">
        <f t="shared" si="134"/>
        <v>42042.696053240739</v>
      </c>
      <c r="S1448" s="15" t="str">
        <f t="shared" si="136"/>
        <v>theater</v>
      </c>
      <c r="T1448" s="16" t="str">
        <f t="shared" si="137"/>
        <v>plays</v>
      </c>
    </row>
    <row r="1449" spans="1:20" ht="30" x14ac:dyDescent="0.25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18">
        <f t="shared" si="135"/>
        <v>1.6666666666666666E-2</v>
      </c>
      <c r="P1449" s="6">
        <f t="shared" si="132"/>
        <v>25</v>
      </c>
      <c r="Q1449" s="11">
        <f t="shared" si="133"/>
        <v>42210.231435185182</v>
      </c>
      <c r="R1449" s="11">
        <f t="shared" si="134"/>
        <v>42240.231435185182</v>
      </c>
      <c r="S1449" s="15" t="str">
        <f t="shared" si="136"/>
        <v>theater</v>
      </c>
      <c r="T1449" s="16" t="str">
        <f t="shared" si="137"/>
        <v>plays</v>
      </c>
    </row>
    <row r="1450" spans="1:20" ht="45" x14ac:dyDescent="0.25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18">
        <f t="shared" si="135"/>
        <v>0.77999999999999992</v>
      </c>
      <c r="P1450" s="6">
        <f t="shared" si="132"/>
        <v>9.75</v>
      </c>
      <c r="Q1450" s="11">
        <f t="shared" si="133"/>
        <v>42195.95854166666</v>
      </c>
      <c r="R1450" s="11">
        <f t="shared" si="134"/>
        <v>42255.95854166666</v>
      </c>
      <c r="S1450" s="15" t="str">
        <f t="shared" si="136"/>
        <v>theater</v>
      </c>
      <c r="T1450" s="16" t="str">
        <f t="shared" si="137"/>
        <v>plays</v>
      </c>
    </row>
    <row r="1451" spans="1:20" ht="45" x14ac:dyDescent="0.25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18">
        <f t="shared" si="135"/>
        <v>5</v>
      </c>
      <c r="P1451" s="6">
        <f t="shared" si="132"/>
        <v>18.75</v>
      </c>
      <c r="Q1451" s="11">
        <f t="shared" si="133"/>
        <v>41940.759618055556</v>
      </c>
      <c r="R1451" s="11">
        <f t="shared" si="134"/>
        <v>41952.291666666664</v>
      </c>
      <c r="S1451" s="15" t="str">
        <f t="shared" si="136"/>
        <v>theater</v>
      </c>
      <c r="T1451" s="16" t="str">
        <f t="shared" si="137"/>
        <v>plays</v>
      </c>
    </row>
    <row r="1452" spans="1:20" ht="45" x14ac:dyDescent="0.25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18">
        <f t="shared" si="135"/>
        <v>17.771428571428572</v>
      </c>
      <c r="P1452" s="6">
        <f t="shared" si="132"/>
        <v>36.588235294117645</v>
      </c>
      <c r="Q1452" s="11">
        <f t="shared" si="133"/>
        <v>42605.848530092589</v>
      </c>
      <c r="R1452" s="11">
        <f t="shared" si="134"/>
        <v>42619.848530092589</v>
      </c>
      <c r="S1452" s="15" t="str">
        <f t="shared" si="136"/>
        <v>theater</v>
      </c>
      <c r="T1452" s="16" t="str">
        <f t="shared" si="137"/>
        <v>plays</v>
      </c>
    </row>
    <row r="1453" spans="1:20" ht="45" x14ac:dyDescent="0.25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18">
        <f t="shared" si="135"/>
        <v>9.4166666666666661</v>
      </c>
      <c r="P1453" s="6">
        <f t="shared" si="132"/>
        <v>80.714285714285708</v>
      </c>
      <c r="Q1453" s="11">
        <f t="shared" si="133"/>
        <v>42199.440578703703</v>
      </c>
      <c r="R1453" s="11">
        <f t="shared" si="134"/>
        <v>42216.833333333336</v>
      </c>
      <c r="S1453" s="15" t="str">
        <f t="shared" si="136"/>
        <v>theater</v>
      </c>
      <c r="T1453" s="16" t="str">
        <f t="shared" si="137"/>
        <v>plays</v>
      </c>
    </row>
    <row r="1454" spans="1:20" ht="45" x14ac:dyDescent="0.25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18">
        <f t="shared" si="135"/>
        <v>0.08</v>
      </c>
      <c r="P1454" s="6">
        <f t="shared" si="132"/>
        <v>1</v>
      </c>
      <c r="Q1454" s="11">
        <f t="shared" si="133"/>
        <v>42444.669409722221</v>
      </c>
      <c r="R1454" s="11">
        <f t="shared" si="134"/>
        <v>42504.669409722221</v>
      </c>
      <c r="S1454" s="15" t="str">
        <f t="shared" si="136"/>
        <v>theater</v>
      </c>
      <c r="T1454" s="16" t="str">
        <f t="shared" si="137"/>
        <v>plays</v>
      </c>
    </row>
    <row r="1455" spans="1:20" ht="60" x14ac:dyDescent="0.25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18">
        <f t="shared" si="135"/>
        <v>2.75</v>
      </c>
      <c r="P1455" s="6">
        <f t="shared" si="132"/>
        <v>52.8</v>
      </c>
      <c r="Q1455" s="11">
        <f t="shared" si="133"/>
        <v>42499.523368055554</v>
      </c>
      <c r="R1455" s="11">
        <f t="shared" si="134"/>
        <v>42529.523368055554</v>
      </c>
      <c r="S1455" s="15" t="str">
        <f t="shared" si="136"/>
        <v>theater</v>
      </c>
      <c r="T1455" s="16" t="str">
        <f t="shared" si="137"/>
        <v>plays</v>
      </c>
    </row>
    <row r="1456" spans="1:20" ht="45" x14ac:dyDescent="0.25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18">
        <f t="shared" si="135"/>
        <v>1.1111111111111112E-2</v>
      </c>
      <c r="P1456" s="6">
        <f t="shared" si="132"/>
        <v>20</v>
      </c>
      <c r="Q1456" s="11">
        <f t="shared" si="133"/>
        <v>41929.057881944442</v>
      </c>
      <c r="R1456" s="11">
        <f t="shared" si="134"/>
        <v>41968.615277777775</v>
      </c>
      <c r="S1456" s="15" t="str">
        <f t="shared" si="136"/>
        <v>theater</v>
      </c>
      <c r="T1456" s="16" t="str">
        <f t="shared" si="137"/>
        <v>plays</v>
      </c>
    </row>
    <row r="1457" spans="1:20" ht="45" x14ac:dyDescent="0.25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18">
        <f t="shared" si="135"/>
        <v>3.3333333333333335E-3</v>
      </c>
      <c r="P1457" s="6">
        <f t="shared" si="132"/>
        <v>1</v>
      </c>
      <c r="Q1457" s="11">
        <f t="shared" si="133"/>
        <v>42107.632951388885</v>
      </c>
      <c r="R1457" s="11">
        <f t="shared" si="134"/>
        <v>42167.632951388885</v>
      </c>
      <c r="S1457" s="15" t="str">
        <f t="shared" si="136"/>
        <v>theater</v>
      </c>
      <c r="T1457" s="16" t="str">
        <f t="shared" si="137"/>
        <v>plays</v>
      </c>
    </row>
    <row r="1458" spans="1:20" ht="45" x14ac:dyDescent="0.25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18">
        <f t="shared" si="135"/>
        <v>36.5</v>
      </c>
      <c r="P1458" s="6">
        <f t="shared" si="132"/>
        <v>46.928571428571431</v>
      </c>
      <c r="Q1458" s="11">
        <f t="shared" si="133"/>
        <v>42142.560486111113</v>
      </c>
      <c r="R1458" s="11">
        <f t="shared" si="134"/>
        <v>42182.560486111113</v>
      </c>
      <c r="S1458" s="15" t="str">
        <f t="shared" si="136"/>
        <v>theater</v>
      </c>
      <c r="T1458" s="16" t="str">
        <f t="shared" si="137"/>
        <v>plays</v>
      </c>
    </row>
    <row r="1459" spans="1:20" ht="45" x14ac:dyDescent="0.25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18">
        <f t="shared" si="135"/>
        <v>14.058171745152354</v>
      </c>
      <c r="P1459" s="6">
        <f t="shared" si="132"/>
        <v>78.07692307692308</v>
      </c>
      <c r="Q1459" s="11">
        <f t="shared" si="133"/>
        <v>42353.923310185179</v>
      </c>
      <c r="R1459" s="11">
        <f t="shared" si="134"/>
        <v>42383.923310185179</v>
      </c>
      <c r="S1459" s="15" t="str">
        <f t="shared" si="136"/>
        <v>theater</v>
      </c>
      <c r="T1459" s="16" t="str">
        <f t="shared" si="137"/>
        <v>plays</v>
      </c>
    </row>
    <row r="1460" spans="1:20" ht="45" x14ac:dyDescent="0.25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18">
        <f t="shared" si="135"/>
        <v>0.02</v>
      </c>
      <c r="P1460" s="6">
        <f t="shared" si="132"/>
        <v>1</v>
      </c>
      <c r="Q1460" s="11">
        <f t="shared" si="133"/>
        <v>41828.714571759258</v>
      </c>
      <c r="R1460" s="11">
        <f t="shared" si="134"/>
        <v>41888.714571759258</v>
      </c>
      <c r="S1460" s="15" t="str">
        <f t="shared" si="136"/>
        <v>theater</v>
      </c>
      <c r="T1460" s="16" t="str">
        <f t="shared" si="137"/>
        <v>plays</v>
      </c>
    </row>
    <row r="1461" spans="1:20" ht="30" x14ac:dyDescent="0.25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18">
        <f t="shared" si="135"/>
        <v>4.0000000000000001E-3</v>
      </c>
      <c r="P1461" s="6">
        <f t="shared" si="132"/>
        <v>1</v>
      </c>
      <c r="Q1461" s="11">
        <f t="shared" si="133"/>
        <v>42017.699004629627</v>
      </c>
      <c r="R1461" s="11">
        <f t="shared" si="134"/>
        <v>42077.657337962963</v>
      </c>
      <c r="S1461" s="15" t="str">
        <f t="shared" si="136"/>
        <v>theater</v>
      </c>
      <c r="T1461" s="16" t="str">
        <f t="shared" si="137"/>
        <v>plays</v>
      </c>
    </row>
    <row r="1462" spans="1:20" ht="45" x14ac:dyDescent="0.25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18">
        <f t="shared" si="135"/>
        <v>61.1</v>
      </c>
      <c r="P1462" s="6">
        <f t="shared" si="132"/>
        <v>203.66666666666666</v>
      </c>
      <c r="Q1462" s="11">
        <f t="shared" si="133"/>
        <v>42415.189699074072</v>
      </c>
      <c r="R1462" s="11">
        <f t="shared" si="134"/>
        <v>42445.1480324074</v>
      </c>
      <c r="S1462" s="15" t="str">
        <f t="shared" si="136"/>
        <v>theater</v>
      </c>
      <c r="T1462" s="16" t="str">
        <f t="shared" si="137"/>
        <v>plays</v>
      </c>
    </row>
    <row r="1463" spans="1:20" ht="30" x14ac:dyDescent="0.25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18">
        <f t="shared" si="135"/>
        <v>7.8378378378378386</v>
      </c>
      <c r="P1463" s="6">
        <f t="shared" si="132"/>
        <v>20.714285714285715</v>
      </c>
      <c r="Q1463" s="11">
        <f t="shared" si="133"/>
        <v>41755.268391203703</v>
      </c>
      <c r="R1463" s="11">
        <f t="shared" si="134"/>
        <v>41778.268391203703</v>
      </c>
      <c r="S1463" s="15" t="str">
        <f t="shared" si="136"/>
        <v>theater</v>
      </c>
      <c r="T1463" s="16" t="str">
        <f t="shared" si="137"/>
        <v>plays</v>
      </c>
    </row>
    <row r="1464" spans="1:20" ht="45" x14ac:dyDescent="0.25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18">
        <f t="shared" si="135"/>
        <v>21.85</v>
      </c>
      <c r="P1464" s="6">
        <f t="shared" si="132"/>
        <v>48.555555555555557</v>
      </c>
      <c r="Q1464" s="11">
        <f t="shared" si="133"/>
        <v>42245.026006944441</v>
      </c>
      <c r="R1464" s="11">
        <f t="shared" si="134"/>
        <v>42263.026006944441</v>
      </c>
      <c r="S1464" s="15" t="str">
        <f t="shared" si="136"/>
        <v>theater</v>
      </c>
      <c r="T1464" s="16" t="str">
        <f t="shared" si="137"/>
        <v>plays</v>
      </c>
    </row>
    <row r="1465" spans="1:20" ht="45" x14ac:dyDescent="0.25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18">
        <f t="shared" si="135"/>
        <v>27.24</v>
      </c>
      <c r="P1465" s="6">
        <f t="shared" si="132"/>
        <v>68.099999999999994</v>
      </c>
      <c r="Q1465" s="11">
        <f t="shared" si="133"/>
        <v>42278.421377314815</v>
      </c>
      <c r="R1465" s="11">
        <f t="shared" si="134"/>
        <v>42306.421377314815</v>
      </c>
      <c r="S1465" s="15" t="str">
        <f t="shared" si="136"/>
        <v>theater</v>
      </c>
      <c r="T1465" s="16" t="str">
        <f t="shared" si="137"/>
        <v>plays</v>
      </c>
    </row>
    <row r="1466" spans="1:20" ht="45" x14ac:dyDescent="0.25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18">
        <f t="shared" si="135"/>
        <v>8.5</v>
      </c>
      <c r="P1466" s="6">
        <f t="shared" si="132"/>
        <v>8.5</v>
      </c>
      <c r="Q1466" s="11">
        <f t="shared" si="133"/>
        <v>41826.411215277774</v>
      </c>
      <c r="R1466" s="11">
        <f t="shared" si="134"/>
        <v>41856.411215277774</v>
      </c>
      <c r="S1466" s="15" t="str">
        <f t="shared" si="136"/>
        <v>theater</v>
      </c>
      <c r="T1466" s="16" t="str">
        <f t="shared" si="137"/>
        <v>plays</v>
      </c>
    </row>
    <row r="1467" spans="1:20" ht="45" x14ac:dyDescent="0.25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18">
        <f t="shared" si="135"/>
        <v>26.840000000000003</v>
      </c>
      <c r="P1467" s="6">
        <f t="shared" si="132"/>
        <v>51.615384615384613</v>
      </c>
      <c r="Q1467" s="11">
        <f t="shared" si="133"/>
        <v>42058.584143518521</v>
      </c>
      <c r="R1467" s="11">
        <f t="shared" si="134"/>
        <v>42088.54247685185</v>
      </c>
      <c r="S1467" s="15" t="str">
        <f t="shared" si="136"/>
        <v>theater</v>
      </c>
      <c r="T1467" s="16" t="str">
        <f t="shared" si="137"/>
        <v>plays</v>
      </c>
    </row>
    <row r="1468" spans="1:20" ht="45" x14ac:dyDescent="0.25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18">
        <f t="shared" si="135"/>
        <v>4.0000000000000001E-3</v>
      </c>
      <c r="P1468" s="6">
        <f t="shared" si="132"/>
        <v>1</v>
      </c>
      <c r="Q1468" s="11">
        <f t="shared" si="133"/>
        <v>42034.751793981479</v>
      </c>
      <c r="R1468" s="11">
        <f t="shared" si="134"/>
        <v>42064.751793981479</v>
      </c>
      <c r="S1468" s="15" t="str">
        <f t="shared" si="136"/>
        <v>theater</v>
      </c>
      <c r="T1468" s="16" t="str">
        <f t="shared" si="137"/>
        <v>spaces</v>
      </c>
    </row>
    <row r="1469" spans="1:20" ht="45" x14ac:dyDescent="0.25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18">
        <f t="shared" si="135"/>
        <v>20.424999999999997</v>
      </c>
      <c r="P1469" s="6">
        <f t="shared" si="132"/>
        <v>202.22772277227722</v>
      </c>
      <c r="Q1469" s="11">
        <f t="shared" si="133"/>
        <v>42334.595590277771</v>
      </c>
      <c r="R1469" s="11">
        <f t="shared" si="134"/>
        <v>42354.637499999997</v>
      </c>
      <c r="S1469" s="15" t="str">
        <f t="shared" si="136"/>
        <v>theater</v>
      </c>
      <c r="T1469" s="16" t="str">
        <f t="shared" si="137"/>
        <v>spaces</v>
      </c>
    </row>
    <row r="1470" spans="1:20" ht="45" x14ac:dyDescent="0.25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18">
        <f t="shared" si="135"/>
        <v>0</v>
      </c>
      <c r="P1470" s="6">
        <f t="shared" si="132"/>
        <v>0</v>
      </c>
      <c r="Q1470" s="11">
        <f t="shared" si="133"/>
        <v>42076.921064814807</v>
      </c>
      <c r="R1470" s="11">
        <f t="shared" si="134"/>
        <v>42106.921064814807</v>
      </c>
      <c r="S1470" s="15" t="str">
        <f t="shared" si="136"/>
        <v>theater</v>
      </c>
      <c r="T1470" s="16" t="str">
        <f t="shared" si="137"/>
        <v>spaces</v>
      </c>
    </row>
    <row r="1471" spans="1:20" ht="30" x14ac:dyDescent="0.25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18">
        <f t="shared" si="135"/>
        <v>1</v>
      </c>
      <c r="P1471" s="6">
        <f t="shared" si="132"/>
        <v>100</v>
      </c>
      <c r="Q1471" s="11">
        <f t="shared" si="133"/>
        <v>42132.705995370365</v>
      </c>
      <c r="R1471" s="11">
        <f t="shared" si="134"/>
        <v>42162.705995370365</v>
      </c>
      <c r="S1471" s="15" t="str">
        <f t="shared" si="136"/>
        <v>theater</v>
      </c>
      <c r="T1471" s="16" t="str">
        <f t="shared" si="137"/>
        <v>spaces</v>
      </c>
    </row>
    <row r="1472" spans="1:20" ht="45" x14ac:dyDescent="0.25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18">
        <f t="shared" si="135"/>
        <v>0</v>
      </c>
      <c r="P1472" s="6">
        <f t="shared" si="132"/>
        <v>0</v>
      </c>
      <c r="Q1472" s="11">
        <f t="shared" si="133"/>
        <v>42117.931250000001</v>
      </c>
      <c r="R1472" s="11">
        <f t="shared" si="134"/>
        <v>42147.931250000001</v>
      </c>
      <c r="S1472" s="15" t="str">
        <f t="shared" si="136"/>
        <v>theater</v>
      </c>
      <c r="T1472" s="16" t="str">
        <f t="shared" si="137"/>
        <v>spaces</v>
      </c>
    </row>
    <row r="1473" spans="1:20" ht="45" x14ac:dyDescent="0.25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18">
        <f t="shared" si="135"/>
        <v>0.1</v>
      </c>
      <c r="P1473" s="6">
        <f t="shared" si="132"/>
        <v>1</v>
      </c>
      <c r="Q1473" s="11">
        <f t="shared" si="133"/>
        <v>42567.322824074072</v>
      </c>
      <c r="R1473" s="11">
        <f t="shared" si="134"/>
        <v>42597.322824074072</v>
      </c>
      <c r="S1473" s="15" t="str">
        <f t="shared" si="136"/>
        <v>theater</v>
      </c>
      <c r="T1473" s="16" t="str">
        <f t="shared" si="137"/>
        <v>spaces</v>
      </c>
    </row>
    <row r="1474" spans="1:20" ht="45" x14ac:dyDescent="0.25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18">
        <f t="shared" si="135"/>
        <v>4.2880000000000003</v>
      </c>
      <c r="P1474" s="6">
        <f t="shared" ref="P1474:P1537" si="138">IF(ISERROR(E1474/L1474),0,E1474/L1474)</f>
        <v>82.461538461538467</v>
      </c>
      <c r="Q1474" s="11">
        <f t="shared" ref="Q1474:Q1537" si="139">(J1474/86400)+25569+(-5/24)</f>
        <v>42649.353784722225</v>
      </c>
      <c r="R1474" s="11">
        <f t="shared" ref="R1474:R1537" si="140">(I1474/86400)+25569+(-5/24)</f>
        <v>42698.507638888885</v>
      </c>
      <c r="S1474" s="15" t="str">
        <f t="shared" si="136"/>
        <v>theater</v>
      </c>
      <c r="T1474" s="16" t="str">
        <f t="shared" si="137"/>
        <v>spaces</v>
      </c>
    </row>
    <row r="1475" spans="1:20" ht="45" x14ac:dyDescent="0.25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18">
        <f t="shared" ref="O1475:O1538" si="141">E1475/D1475 * 100</f>
        <v>4.8000000000000004E-3</v>
      </c>
      <c r="P1475" s="6">
        <f t="shared" si="138"/>
        <v>2.6666666666666665</v>
      </c>
      <c r="Q1475" s="11">
        <f t="shared" si="139"/>
        <v>42097.440891203696</v>
      </c>
      <c r="R1475" s="11">
        <f t="shared" si="140"/>
        <v>42157.440891203696</v>
      </c>
      <c r="S1475" s="15" t="str">
        <f t="shared" ref="S1475:S1538" si="142">LEFT(N1475,FIND("/",N1475)-1)</f>
        <v>theater</v>
      </c>
      <c r="T1475" s="16" t="str">
        <f t="shared" ref="T1475:T1538" si="143">RIGHT(N1475,LEN(N1475)-FIND("/",N1475))</f>
        <v>spaces</v>
      </c>
    </row>
    <row r="1476" spans="1:20" ht="45" x14ac:dyDescent="0.25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18">
        <f t="shared" si="141"/>
        <v>2.5</v>
      </c>
      <c r="P1476" s="6">
        <f t="shared" si="138"/>
        <v>12.5</v>
      </c>
      <c r="Q1476" s="11">
        <f t="shared" si="139"/>
        <v>42297.61478009259</v>
      </c>
      <c r="R1476" s="11">
        <f t="shared" si="140"/>
        <v>42327.656446759262</v>
      </c>
      <c r="S1476" s="15" t="str">
        <f t="shared" si="142"/>
        <v>theater</v>
      </c>
      <c r="T1476" s="16" t="str">
        <f t="shared" si="143"/>
        <v>spaces</v>
      </c>
    </row>
    <row r="1477" spans="1:20" ht="45" x14ac:dyDescent="0.25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18">
        <f t="shared" si="141"/>
        <v>0</v>
      </c>
      <c r="P1477" s="6">
        <f t="shared" si="138"/>
        <v>0</v>
      </c>
      <c r="Q1477" s="11">
        <f t="shared" si="139"/>
        <v>42362.156851851854</v>
      </c>
      <c r="R1477" s="11">
        <f t="shared" si="140"/>
        <v>42392.156851851854</v>
      </c>
      <c r="S1477" s="15" t="str">
        <f t="shared" si="142"/>
        <v>theater</v>
      </c>
      <c r="T1477" s="16" t="str">
        <f t="shared" si="143"/>
        <v>spaces</v>
      </c>
    </row>
    <row r="1478" spans="1:20" ht="45" x14ac:dyDescent="0.25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18">
        <f t="shared" si="141"/>
        <v>23.62857142857143</v>
      </c>
      <c r="P1478" s="6">
        <f t="shared" si="138"/>
        <v>23.62857142857143</v>
      </c>
      <c r="Q1478" s="11">
        <f t="shared" si="139"/>
        <v>42744.207696759258</v>
      </c>
      <c r="R1478" s="11">
        <f t="shared" si="140"/>
        <v>42774.207696759258</v>
      </c>
      <c r="S1478" s="15" t="str">
        <f t="shared" si="142"/>
        <v>theater</v>
      </c>
      <c r="T1478" s="16" t="str">
        <f t="shared" si="143"/>
        <v>spaces</v>
      </c>
    </row>
    <row r="1479" spans="1:20" ht="30" x14ac:dyDescent="0.25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18">
        <f t="shared" si="141"/>
        <v>0.15</v>
      </c>
      <c r="P1479" s="6">
        <f t="shared" si="138"/>
        <v>37.5</v>
      </c>
      <c r="Q1479" s="11">
        <f t="shared" si="139"/>
        <v>42122.461736111109</v>
      </c>
      <c r="R1479" s="11">
        <f t="shared" si="140"/>
        <v>42152.457638888889</v>
      </c>
      <c r="S1479" s="15" t="str">
        <f t="shared" si="142"/>
        <v>theater</v>
      </c>
      <c r="T1479" s="16" t="str">
        <f t="shared" si="143"/>
        <v>spaces</v>
      </c>
    </row>
    <row r="1480" spans="1:20" ht="45" x14ac:dyDescent="0.25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18">
        <f t="shared" si="141"/>
        <v>0.4</v>
      </c>
      <c r="P1480" s="6">
        <f t="shared" si="138"/>
        <v>13.333333333333334</v>
      </c>
      <c r="Q1480" s="11">
        <f t="shared" si="139"/>
        <v>41862.553391203699</v>
      </c>
      <c r="R1480" s="11">
        <f t="shared" si="140"/>
        <v>41913.957638888889</v>
      </c>
      <c r="S1480" s="15" t="str">
        <f t="shared" si="142"/>
        <v>theater</v>
      </c>
      <c r="T1480" s="16" t="str">
        <f t="shared" si="143"/>
        <v>spaces</v>
      </c>
    </row>
    <row r="1481" spans="1:20" ht="45" x14ac:dyDescent="0.25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18">
        <f t="shared" si="141"/>
        <v>0</v>
      </c>
      <c r="P1481" s="6">
        <f t="shared" si="138"/>
        <v>0</v>
      </c>
      <c r="Q1481" s="11">
        <f t="shared" si="139"/>
        <v>42027.624467592592</v>
      </c>
      <c r="R1481" s="11">
        <f t="shared" si="140"/>
        <v>42064.836111111108</v>
      </c>
      <c r="S1481" s="15" t="str">
        <f t="shared" si="142"/>
        <v>theater</v>
      </c>
      <c r="T1481" s="16" t="str">
        <f t="shared" si="143"/>
        <v>spaces</v>
      </c>
    </row>
    <row r="1482" spans="1:20" ht="45" x14ac:dyDescent="0.25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18">
        <f t="shared" si="141"/>
        <v>5.0000000000000001E-3</v>
      </c>
      <c r="P1482" s="6">
        <f t="shared" si="138"/>
        <v>1</v>
      </c>
      <c r="Q1482" s="11">
        <f t="shared" si="139"/>
        <v>41953.749884259254</v>
      </c>
      <c r="R1482" s="11">
        <f t="shared" si="140"/>
        <v>42013.749884259254</v>
      </c>
      <c r="S1482" s="15" t="str">
        <f t="shared" si="142"/>
        <v>theater</v>
      </c>
      <c r="T1482" s="16" t="str">
        <f t="shared" si="143"/>
        <v>spaces</v>
      </c>
    </row>
    <row r="1483" spans="1:20" ht="45" x14ac:dyDescent="0.25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18">
        <f t="shared" si="141"/>
        <v>0</v>
      </c>
      <c r="P1483" s="6">
        <f t="shared" si="138"/>
        <v>0</v>
      </c>
      <c r="Q1483" s="11">
        <f t="shared" si="139"/>
        <v>41851.428055555552</v>
      </c>
      <c r="R1483" s="11">
        <f t="shared" si="140"/>
        <v>41911.428055555552</v>
      </c>
      <c r="S1483" s="15" t="str">
        <f t="shared" si="142"/>
        <v>theater</v>
      </c>
      <c r="T1483" s="16" t="str">
        <f t="shared" si="143"/>
        <v>spaces</v>
      </c>
    </row>
    <row r="1484" spans="1:20" ht="45" x14ac:dyDescent="0.25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18">
        <f t="shared" si="141"/>
        <v>0</v>
      </c>
      <c r="P1484" s="6">
        <f t="shared" si="138"/>
        <v>0</v>
      </c>
      <c r="Q1484" s="11">
        <f t="shared" si="139"/>
        <v>42433.442256944443</v>
      </c>
      <c r="R1484" s="11">
        <f t="shared" si="140"/>
        <v>42463.400590277779</v>
      </c>
      <c r="S1484" s="15" t="str">
        <f t="shared" si="142"/>
        <v>theater</v>
      </c>
      <c r="T1484" s="16" t="str">
        <f t="shared" si="143"/>
        <v>spaces</v>
      </c>
    </row>
    <row r="1485" spans="1:20" ht="45" x14ac:dyDescent="0.25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18">
        <f t="shared" si="141"/>
        <v>1.6666666666666666E-2</v>
      </c>
      <c r="P1485" s="6">
        <f t="shared" si="138"/>
        <v>1</v>
      </c>
      <c r="Q1485" s="11">
        <f t="shared" si="139"/>
        <v>42460.165972222218</v>
      </c>
      <c r="R1485" s="11">
        <f t="shared" si="140"/>
        <v>42510.165972222218</v>
      </c>
      <c r="S1485" s="15" t="str">
        <f t="shared" si="142"/>
        <v>theater</v>
      </c>
      <c r="T1485" s="16" t="str">
        <f t="shared" si="143"/>
        <v>spaces</v>
      </c>
    </row>
    <row r="1486" spans="1:20" ht="45" x14ac:dyDescent="0.25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18">
        <f t="shared" si="141"/>
        <v>3.0066666666666664</v>
      </c>
      <c r="P1486" s="6">
        <f t="shared" si="138"/>
        <v>41</v>
      </c>
      <c r="Q1486" s="11">
        <f t="shared" si="139"/>
        <v>41829.727384259255</v>
      </c>
      <c r="R1486" s="11">
        <f t="shared" si="140"/>
        <v>41859.727384259255</v>
      </c>
      <c r="S1486" s="15" t="str">
        <f t="shared" si="142"/>
        <v>theater</v>
      </c>
      <c r="T1486" s="16" t="str">
        <f t="shared" si="143"/>
        <v>spaces</v>
      </c>
    </row>
    <row r="1487" spans="1:20" ht="30" x14ac:dyDescent="0.25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18">
        <f t="shared" si="141"/>
        <v>0.15227272727272728</v>
      </c>
      <c r="P1487" s="6">
        <f t="shared" si="138"/>
        <v>55.833333333333336</v>
      </c>
      <c r="Q1487" s="11">
        <f t="shared" si="139"/>
        <v>42245.066365740735</v>
      </c>
      <c r="R1487" s="11">
        <f t="shared" si="140"/>
        <v>42275.066365740735</v>
      </c>
      <c r="S1487" s="15" t="str">
        <f t="shared" si="142"/>
        <v>theater</v>
      </c>
      <c r="T1487" s="16" t="str">
        <f t="shared" si="143"/>
        <v>spaces</v>
      </c>
    </row>
    <row r="1488" spans="1:20" x14ac:dyDescent="0.25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18">
        <f t="shared" si="141"/>
        <v>0</v>
      </c>
      <c r="P1488" s="6">
        <f t="shared" si="138"/>
        <v>0</v>
      </c>
      <c r="Q1488" s="11">
        <f t="shared" si="139"/>
        <v>41834.575787037036</v>
      </c>
      <c r="R1488" s="11">
        <f t="shared" si="140"/>
        <v>41864.575787037036</v>
      </c>
      <c r="S1488" s="15" t="str">
        <f t="shared" si="142"/>
        <v>theater</v>
      </c>
      <c r="T1488" s="16" t="str">
        <f t="shared" si="143"/>
        <v>spaces</v>
      </c>
    </row>
    <row r="1489" spans="1:20" ht="45" x14ac:dyDescent="0.25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18">
        <f t="shared" si="141"/>
        <v>66.84</v>
      </c>
      <c r="P1489" s="6">
        <f t="shared" si="138"/>
        <v>99.761194029850742</v>
      </c>
      <c r="Q1489" s="11">
        <f t="shared" si="139"/>
        <v>42248.3274537037</v>
      </c>
      <c r="R1489" s="11">
        <f t="shared" si="140"/>
        <v>42277.541666666664</v>
      </c>
      <c r="S1489" s="15" t="str">
        <f t="shared" si="142"/>
        <v>theater</v>
      </c>
      <c r="T1489" s="16" t="str">
        <f t="shared" si="143"/>
        <v>spaces</v>
      </c>
    </row>
    <row r="1490" spans="1:20" ht="30" x14ac:dyDescent="0.25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18">
        <f t="shared" si="141"/>
        <v>19.566666666666666</v>
      </c>
      <c r="P1490" s="6">
        <f t="shared" si="138"/>
        <v>25.521739130434781</v>
      </c>
      <c r="Q1490" s="11">
        <f t="shared" si="139"/>
        <v>42630.714560185188</v>
      </c>
      <c r="R1490" s="11">
        <f t="shared" si="140"/>
        <v>42665.714560185188</v>
      </c>
      <c r="S1490" s="15" t="str">
        <f t="shared" si="142"/>
        <v>theater</v>
      </c>
      <c r="T1490" s="16" t="str">
        <f t="shared" si="143"/>
        <v>spaces</v>
      </c>
    </row>
    <row r="1491" spans="1:20" ht="30" x14ac:dyDescent="0.25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18">
        <f t="shared" si="141"/>
        <v>11.294666666666666</v>
      </c>
      <c r="P1491" s="6">
        <f t="shared" si="138"/>
        <v>117.65277777777777</v>
      </c>
      <c r="Q1491" s="11">
        <f t="shared" si="139"/>
        <v>42298.9218287037</v>
      </c>
      <c r="R1491" s="11">
        <f t="shared" si="140"/>
        <v>42330.082638888889</v>
      </c>
      <c r="S1491" s="15" t="str">
        <f t="shared" si="142"/>
        <v>theater</v>
      </c>
      <c r="T1491" s="16" t="str">
        <f t="shared" si="143"/>
        <v>spaces</v>
      </c>
    </row>
    <row r="1492" spans="1:20" ht="45" x14ac:dyDescent="0.25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18">
        <f t="shared" si="141"/>
        <v>0.04</v>
      </c>
      <c r="P1492" s="6">
        <f t="shared" si="138"/>
        <v>5</v>
      </c>
      <c r="Q1492" s="11">
        <f t="shared" si="139"/>
        <v>41824.846898148149</v>
      </c>
      <c r="R1492" s="11">
        <f t="shared" si="140"/>
        <v>41849.846898148149</v>
      </c>
      <c r="S1492" s="15" t="str">
        <f t="shared" si="142"/>
        <v>theater</v>
      </c>
      <c r="T1492" s="16" t="str">
        <f t="shared" si="143"/>
        <v>spaces</v>
      </c>
    </row>
    <row r="1493" spans="1:20" ht="45" x14ac:dyDescent="0.25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18">
        <f t="shared" si="141"/>
        <v>11.985714285714286</v>
      </c>
      <c r="P1493" s="6">
        <f t="shared" si="138"/>
        <v>2796.6666666666665</v>
      </c>
      <c r="Q1493" s="11">
        <f t="shared" si="139"/>
        <v>42531.020104166666</v>
      </c>
      <c r="R1493" s="11">
        <f t="shared" si="140"/>
        <v>42561.020104166666</v>
      </c>
      <c r="S1493" s="15" t="str">
        <f t="shared" si="142"/>
        <v>theater</v>
      </c>
      <c r="T1493" s="16" t="str">
        <f t="shared" si="143"/>
        <v>spaces</v>
      </c>
    </row>
    <row r="1494" spans="1:20" ht="45" x14ac:dyDescent="0.25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18">
        <f t="shared" si="141"/>
        <v>2.5</v>
      </c>
      <c r="P1494" s="6">
        <f t="shared" si="138"/>
        <v>200</v>
      </c>
      <c r="Q1494" s="11">
        <f t="shared" si="139"/>
        <v>42226.730081018519</v>
      </c>
      <c r="R1494" s="11">
        <f t="shared" si="140"/>
        <v>42256.730081018519</v>
      </c>
      <c r="S1494" s="15" t="str">
        <f t="shared" si="142"/>
        <v>theater</v>
      </c>
      <c r="T1494" s="16" t="str">
        <f t="shared" si="143"/>
        <v>spaces</v>
      </c>
    </row>
    <row r="1495" spans="1:20" ht="45" x14ac:dyDescent="0.25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18">
        <f t="shared" si="141"/>
        <v>6.9999999999999993E-2</v>
      </c>
      <c r="P1495" s="6">
        <f t="shared" si="138"/>
        <v>87.5</v>
      </c>
      <c r="Q1495" s="11">
        <f t="shared" si="139"/>
        <v>42263.483240740738</v>
      </c>
      <c r="R1495" s="11">
        <f t="shared" si="140"/>
        <v>42293.483240740738</v>
      </c>
      <c r="S1495" s="15" t="str">
        <f t="shared" si="142"/>
        <v>theater</v>
      </c>
      <c r="T1495" s="16" t="str">
        <f t="shared" si="143"/>
        <v>spaces</v>
      </c>
    </row>
    <row r="1496" spans="1:20" ht="45" x14ac:dyDescent="0.25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18">
        <f t="shared" si="141"/>
        <v>14.099999999999998</v>
      </c>
      <c r="P1496" s="6">
        <f t="shared" si="138"/>
        <v>20.142857142857142</v>
      </c>
      <c r="Q1496" s="11">
        <f t="shared" si="139"/>
        <v>41957.625393518516</v>
      </c>
      <c r="R1496" s="11">
        <f t="shared" si="140"/>
        <v>41987.625393518516</v>
      </c>
      <c r="S1496" s="15" t="str">
        <f t="shared" si="142"/>
        <v>theater</v>
      </c>
      <c r="T1496" s="16" t="str">
        <f t="shared" si="143"/>
        <v>spaces</v>
      </c>
    </row>
    <row r="1497" spans="1:20" ht="30" x14ac:dyDescent="0.25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18">
        <f t="shared" si="141"/>
        <v>3.34</v>
      </c>
      <c r="P1497" s="6">
        <f t="shared" si="138"/>
        <v>20.875</v>
      </c>
      <c r="Q1497" s="11">
        <f t="shared" si="139"/>
        <v>42690.525104166663</v>
      </c>
      <c r="R1497" s="11">
        <f t="shared" si="140"/>
        <v>42711.525104166663</v>
      </c>
      <c r="S1497" s="15" t="str">
        <f t="shared" si="142"/>
        <v>theater</v>
      </c>
      <c r="T1497" s="16" t="str">
        <f t="shared" si="143"/>
        <v>spaces</v>
      </c>
    </row>
    <row r="1498" spans="1:20" ht="45" x14ac:dyDescent="0.25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18">
        <f t="shared" si="141"/>
        <v>59.774999999999999</v>
      </c>
      <c r="P1498" s="6">
        <f t="shared" si="138"/>
        <v>61.307692307692307</v>
      </c>
      <c r="Q1498" s="11">
        <f t="shared" si="139"/>
        <v>42097.524085648147</v>
      </c>
      <c r="R1498" s="11">
        <f t="shared" si="140"/>
        <v>42115.040972222218</v>
      </c>
      <c r="S1498" s="15" t="str">
        <f t="shared" si="142"/>
        <v>theater</v>
      </c>
      <c r="T1498" s="16" t="str">
        <f t="shared" si="143"/>
        <v>spaces</v>
      </c>
    </row>
    <row r="1499" spans="1:20" ht="45" x14ac:dyDescent="0.25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18">
        <f t="shared" si="141"/>
        <v>1.6666666666666666E-2</v>
      </c>
      <c r="P1499" s="6">
        <f t="shared" si="138"/>
        <v>1</v>
      </c>
      <c r="Q1499" s="11">
        <f t="shared" si="139"/>
        <v>42658.482199074067</v>
      </c>
      <c r="R1499" s="11">
        <f t="shared" si="140"/>
        <v>42672.865277777775</v>
      </c>
      <c r="S1499" s="15" t="str">
        <f t="shared" si="142"/>
        <v>theater</v>
      </c>
      <c r="T1499" s="16" t="str">
        <f t="shared" si="143"/>
        <v>spaces</v>
      </c>
    </row>
    <row r="1500" spans="1:20" ht="45" x14ac:dyDescent="0.25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18">
        <f t="shared" si="141"/>
        <v>2.3035714285714284E-2</v>
      </c>
      <c r="P1500" s="6">
        <f t="shared" si="138"/>
        <v>92.142857142857139</v>
      </c>
      <c r="Q1500" s="11">
        <f t="shared" si="139"/>
        <v>42111.475694444445</v>
      </c>
      <c r="R1500" s="11">
        <f t="shared" si="140"/>
        <v>42169.59652777778</v>
      </c>
      <c r="S1500" s="15" t="str">
        <f t="shared" si="142"/>
        <v>theater</v>
      </c>
      <c r="T1500" s="16" t="str">
        <f t="shared" si="143"/>
        <v>spaces</v>
      </c>
    </row>
    <row r="1501" spans="1:20" ht="60" x14ac:dyDescent="0.25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18">
        <f t="shared" si="141"/>
        <v>8.8000000000000009E-2</v>
      </c>
      <c r="P1501" s="6">
        <f t="shared" si="138"/>
        <v>7.333333333333333</v>
      </c>
      <c r="Q1501" s="11">
        <f t="shared" si="139"/>
        <v>42409.362951388888</v>
      </c>
      <c r="R1501" s="11">
        <f t="shared" si="140"/>
        <v>42439.362951388888</v>
      </c>
      <c r="S1501" s="15" t="str">
        <f t="shared" si="142"/>
        <v>theater</v>
      </c>
      <c r="T1501" s="16" t="str">
        <f t="shared" si="143"/>
        <v>spaces</v>
      </c>
    </row>
    <row r="1502" spans="1:20" ht="45" x14ac:dyDescent="0.25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18">
        <f t="shared" si="141"/>
        <v>8.64</v>
      </c>
      <c r="P1502" s="6">
        <f t="shared" si="138"/>
        <v>64.8</v>
      </c>
      <c r="Q1502" s="11">
        <f t="shared" si="139"/>
        <v>42550.89398148148</v>
      </c>
      <c r="R1502" s="11">
        <f t="shared" si="140"/>
        <v>42600.89398148148</v>
      </c>
      <c r="S1502" s="15" t="str">
        <f t="shared" si="142"/>
        <v>theater</v>
      </c>
      <c r="T1502" s="16" t="str">
        <f t="shared" si="143"/>
        <v>spaces</v>
      </c>
    </row>
    <row r="1503" spans="1:20" ht="30" x14ac:dyDescent="0.25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18">
        <f t="shared" si="141"/>
        <v>15.06</v>
      </c>
      <c r="P1503" s="6">
        <f t="shared" si="138"/>
        <v>30.12</v>
      </c>
      <c r="Q1503" s="11">
        <f t="shared" si="139"/>
        <v>42226.443553240737</v>
      </c>
      <c r="R1503" s="11">
        <f t="shared" si="140"/>
        <v>42286.443553240737</v>
      </c>
      <c r="S1503" s="15" t="str">
        <f t="shared" si="142"/>
        <v>theater</v>
      </c>
      <c r="T1503" s="16" t="str">
        <f t="shared" si="143"/>
        <v>spaces</v>
      </c>
    </row>
    <row r="1504" spans="1:20" ht="45" x14ac:dyDescent="0.25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18">
        <f t="shared" si="141"/>
        <v>0.47727272727272729</v>
      </c>
      <c r="P1504" s="6">
        <f t="shared" si="138"/>
        <v>52.5</v>
      </c>
      <c r="Q1504" s="11">
        <f t="shared" si="139"/>
        <v>42766.74858796296</v>
      </c>
      <c r="R1504" s="11">
        <f t="shared" si="140"/>
        <v>42796.74858796296</v>
      </c>
      <c r="S1504" s="15" t="str">
        <f t="shared" si="142"/>
        <v>theater</v>
      </c>
      <c r="T1504" s="16" t="str">
        <f t="shared" si="143"/>
        <v>spaces</v>
      </c>
    </row>
    <row r="1505" spans="1:20" ht="45" x14ac:dyDescent="0.25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18">
        <f t="shared" si="141"/>
        <v>0.11833333333333333</v>
      </c>
      <c r="P1505" s="6">
        <f t="shared" si="138"/>
        <v>23.666666666666668</v>
      </c>
      <c r="Q1505" s="11">
        <f t="shared" si="139"/>
        <v>42030.930497685178</v>
      </c>
      <c r="R1505" s="11">
        <f t="shared" si="140"/>
        <v>42060.930497685178</v>
      </c>
      <c r="S1505" s="15" t="str">
        <f t="shared" si="142"/>
        <v>theater</v>
      </c>
      <c r="T1505" s="16" t="str">
        <f t="shared" si="143"/>
        <v>spaces</v>
      </c>
    </row>
    <row r="1506" spans="1:20" ht="45" x14ac:dyDescent="0.25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18">
        <f t="shared" si="141"/>
        <v>0.8417399858735245</v>
      </c>
      <c r="P1506" s="6">
        <f t="shared" si="138"/>
        <v>415.77777777777777</v>
      </c>
      <c r="Q1506" s="11">
        <f t="shared" si="139"/>
        <v>42055.50503472222</v>
      </c>
      <c r="R1506" s="11">
        <f t="shared" si="140"/>
        <v>42085.463368055549</v>
      </c>
      <c r="S1506" s="15" t="str">
        <f t="shared" si="142"/>
        <v>theater</v>
      </c>
      <c r="T1506" s="16" t="str">
        <f t="shared" si="143"/>
        <v>spaces</v>
      </c>
    </row>
    <row r="1507" spans="1:20" ht="45" x14ac:dyDescent="0.25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18">
        <f t="shared" si="141"/>
        <v>1.8799999999999997E-2</v>
      </c>
      <c r="P1507" s="6">
        <f t="shared" si="138"/>
        <v>53.714285714285715</v>
      </c>
      <c r="Q1507" s="11">
        <f t="shared" si="139"/>
        <v>41939.8199537037</v>
      </c>
      <c r="R1507" s="11">
        <f t="shared" si="140"/>
        <v>41999.861620370364</v>
      </c>
      <c r="S1507" s="15" t="str">
        <f t="shared" si="142"/>
        <v>theater</v>
      </c>
      <c r="T1507" s="16" t="str">
        <f t="shared" si="143"/>
        <v>spaces</v>
      </c>
    </row>
    <row r="1508" spans="1:20" ht="45" x14ac:dyDescent="0.25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18">
        <f t="shared" si="141"/>
        <v>0.21029999999999999</v>
      </c>
      <c r="P1508" s="6">
        <f t="shared" si="138"/>
        <v>420.6</v>
      </c>
      <c r="Q1508" s="11">
        <f t="shared" si="139"/>
        <v>42236.973275462959</v>
      </c>
      <c r="R1508" s="11">
        <f t="shared" si="140"/>
        <v>42266.973275462959</v>
      </c>
      <c r="S1508" s="15" t="str">
        <f t="shared" si="142"/>
        <v>theater</v>
      </c>
      <c r="T1508" s="16" t="str">
        <f t="shared" si="143"/>
        <v>spaces</v>
      </c>
    </row>
    <row r="1509" spans="1:20" ht="45" x14ac:dyDescent="0.25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18">
        <f t="shared" si="141"/>
        <v>0</v>
      </c>
      <c r="P1509" s="6">
        <f t="shared" si="138"/>
        <v>0</v>
      </c>
      <c r="Q1509" s="11">
        <f t="shared" si="139"/>
        <v>42293.714652777773</v>
      </c>
      <c r="R1509" s="11">
        <f t="shared" si="140"/>
        <v>42323.756319444445</v>
      </c>
      <c r="S1509" s="15" t="str">
        <f t="shared" si="142"/>
        <v>theater</v>
      </c>
      <c r="T1509" s="16" t="str">
        <f t="shared" si="143"/>
        <v>spaces</v>
      </c>
    </row>
    <row r="1510" spans="1:20" ht="60" x14ac:dyDescent="0.25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18">
        <f t="shared" si="141"/>
        <v>0.27999999999999997</v>
      </c>
      <c r="P1510" s="6">
        <f t="shared" si="138"/>
        <v>18.666666666666668</v>
      </c>
      <c r="Q1510" s="11">
        <f t="shared" si="139"/>
        <v>41853.355069444442</v>
      </c>
      <c r="R1510" s="11">
        <f t="shared" si="140"/>
        <v>41883</v>
      </c>
      <c r="S1510" s="15" t="str">
        <f t="shared" si="142"/>
        <v>theater</v>
      </c>
      <c r="T1510" s="16" t="str">
        <f t="shared" si="143"/>
        <v>spaces</v>
      </c>
    </row>
    <row r="1511" spans="1:20" ht="45" x14ac:dyDescent="0.25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18">
        <f t="shared" si="141"/>
        <v>11.57920670115792</v>
      </c>
      <c r="P1511" s="6">
        <f t="shared" si="138"/>
        <v>78.333333333333329</v>
      </c>
      <c r="Q1511" s="11">
        <f t="shared" si="139"/>
        <v>42100.515405092585</v>
      </c>
      <c r="R1511" s="11">
        <f t="shared" si="140"/>
        <v>42129.574999999997</v>
      </c>
      <c r="S1511" s="15" t="str">
        <f t="shared" si="142"/>
        <v>theater</v>
      </c>
      <c r="T1511" s="16" t="str">
        <f t="shared" si="143"/>
        <v>spaces</v>
      </c>
    </row>
    <row r="1512" spans="1:20" ht="45" x14ac:dyDescent="0.25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18">
        <f t="shared" si="141"/>
        <v>2.44</v>
      </c>
      <c r="P1512" s="6">
        <f t="shared" si="138"/>
        <v>67.777777777777771</v>
      </c>
      <c r="Q1512" s="11">
        <f t="shared" si="139"/>
        <v>42246.675451388888</v>
      </c>
      <c r="R1512" s="11">
        <f t="shared" si="140"/>
        <v>42276.675451388888</v>
      </c>
      <c r="S1512" s="15" t="str">
        <f t="shared" si="142"/>
        <v>theater</v>
      </c>
      <c r="T1512" s="16" t="str">
        <f t="shared" si="143"/>
        <v>spaces</v>
      </c>
    </row>
    <row r="1513" spans="1:20" ht="45" x14ac:dyDescent="0.25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18">
        <f t="shared" si="141"/>
        <v>0.25</v>
      </c>
      <c r="P1513" s="6">
        <f t="shared" si="138"/>
        <v>16.666666666666668</v>
      </c>
      <c r="Q1513" s="11">
        <f t="shared" si="139"/>
        <v>42173.462488425925</v>
      </c>
      <c r="R1513" s="11">
        <f t="shared" si="140"/>
        <v>42233.462488425925</v>
      </c>
      <c r="S1513" s="15" t="str">
        <f t="shared" si="142"/>
        <v>theater</v>
      </c>
      <c r="T1513" s="16" t="str">
        <f t="shared" si="143"/>
        <v>spaces</v>
      </c>
    </row>
    <row r="1514" spans="1:20" ht="45" x14ac:dyDescent="0.25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18">
        <f t="shared" si="141"/>
        <v>0.625</v>
      </c>
      <c r="P1514" s="6">
        <f t="shared" si="138"/>
        <v>62.5</v>
      </c>
      <c r="Q1514" s="11">
        <f t="shared" si="139"/>
        <v>42664.942013888889</v>
      </c>
      <c r="R1514" s="11">
        <f t="shared" si="140"/>
        <v>42724.983680555553</v>
      </c>
      <c r="S1514" s="15" t="str">
        <f t="shared" si="142"/>
        <v>theater</v>
      </c>
      <c r="T1514" s="16" t="str">
        <f t="shared" si="143"/>
        <v>spaces</v>
      </c>
    </row>
    <row r="1515" spans="1:20" ht="30" x14ac:dyDescent="0.25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18">
        <f t="shared" si="141"/>
        <v>0.19384615384615383</v>
      </c>
      <c r="P1515" s="6">
        <f t="shared" si="138"/>
        <v>42</v>
      </c>
      <c r="Q1515" s="11">
        <f t="shared" si="139"/>
        <v>41981.363969907405</v>
      </c>
      <c r="R1515" s="11">
        <f t="shared" si="140"/>
        <v>42012.361805555549</v>
      </c>
      <c r="S1515" s="15" t="str">
        <f t="shared" si="142"/>
        <v>theater</v>
      </c>
      <c r="T1515" s="16" t="str">
        <f t="shared" si="143"/>
        <v>spaces</v>
      </c>
    </row>
    <row r="1516" spans="1:20" ht="30" x14ac:dyDescent="0.25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18">
        <f t="shared" si="141"/>
        <v>23.416</v>
      </c>
      <c r="P1516" s="6">
        <f t="shared" si="138"/>
        <v>130.0888888888889</v>
      </c>
      <c r="Q1516" s="11">
        <f t="shared" si="139"/>
        <v>42528.334293981483</v>
      </c>
      <c r="R1516" s="11">
        <f t="shared" si="140"/>
        <v>42559.874305555553</v>
      </c>
      <c r="S1516" s="15" t="str">
        <f t="shared" si="142"/>
        <v>theater</v>
      </c>
      <c r="T1516" s="16" t="str">
        <f t="shared" si="143"/>
        <v>spaces</v>
      </c>
    </row>
    <row r="1517" spans="1:20" ht="45" x14ac:dyDescent="0.25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18">
        <f t="shared" si="141"/>
        <v>5.0808888888888886</v>
      </c>
      <c r="P1517" s="6">
        <f t="shared" si="138"/>
        <v>1270.2222222222222</v>
      </c>
      <c r="Q1517" s="11">
        <f t="shared" si="139"/>
        <v>42065.610474537032</v>
      </c>
      <c r="R1517" s="11">
        <f t="shared" si="140"/>
        <v>42125.568807870368</v>
      </c>
      <c r="S1517" s="15" t="str">
        <f t="shared" si="142"/>
        <v>theater</v>
      </c>
      <c r="T1517" s="16" t="str">
        <f t="shared" si="143"/>
        <v>spaces</v>
      </c>
    </row>
    <row r="1518" spans="1:20" ht="45" x14ac:dyDescent="0.25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18">
        <f t="shared" si="141"/>
        <v>15.920000000000002</v>
      </c>
      <c r="P1518" s="6">
        <f t="shared" si="138"/>
        <v>88.444444444444443</v>
      </c>
      <c r="Q1518" s="11">
        <f t="shared" si="139"/>
        <v>42566.740081018514</v>
      </c>
      <c r="R1518" s="11">
        <f t="shared" si="140"/>
        <v>42596.740081018514</v>
      </c>
      <c r="S1518" s="15" t="str">
        <f t="shared" si="142"/>
        <v>theater</v>
      </c>
      <c r="T1518" s="16" t="str">
        <f t="shared" si="143"/>
        <v>spaces</v>
      </c>
    </row>
    <row r="1519" spans="1:20" ht="45" x14ac:dyDescent="0.25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18">
        <f t="shared" si="141"/>
        <v>1.1831900000000002</v>
      </c>
      <c r="P1519" s="6">
        <f t="shared" si="138"/>
        <v>56.342380952380957</v>
      </c>
      <c r="Q1519" s="11">
        <f t="shared" si="139"/>
        <v>42255.41101851852</v>
      </c>
      <c r="R1519" s="11">
        <f t="shared" si="140"/>
        <v>42292.708333333336</v>
      </c>
      <c r="S1519" s="15" t="str">
        <f t="shared" si="142"/>
        <v>theater</v>
      </c>
      <c r="T1519" s="16" t="str">
        <f t="shared" si="143"/>
        <v>spaces</v>
      </c>
    </row>
    <row r="1520" spans="1:20" ht="45" x14ac:dyDescent="0.25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18">
        <f t="shared" si="141"/>
        <v>22.75</v>
      </c>
      <c r="P1520" s="6">
        <f t="shared" si="138"/>
        <v>53.529411764705884</v>
      </c>
      <c r="Q1520" s="11">
        <f t="shared" si="139"/>
        <v>41760.700706018521</v>
      </c>
      <c r="R1520" s="11">
        <f t="shared" si="140"/>
        <v>41790.957638888889</v>
      </c>
      <c r="S1520" s="15" t="str">
        <f t="shared" si="142"/>
        <v>theater</v>
      </c>
      <c r="T1520" s="16" t="str">
        <f t="shared" si="143"/>
        <v>spaces</v>
      </c>
    </row>
    <row r="1521" spans="1:20" ht="30" x14ac:dyDescent="0.25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18">
        <f t="shared" si="141"/>
        <v>2.5000000000000001E-2</v>
      </c>
      <c r="P1521" s="6">
        <f t="shared" si="138"/>
        <v>25</v>
      </c>
      <c r="Q1521" s="11">
        <f t="shared" si="139"/>
        <v>42207.587453703702</v>
      </c>
      <c r="R1521" s="11">
        <f t="shared" si="140"/>
        <v>42267.587453703702</v>
      </c>
      <c r="S1521" s="15" t="str">
        <f t="shared" si="142"/>
        <v>theater</v>
      </c>
      <c r="T1521" s="16" t="str">
        <f t="shared" si="143"/>
        <v>spaces</v>
      </c>
    </row>
    <row r="1522" spans="1:20" ht="45" x14ac:dyDescent="0.25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18">
        <f t="shared" si="141"/>
        <v>0.33512064343163539</v>
      </c>
      <c r="P1522" s="6">
        <f t="shared" si="138"/>
        <v>50</v>
      </c>
      <c r="Q1522" s="11">
        <f t="shared" si="139"/>
        <v>42522.81689814815</v>
      </c>
      <c r="R1522" s="11">
        <f t="shared" si="140"/>
        <v>42582.81689814815</v>
      </c>
      <c r="S1522" s="15" t="str">
        <f t="shared" si="142"/>
        <v>theater</v>
      </c>
      <c r="T1522" s="16" t="str">
        <f t="shared" si="143"/>
        <v>spaces</v>
      </c>
    </row>
    <row r="1523" spans="1:20" ht="45" x14ac:dyDescent="0.25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18">
        <f t="shared" si="141"/>
        <v>3.9750000000000001</v>
      </c>
      <c r="P1523" s="6">
        <f t="shared" si="138"/>
        <v>56.785714285714285</v>
      </c>
      <c r="Q1523" s="11">
        <f t="shared" si="139"/>
        <v>42114.617199074077</v>
      </c>
      <c r="R1523" s="11">
        <f t="shared" si="140"/>
        <v>42144.617199074077</v>
      </c>
      <c r="S1523" s="15" t="str">
        <f t="shared" si="142"/>
        <v>theater</v>
      </c>
      <c r="T1523" s="16" t="str">
        <f t="shared" si="143"/>
        <v>spaces</v>
      </c>
    </row>
    <row r="1524" spans="1:20" ht="45" x14ac:dyDescent="0.25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18">
        <f t="shared" si="141"/>
        <v>17.150000000000002</v>
      </c>
      <c r="P1524" s="6">
        <f t="shared" si="138"/>
        <v>40.833333333333336</v>
      </c>
      <c r="Q1524" s="11">
        <f t="shared" si="139"/>
        <v>42629.29515046296</v>
      </c>
      <c r="R1524" s="11">
        <f t="shared" si="140"/>
        <v>42650.374999999993</v>
      </c>
      <c r="S1524" s="15" t="str">
        <f t="shared" si="142"/>
        <v>theater</v>
      </c>
      <c r="T1524" s="16" t="str">
        <f t="shared" si="143"/>
        <v>spaces</v>
      </c>
    </row>
    <row r="1525" spans="1:20" ht="45" x14ac:dyDescent="0.25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18">
        <f t="shared" si="141"/>
        <v>3.6080041046690612</v>
      </c>
      <c r="P1525" s="6">
        <f t="shared" si="138"/>
        <v>65.111111111111114</v>
      </c>
      <c r="Q1525" s="11">
        <f t="shared" si="139"/>
        <v>42359.58390046296</v>
      </c>
      <c r="R1525" s="11">
        <f t="shared" si="140"/>
        <v>42407.803472222215</v>
      </c>
      <c r="S1525" s="15" t="str">
        <f t="shared" si="142"/>
        <v>theater</v>
      </c>
      <c r="T1525" s="16" t="str">
        <f t="shared" si="143"/>
        <v>spaces</v>
      </c>
    </row>
    <row r="1526" spans="1:20" ht="45" x14ac:dyDescent="0.25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18">
        <f t="shared" si="141"/>
        <v>13.900000000000002</v>
      </c>
      <c r="P1526" s="6">
        <f t="shared" si="138"/>
        <v>55.6</v>
      </c>
      <c r="Q1526" s="11">
        <f t="shared" si="139"/>
        <v>42381.981377314813</v>
      </c>
      <c r="R1526" s="11">
        <f t="shared" si="140"/>
        <v>42411.981377314813</v>
      </c>
      <c r="S1526" s="15" t="str">
        <f t="shared" si="142"/>
        <v>theater</v>
      </c>
      <c r="T1526" s="16" t="str">
        <f t="shared" si="143"/>
        <v>spaces</v>
      </c>
    </row>
    <row r="1527" spans="1:20" ht="45" x14ac:dyDescent="0.25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18">
        <f t="shared" si="141"/>
        <v>15.225</v>
      </c>
      <c r="P1527" s="6">
        <f t="shared" si="138"/>
        <v>140.53846153846155</v>
      </c>
      <c r="Q1527" s="11">
        <f t="shared" si="139"/>
        <v>41902.4140625</v>
      </c>
      <c r="R1527" s="11">
        <f t="shared" si="140"/>
        <v>41932.4140625</v>
      </c>
      <c r="S1527" s="15" t="str">
        <f t="shared" si="142"/>
        <v>theater</v>
      </c>
      <c r="T1527" s="16" t="str">
        <f t="shared" si="143"/>
        <v>spaces</v>
      </c>
    </row>
    <row r="1528" spans="1:20" ht="45" x14ac:dyDescent="0.25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18">
        <f t="shared" si="141"/>
        <v>12</v>
      </c>
      <c r="P1528" s="6">
        <f t="shared" si="138"/>
        <v>25</v>
      </c>
      <c r="Q1528" s="11">
        <f t="shared" si="139"/>
        <v>42171.175196759257</v>
      </c>
      <c r="R1528" s="11">
        <f t="shared" si="140"/>
        <v>42201.12222222222</v>
      </c>
      <c r="S1528" s="15" t="str">
        <f t="shared" si="142"/>
        <v>theater</v>
      </c>
      <c r="T1528" s="16" t="str">
        <f t="shared" si="143"/>
        <v>spaces</v>
      </c>
    </row>
    <row r="1529" spans="1:20" ht="45" x14ac:dyDescent="0.25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18">
        <f t="shared" si="141"/>
        <v>39.112499999999997</v>
      </c>
      <c r="P1529" s="6">
        <f t="shared" si="138"/>
        <v>69.533333333333331</v>
      </c>
      <c r="Q1529" s="11">
        <f t="shared" si="139"/>
        <v>42555.132152777776</v>
      </c>
      <c r="R1529" s="11">
        <f t="shared" si="140"/>
        <v>42605.132152777776</v>
      </c>
      <c r="S1529" s="15" t="str">
        <f t="shared" si="142"/>
        <v>theater</v>
      </c>
      <c r="T1529" s="16" t="str">
        <f t="shared" si="143"/>
        <v>spaces</v>
      </c>
    </row>
    <row r="1530" spans="1:20" ht="30" x14ac:dyDescent="0.25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18">
        <f t="shared" si="141"/>
        <v>0.26829268292682928</v>
      </c>
      <c r="P1530" s="6">
        <f t="shared" si="138"/>
        <v>5.5</v>
      </c>
      <c r="Q1530" s="11">
        <f t="shared" si="139"/>
        <v>42106.94798611111</v>
      </c>
      <c r="R1530" s="11">
        <f t="shared" si="140"/>
        <v>42166.94798611111</v>
      </c>
      <c r="S1530" s="15" t="str">
        <f t="shared" si="142"/>
        <v>theater</v>
      </c>
      <c r="T1530" s="16" t="str">
        <f t="shared" si="143"/>
        <v>spaces</v>
      </c>
    </row>
    <row r="1531" spans="1:20" ht="45" x14ac:dyDescent="0.25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18">
        <f t="shared" si="141"/>
        <v>29.625</v>
      </c>
      <c r="P1531" s="6">
        <f t="shared" si="138"/>
        <v>237</v>
      </c>
      <c r="Q1531" s="11">
        <f t="shared" si="139"/>
        <v>42006.70035879629</v>
      </c>
      <c r="R1531" s="11">
        <f t="shared" si="140"/>
        <v>42037.874999999993</v>
      </c>
      <c r="S1531" s="15" t="str">
        <f t="shared" si="142"/>
        <v>theater</v>
      </c>
      <c r="T1531" s="16" t="str">
        <f t="shared" si="143"/>
        <v>spaces</v>
      </c>
    </row>
    <row r="1532" spans="1:20" ht="45" x14ac:dyDescent="0.25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18">
        <f t="shared" si="141"/>
        <v>42.360992301112063</v>
      </c>
      <c r="P1532" s="6">
        <f t="shared" si="138"/>
        <v>79.870967741935488</v>
      </c>
      <c r="Q1532" s="11">
        <f t="shared" si="139"/>
        <v>41876.510601851849</v>
      </c>
      <c r="R1532" s="11">
        <f t="shared" si="140"/>
        <v>41931</v>
      </c>
      <c r="S1532" s="15" t="str">
        <f t="shared" si="142"/>
        <v>theater</v>
      </c>
      <c r="T1532" s="16" t="str">
        <f t="shared" si="143"/>
        <v>spaces</v>
      </c>
    </row>
    <row r="1533" spans="1:20" ht="45" x14ac:dyDescent="0.25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18">
        <f t="shared" si="141"/>
        <v>4.1000000000000005</v>
      </c>
      <c r="P1533" s="6">
        <f t="shared" si="138"/>
        <v>10.25</v>
      </c>
      <c r="Q1533" s="11">
        <f t="shared" si="139"/>
        <v>42241.220787037033</v>
      </c>
      <c r="R1533" s="11">
        <f t="shared" si="140"/>
        <v>42263.708333333336</v>
      </c>
      <c r="S1533" s="15" t="str">
        <f t="shared" si="142"/>
        <v>theater</v>
      </c>
      <c r="T1533" s="16" t="str">
        <f t="shared" si="143"/>
        <v>spaces</v>
      </c>
    </row>
    <row r="1534" spans="1:20" ht="45" x14ac:dyDescent="0.25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18">
        <f t="shared" si="141"/>
        <v>19.762499999999999</v>
      </c>
      <c r="P1534" s="6">
        <f t="shared" si="138"/>
        <v>272.58620689655174</v>
      </c>
      <c r="Q1534" s="11">
        <f t="shared" si="139"/>
        <v>42128.605914351851</v>
      </c>
      <c r="R1534" s="11">
        <f t="shared" si="140"/>
        <v>42135.605914351851</v>
      </c>
      <c r="S1534" s="15" t="str">
        <f t="shared" si="142"/>
        <v>theater</v>
      </c>
      <c r="T1534" s="16" t="str">
        <f t="shared" si="143"/>
        <v>spaces</v>
      </c>
    </row>
    <row r="1535" spans="1:20" x14ac:dyDescent="0.25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18">
        <f t="shared" si="141"/>
        <v>5.1999999999999998E-2</v>
      </c>
      <c r="P1535" s="6">
        <f t="shared" si="138"/>
        <v>13</v>
      </c>
      <c r="Q1535" s="11">
        <f t="shared" si="139"/>
        <v>42062.47215277778</v>
      </c>
      <c r="R1535" s="11">
        <f t="shared" si="140"/>
        <v>42122.430486111109</v>
      </c>
      <c r="S1535" s="15" t="str">
        <f t="shared" si="142"/>
        <v>theater</v>
      </c>
      <c r="T1535" s="16" t="str">
        <f t="shared" si="143"/>
        <v>spaces</v>
      </c>
    </row>
    <row r="1536" spans="1:20" ht="45" x14ac:dyDescent="0.25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18">
        <f t="shared" si="141"/>
        <v>25.030188679245285</v>
      </c>
      <c r="P1536" s="6">
        <f t="shared" si="138"/>
        <v>58.184210526315788</v>
      </c>
      <c r="Q1536" s="11">
        <f t="shared" si="139"/>
        <v>41843.916782407403</v>
      </c>
      <c r="R1536" s="11">
        <f t="shared" si="140"/>
        <v>41878.916782407403</v>
      </c>
      <c r="S1536" s="15" t="str">
        <f t="shared" si="142"/>
        <v>theater</v>
      </c>
      <c r="T1536" s="16" t="str">
        <f t="shared" si="143"/>
        <v>spaces</v>
      </c>
    </row>
    <row r="1537" spans="1:20" ht="30" x14ac:dyDescent="0.25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18">
        <f t="shared" si="141"/>
        <v>0.04</v>
      </c>
      <c r="P1537" s="6">
        <f t="shared" si="138"/>
        <v>10</v>
      </c>
      <c r="Q1537" s="11">
        <f t="shared" si="139"/>
        <v>42744.823136574072</v>
      </c>
      <c r="R1537" s="11">
        <f t="shared" si="140"/>
        <v>42784.823136574072</v>
      </c>
      <c r="S1537" s="15" t="str">
        <f t="shared" si="142"/>
        <v>theater</v>
      </c>
      <c r="T1537" s="16" t="str">
        <f t="shared" si="143"/>
        <v>spaces</v>
      </c>
    </row>
    <row r="1538" spans="1:20" ht="30" x14ac:dyDescent="0.25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18">
        <f t="shared" si="141"/>
        <v>26.640000000000004</v>
      </c>
      <c r="P1538" s="6">
        <f t="shared" ref="P1538:P1601" si="144">IF(ISERROR(E1538/L1538),0,E1538/L1538)</f>
        <v>70.10526315789474</v>
      </c>
      <c r="Q1538" s="11">
        <f t="shared" ref="Q1538:Q1601" si="145">(J1538/86400)+25569+(-5/24)</f>
        <v>41885.386805555558</v>
      </c>
      <c r="R1538" s="11">
        <f t="shared" ref="R1538:R1601" si="146">(I1538/86400)+25569+(-5/24)</f>
        <v>41916.386805555558</v>
      </c>
      <c r="S1538" s="15" t="str">
        <f t="shared" si="142"/>
        <v>theater</v>
      </c>
      <c r="T1538" s="16" t="str">
        <f t="shared" si="143"/>
        <v>spaces</v>
      </c>
    </row>
    <row r="1539" spans="1:20" ht="45" x14ac:dyDescent="0.25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18">
        <f t="shared" ref="O1539:O1602" si="147">E1539/D1539 * 100</f>
        <v>4.7363636363636363</v>
      </c>
      <c r="P1539" s="6">
        <f t="shared" si="144"/>
        <v>57.888888888888886</v>
      </c>
      <c r="Q1539" s="11">
        <f t="shared" si="145"/>
        <v>42614.913587962961</v>
      </c>
      <c r="R1539" s="11">
        <f t="shared" si="146"/>
        <v>42674.913587962961</v>
      </c>
      <c r="S1539" s="15" t="str">
        <f t="shared" ref="S1539:S1602" si="148">LEFT(N1539,FIND("/",N1539)-1)</f>
        <v>theater</v>
      </c>
      <c r="T1539" s="16" t="str">
        <f t="shared" ref="T1539:T1602" si="149">RIGHT(N1539,LEN(N1539)-FIND("/",N1539))</f>
        <v>spaces</v>
      </c>
    </row>
    <row r="1540" spans="1:20" ht="45" x14ac:dyDescent="0.25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18">
        <f t="shared" si="147"/>
        <v>4.2435339894712749</v>
      </c>
      <c r="P1540" s="6">
        <f t="shared" si="144"/>
        <v>125.27027027027027</v>
      </c>
      <c r="Q1540" s="11">
        <f t="shared" si="145"/>
        <v>42081.522939814815</v>
      </c>
      <c r="R1540" s="11">
        <f t="shared" si="146"/>
        <v>42111.522939814815</v>
      </c>
      <c r="S1540" s="15" t="str">
        <f t="shared" si="148"/>
        <v>theater</v>
      </c>
      <c r="T1540" s="16" t="str">
        <f t="shared" si="149"/>
        <v>spaces</v>
      </c>
    </row>
    <row r="1541" spans="1:20" ht="45" x14ac:dyDescent="0.25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18">
        <f t="shared" si="147"/>
        <v>0</v>
      </c>
      <c r="P1541" s="6">
        <f t="shared" si="144"/>
        <v>0</v>
      </c>
      <c r="Q1541" s="11">
        <f t="shared" si="145"/>
        <v>41843.42418981481</v>
      </c>
      <c r="R1541" s="11">
        <f t="shared" si="146"/>
        <v>41903.42418981481</v>
      </c>
      <c r="S1541" s="15" t="str">
        <f t="shared" si="148"/>
        <v>theater</v>
      </c>
      <c r="T1541" s="16" t="str">
        <f t="shared" si="149"/>
        <v>spaces</v>
      </c>
    </row>
    <row r="1542" spans="1:20" ht="45" x14ac:dyDescent="0.25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18">
        <f t="shared" si="147"/>
        <v>3</v>
      </c>
      <c r="P1542" s="6">
        <f t="shared" si="144"/>
        <v>300</v>
      </c>
      <c r="Q1542" s="11">
        <f t="shared" si="145"/>
        <v>42496.238738425927</v>
      </c>
      <c r="R1542" s="11">
        <f t="shared" si="146"/>
        <v>42526.238738425927</v>
      </c>
      <c r="S1542" s="15" t="str">
        <f t="shared" si="148"/>
        <v>theater</v>
      </c>
      <c r="T1542" s="16" t="str">
        <f t="shared" si="149"/>
        <v>spaces</v>
      </c>
    </row>
    <row r="1543" spans="1:20" ht="45" x14ac:dyDescent="0.25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18">
        <f t="shared" si="147"/>
        <v>57.333333333333336</v>
      </c>
      <c r="P1543" s="6">
        <f t="shared" si="144"/>
        <v>43</v>
      </c>
      <c r="Q1543" s="11">
        <f t="shared" si="145"/>
        <v>42081.30700231481</v>
      </c>
      <c r="R1543" s="11">
        <f t="shared" si="146"/>
        <v>42095.30700231481</v>
      </c>
      <c r="S1543" s="15" t="str">
        <f t="shared" si="148"/>
        <v>theater</v>
      </c>
      <c r="T1543" s="16" t="str">
        <f t="shared" si="149"/>
        <v>spaces</v>
      </c>
    </row>
    <row r="1544" spans="1:20" ht="45" x14ac:dyDescent="0.25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18">
        <f t="shared" si="147"/>
        <v>0.1</v>
      </c>
      <c r="P1544" s="6">
        <f t="shared" si="144"/>
        <v>1</v>
      </c>
      <c r="Q1544" s="11">
        <f t="shared" si="145"/>
        <v>42509.166203703702</v>
      </c>
      <c r="R1544" s="11">
        <f t="shared" si="146"/>
        <v>42517.341666666667</v>
      </c>
      <c r="S1544" s="15" t="str">
        <f t="shared" si="148"/>
        <v>theater</v>
      </c>
      <c r="T1544" s="16" t="str">
        <f t="shared" si="149"/>
        <v>spaces</v>
      </c>
    </row>
    <row r="1545" spans="1:20" ht="30" x14ac:dyDescent="0.25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18">
        <f t="shared" si="147"/>
        <v>0.31</v>
      </c>
      <c r="P1545" s="6">
        <f t="shared" si="144"/>
        <v>775</v>
      </c>
      <c r="Q1545" s="11">
        <f t="shared" si="145"/>
        <v>42534.441238425927</v>
      </c>
      <c r="R1545" s="11">
        <f t="shared" si="146"/>
        <v>42553.441238425927</v>
      </c>
      <c r="S1545" s="15" t="str">
        <f t="shared" si="148"/>
        <v>theater</v>
      </c>
      <c r="T1545" s="16" t="str">
        <f t="shared" si="149"/>
        <v>spaces</v>
      </c>
    </row>
    <row r="1546" spans="1:20" ht="45" x14ac:dyDescent="0.25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18">
        <f t="shared" si="147"/>
        <v>0.05</v>
      </c>
      <c r="P1546" s="6">
        <f t="shared" si="144"/>
        <v>5</v>
      </c>
      <c r="Q1546" s="11">
        <f t="shared" si="145"/>
        <v>42059.837175925924</v>
      </c>
      <c r="R1546" s="11">
        <f t="shared" si="146"/>
        <v>42089.795509259253</v>
      </c>
      <c r="S1546" s="15" t="str">
        <f t="shared" si="148"/>
        <v>theater</v>
      </c>
      <c r="T1546" s="16" t="str">
        <f t="shared" si="149"/>
        <v>spaces</v>
      </c>
    </row>
    <row r="1547" spans="1:20" ht="30" x14ac:dyDescent="0.25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18">
        <f t="shared" si="147"/>
        <v>9.8461538461538465E-3</v>
      </c>
      <c r="P1547" s="6">
        <f t="shared" si="144"/>
        <v>12.8</v>
      </c>
      <c r="Q1547" s="11">
        <f t="shared" si="145"/>
        <v>42435.733749999992</v>
      </c>
      <c r="R1547" s="11">
        <f t="shared" si="146"/>
        <v>42495.692083333335</v>
      </c>
      <c r="S1547" s="15" t="str">
        <f t="shared" si="148"/>
        <v>theater</v>
      </c>
      <c r="T1547" s="16" t="str">
        <f t="shared" si="149"/>
        <v>spaces</v>
      </c>
    </row>
    <row r="1548" spans="1:20" ht="45" x14ac:dyDescent="0.25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18">
        <f t="shared" si="147"/>
        <v>65</v>
      </c>
      <c r="P1548" s="6">
        <f t="shared" si="144"/>
        <v>14.444444444444445</v>
      </c>
      <c r="Q1548" s="11">
        <f t="shared" si="145"/>
        <v>42144.207199074073</v>
      </c>
      <c r="R1548" s="11">
        <f t="shared" si="146"/>
        <v>42165.207199074073</v>
      </c>
      <c r="S1548" s="15" t="str">
        <f t="shared" si="148"/>
        <v>theater</v>
      </c>
      <c r="T1548" s="16" t="str">
        <f t="shared" si="149"/>
        <v>musical</v>
      </c>
    </row>
    <row r="1549" spans="1:20" ht="45" x14ac:dyDescent="0.25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18">
        <f t="shared" si="147"/>
        <v>12.327272727272726</v>
      </c>
      <c r="P1549" s="6">
        <f t="shared" si="144"/>
        <v>356.84210526315792</v>
      </c>
      <c r="Q1549" s="11">
        <f t="shared" si="145"/>
        <v>42118.138101851851</v>
      </c>
      <c r="R1549" s="11">
        <f t="shared" si="146"/>
        <v>42148.138101851851</v>
      </c>
      <c r="S1549" s="15" t="str">
        <f t="shared" si="148"/>
        <v>theater</v>
      </c>
      <c r="T1549" s="16" t="str">
        <f t="shared" si="149"/>
        <v>musical</v>
      </c>
    </row>
    <row r="1550" spans="1:20" ht="30" x14ac:dyDescent="0.25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18">
        <f t="shared" si="147"/>
        <v>0</v>
      </c>
      <c r="P1550" s="6">
        <f t="shared" si="144"/>
        <v>0</v>
      </c>
      <c r="Q1550" s="11">
        <f t="shared" si="145"/>
        <v>42682.942997685182</v>
      </c>
      <c r="R1550" s="11">
        <f t="shared" si="146"/>
        <v>42712.984664351847</v>
      </c>
      <c r="S1550" s="15" t="str">
        <f t="shared" si="148"/>
        <v>theater</v>
      </c>
      <c r="T1550" s="16" t="str">
        <f t="shared" si="149"/>
        <v>musical</v>
      </c>
    </row>
    <row r="1551" spans="1:20" ht="45" x14ac:dyDescent="0.25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18">
        <f t="shared" si="147"/>
        <v>4.0266666666666664</v>
      </c>
      <c r="P1551" s="6">
        <f t="shared" si="144"/>
        <v>37.75</v>
      </c>
      <c r="Q1551" s="11">
        <f t="shared" si="145"/>
        <v>42538.547094907401</v>
      </c>
      <c r="R1551" s="11">
        <f t="shared" si="146"/>
        <v>42598.547094907401</v>
      </c>
      <c r="S1551" s="15" t="str">
        <f t="shared" si="148"/>
        <v>theater</v>
      </c>
      <c r="T1551" s="16" t="str">
        <f t="shared" si="149"/>
        <v>musical</v>
      </c>
    </row>
    <row r="1552" spans="1:20" ht="45" x14ac:dyDescent="0.25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18">
        <f t="shared" si="147"/>
        <v>1.02</v>
      </c>
      <c r="P1552" s="6">
        <f t="shared" si="144"/>
        <v>12.75</v>
      </c>
      <c r="Q1552" s="11">
        <f t="shared" si="145"/>
        <v>42018.732164351844</v>
      </c>
      <c r="R1552" s="11">
        <f t="shared" si="146"/>
        <v>42063.708333333336</v>
      </c>
      <c r="S1552" s="15" t="str">
        <f t="shared" si="148"/>
        <v>theater</v>
      </c>
      <c r="T1552" s="16" t="str">
        <f t="shared" si="149"/>
        <v>musical</v>
      </c>
    </row>
    <row r="1553" spans="1:20" ht="45" x14ac:dyDescent="0.25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18">
        <f t="shared" si="147"/>
        <v>11.74</v>
      </c>
      <c r="P1553" s="6">
        <f t="shared" si="144"/>
        <v>24.458333333333332</v>
      </c>
      <c r="Q1553" s="11">
        <f t="shared" si="145"/>
        <v>42010.759907407402</v>
      </c>
      <c r="R1553" s="11">
        <f t="shared" si="146"/>
        <v>42055.759907407402</v>
      </c>
      <c r="S1553" s="15" t="str">
        <f t="shared" si="148"/>
        <v>theater</v>
      </c>
      <c r="T1553" s="16" t="str">
        <f t="shared" si="149"/>
        <v>musical</v>
      </c>
    </row>
    <row r="1554" spans="1:20" ht="45" x14ac:dyDescent="0.25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18">
        <f t="shared" si="147"/>
        <v>0</v>
      </c>
      <c r="P1554" s="6">
        <f t="shared" si="144"/>
        <v>0</v>
      </c>
      <c r="Q1554" s="11">
        <f t="shared" si="145"/>
        <v>42181.854143518511</v>
      </c>
      <c r="R1554" s="11">
        <f t="shared" si="146"/>
        <v>42211.854143518511</v>
      </c>
      <c r="S1554" s="15" t="str">
        <f t="shared" si="148"/>
        <v>theater</v>
      </c>
      <c r="T1554" s="16" t="str">
        <f t="shared" si="149"/>
        <v>musical</v>
      </c>
    </row>
    <row r="1555" spans="1:20" ht="45" x14ac:dyDescent="0.25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18">
        <f t="shared" si="147"/>
        <v>59.142857142857139</v>
      </c>
      <c r="P1555" s="6">
        <f t="shared" si="144"/>
        <v>53.07692307692308</v>
      </c>
      <c r="Q1555" s="11">
        <f t="shared" si="145"/>
        <v>42017.385902777773</v>
      </c>
      <c r="R1555" s="11">
        <f t="shared" si="146"/>
        <v>42047.385902777773</v>
      </c>
      <c r="S1555" s="15" t="str">
        <f t="shared" si="148"/>
        <v>theater</v>
      </c>
      <c r="T1555" s="16" t="str">
        <f t="shared" si="149"/>
        <v>musical</v>
      </c>
    </row>
    <row r="1556" spans="1:20" ht="45" x14ac:dyDescent="0.25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18">
        <f t="shared" si="147"/>
        <v>0.06</v>
      </c>
      <c r="P1556" s="6">
        <f t="shared" si="144"/>
        <v>300</v>
      </c>
      <c r="Q1556" s="11">
        <f t="shared" si="145"/>
        <v>42157.389756944445</v>
      </c>
      <c r="R1556" s="11">
        <f t="shared" si="146"/>
        <v>42217.374999999993</v>
      </c>
      <c r="S1556" s="15" t="str">
        <f t="shared" si="148"/>
        <v>theater</v>
      </c>
      <c r="T1556" s="16" t="str">
        <f t="shared" si="149"/>
        <v>musical</v>
      </c>
    </row>
    <row r="1557" spans="1:20" ht="30" x14ac:dyDescent="0.25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18">
        <f t="shared" si="147"/>
        <v>11.450000000000001</v>
      </c>
      <c r="P1557" s="6">
        <f t="shared" si="144"/>
        <v>286.25</v>
      </c>
      <c r="Q1557" s="11">
        <f t="shared" si="145"/>
        <v>42009.28493055555</v>
      </c>
      <c r="R1557" s="11">
        <f t="shared" si="146"/>
        <v>42039.28493055555</v>
      </c>
      <c r="S1557" s="15" t="str">
        <f t="shared" si="148"/>
        <v>theater</v>
      </c>
      <c r="T1557" s="16" t="str">
        <f t="shared" si="149"/>
        <v>musical</v>
      </c>
    </row>
    <row r="1558" spans="1:20" ht="45" x14ac:dyDescent="0.25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18">
        <f t="shared" si="147"/>
        <v>0.36666666666666664</v>
      </c>
      <c r="P1558" s="6">
        <f t="shared" si="144"/>
        <v>36.666666666666664</v>
      </c>
      <c r="Q1558" s="11">
        <f t="shared" si="145"/>
        <v>42013.216168981475</v>
      </c>
      <c r="R1558" s="11">
        <f t="shared" si="146"/>
        <v>42051.216168981475</v>
      </c>
      <c r="S1558" s="15" t="str">
        <f t="shared" si="148"/>
        <v>theater</v>
      </c>
      <c r="T1558" s="16" t="str">
        <f t="shared" si="149"/>
        <v>musical</v>
      </c>
    </row>
    <row r="1559" spans="1:20" ht="45" x14ac:dyDescent="0.25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18">
        <f t="shared" si="147"/>
        <v>52.16</v>
      </c>
      <c r="P1559" s="6">
        <f t="shared" si="144"/>
        <v>49.20754716981132</v>
      </c>
      <c r="Q1559" s="11">
        <f t="shared" si="145"/>
        <v>41858.553449074076</v>
      </c>
      <c r="R1559" s="11">
        <f t="shared" si="146"/>
        <v>41888.666666666664</v>
      </c>
      <c r="S1559" s="15" t="str">
        <f t="shared" si="148"/>
        <v>theater</v>
      </c>
      <c r="T1559" s="16" t="str">
        <f t="shared" si="149"/>
        <v>musical</v>
      </c>
    </row>
    <row r="1560" spans="1:20" ht="45" x14ac:dyDescent="0.25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18">
        <f t="shared" si="147"/>
        <v>2E-3</v>
      </c>
      <c r="P1560" s="6">
        <f t="shared" si="144"/>
        <v>1</v>
      </c>
      <c r="Q1560" s="11">
        <f t="shared" si="145"/>
        <v>42460.112280092588</v>
      </c>
      <c r="R1560" s="11">
        <f t="shared" si="146"/>
        <v>42490.023611111108</v>
      </c>
      <c r="S1560" s="15" t="str">
        <f t="shared" si="148"/>
        <v>theater</v>
      </c>
      <c r="T1560" s="16" t="str">
        <f t="shared" si="149"/>
        <v>musical</v>
      </c>
    </row>
    <row r="1561" spans="1:20" ht="45" x14ac:dyDescent="0.25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18">
        <f t="shared" si="147"/>
        <v>1.25</v>
      </c>
      <c r="P1561" s="6">
        <f t="shared" si="144"/>
        <v>12.5</v>
      </c>
      <c r="Q1561" s="11">
        <f t="shared" si="145"/>
        <v>41861.558761574073</v>
      </c>
      <c r="R1561" s="11">
        <f t="shared" si="146"/>
        <v>41882.558761574073</v>
      </c>
      <c r="S1561" s="15" t="str">
        <f t="shared" si="148"/>
        <v>theater</v>
      </c>
      <c r="T1561" s="16" t="str">
        <f t="shared" si="149"/>
        <v>musical</v>
      </c>
    </row>
    <row r="1562" spans="1:20" ht="45" x14ac:dyDescent="0.25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18">
        <f t="shared" si="147"/>
        <v>54.52</v>
      </c>
      <c r="P1562" s="6">
        <f t="shared" si="144"/>
        <v>109.04</v>
      </c>
      <c r="Q1562" s="11">
        <f t="shared" si="145"/>
        <v>42293.645208333335</v>
      </c>
      <c r="R1562" s="11">
        <f t="shared" si="146"/>
        <v>42352.040972222218</v>
      </c>
      <c r="S1562" s="15" t="str">
        <f t="shared" si="148"/>
        <v>theater</v>
      </c>
      <c r="T1562" s="16" t="str">
        <f t="shared" si="149"/>
        <v>musical</v>
      </c>
    </row>
    <row r="1563" spans="1:20" ht="30" x14ac:dyDescent="0.25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18">
        <f t="shared" si="147"/>
        <v>25</v>
      </c>
      <c r="P1563" s="6">
        <f t="shared" si="144"/>
        <v>41.666666666666664</v>
      </c>
      <c r="Q1563" s="11">
        <f t="shared" si="145"/>
        <v>42242.780347222222</v>
      </c>
      <c r="R1563" s="11">
        <f t="shared" si="146"/>
        <v>42272.780347222222</v>
      </c>
      <c r="S1563" s="15" t="str">
        <f t="shared" si="148"/>
        <v>theater</v>
      </c>
      <c r="T1563" s="16" t="str">
        <f t="shared" si="149"/>
        <v>musical</v>
      </c>
    </row>
    <row r="1564" spans="1:20" ht="45" x14ac:dyDescent="0.25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18">
        <f t="shared" si="147"/>
        <v>0</v>
      </c>
      <c r="P1564" s="6">
        <f t="shared" si="144"/>
        <v>0</v>
      </c>
      <c r="Q1564" s="11">
        <f t="shared" si="145"/>
        <v>42172.477766203701</v>
      </c>
      <c r="R1564" s="11">
        <f t="shared" si="146"/>
        <v>42202.468055555553</v>
      </c>
      <c r="S1564" s="15" t="str">
        <f t="shared" si="148"/>
        <v>theater</v>
      </c>
      <c r="T1564" s="16" t="str">
        <f t="shared" si="149"/>
        <v>musical</v>
      </c>
    </row>
    <row r="1565" spans="1:20" ht="45" x14ac:dyDescent="0.25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18">
        <f t="shared" si="147"/>
        <v>3.4125000000000001</v>
      </c>
      <c r="P1565" s="6">
        <f t="shared" si="144"/>
        <v>22.75</v>
      </c>
      <c r="Q1565" s="11">
        <f t="shared" si="145"/>
        <v>42095.166342592587</v>
      </c>
      <c r="R1565" s="11">
        <f t="shared" si="146"/>
        <v>42125.166342592587</v>
      </c>
      <c r="S1565" s="15" t="str">
        <f t="shared" si="148"/>
        <v>theater</v>
      </c>
      <c r="T1565" s="16" t="str">
        <f t="shared" si="149"/>
        <v>musical</v>
      </c>
    </row>
    <row r="1566" spans="1:20" ht="45" x14ac:dyDescent="0.25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18">
        <f t="shared" si="147"/>
        <v>0</v>
      </c>
      <c r="P1566" s="6">
        <f t="shared" si="144"/>
        <v>0</v>
      </c>
      <c r="Q1566" s="11">
        <f t="shared" si="145"/>
        <v>42236.067719907405</v>
      </c>
      <c r="R1566" s="11">
        <f t="shared" si="146"/>
        <v>42266.067719907405</v>
      </c>
      <c r="S1566" s="15" t="str">
        <f t="shared" si="148"/>
        <v>theater</v>
      </c>
      <c r="T1566" s="16" t="str">
        <f t="shared" si="149"/>
        <v>musical</v>
      </c>
    </row>
    <row r="1567" spans="1:20" ht="45" x14ac:dyDescent="0.25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18">
        <f t="shared" si="147"/>
        <v>46.36363636363636</v>
      </c>
      <c r="P1567" s="6">
        <f t="shared" si="144"/>
        <v>70.833333333333329</v>
      </c>
      <c r="Q1567" s="11">
        <f t="shared" si="145"/>
        <v>42057.069525462961</v>
      </c>
      <c r="R1567" s="11">
        <f t="shared" si="146"/>
        <v>42117.027858796289</v>
      </c>
      <c r="S1567" s="15" t="str">
        <f t="shared" si="148"/>
        <v>theater</v>
      </c>
      <c r="T1567" s="16" t="str">
        <f t="shared" si="149"/>
        <v>musical</v>
      </c>
    </row>
    <row r="1568" spans="1:20" ht="45" x14ac:dyDescent="0.25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18">
        <f t="shared" si="147"/>
        <v>0</v>
      </c>
      <c r="P1568" s="6">
        <f t="shared" si="144"/>
        <v>0</v>
      </c>
      <c r="Q1568" s="11">
        <f t="shared" si="145"/>
        <v>42291.6249537037</v>
      </c>
      <c r="R1568" s="11">
        <f t="shared" si="146"/>
        <v>42351.666620370372</v>
      </c>
      <c r="S1568" s="15" t="str">
        <f t="shared" si="148"/>
        <v>theater</v>
      </c>
      <c r="T1568" s="16" t="str">
        <f t="shared" si="149"/>
        <v>musical</v>
      </c>
    </row>
    <row r="1569" spans="1:20" ht="45" x14ac:dyDescent="0.25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18">
        <f t="shared" si="147"/>
        <v>1.9999999999999998E-4</v>
      </c>
      <c r="P1569" s="6">
        <f t="shared" si="144"/>
        <v>1</v>
      </c>
      <c r="Q1569" s="11">
        <f t="shared" si="145"/>
        <v>42436.886157407404</v>
      </c>
      <c r="R1569" s="11">
        <f t="shared" si="146"/>
        <v>42495.499999999993</v>
      </c>
      <c r="S1569" s="15" t="str">
        <f t="shared" si="148"/>
        <v>theater</v>
      </c>
      <c r="T1569" s="16" t="str">
        <f t="shared" si="149"/>
        <v>musical</v>
      </c>
    </row>
    <row r="1570" spans="1:20" ht="45" x14ac:dyDescent="0.25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18">
        <f t="shared" si="147"/>
        <v>3.3333333333333333E-2</v>
      </c>
      <c r="P1570" s="6">
        <f t="shared" si="144"/>
        <v>1</v>
      </c>
      <c r="Q1570" s="11">
        <f t="shared" si="145"/>
        <v>41942.638773148145</v>
      </c>
      <c r="R1570" s="11">
        <f t="shared" si="146"/>
        <v>41972.680439814816</v>
      </c>
      <c r="S1570" s="15" t="str">
        <f t="shared" si="148"/>
        <v>theater</v>
      </c>
      <c r="T1570" s="16" t="str">
        <f t="shared" si="149"/>
        <v>musical</v>
      </c>
    </row>
    <row r="1571" spans="1:20" ht="45" x14ac:dyDescent="0.25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18">
        <f t="shared" si="147"/>
        <v>51.023391812865491</v>
      </c>
      <c r="P1571" s="6">
        <f t="shared" si="144"/>
        <v>147.88135593220338</v>
      </c>
      <c r="Q1571" s="11">
        <f t="shared" si="145"/>
        <v>41880.54510416666</v>
      </c>
      <c r="R1571" s="11">
        <f t="shared" si="146"/>
        <v>41904.957638888889</v>
      </c>
      <c r="S1571" s="15" t="str">
        <f t="shared" si="148"/>
        <v>theater</v>
      </c>
      <c r="T1571" s="16" t="str">
        <f t="shared" si="149"/>
        <v>musical</v>
      </c>
    </row>
    <row r="1572" spans="1:20" ht="45" x14ac:dyDescent="0.25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18">
        <f t="shared" si="147"/>
        <v>20</v>
      </c>
      <c r="P1572" s="6">
        <f t="shared" si="144"/>
        <v>100</v>
      </c>
      <c r="Q1572" s="11">
        <f t="shared" si="145"/>
        <v>41946.728576388887</v>
      </c>
      <c r="R1572" s="11">
        <f t="shared" si="146"/>
        <v>41966.728576388887</v>
      </c>
      <c r="S1572" s="15" t="str">
        <f t="shared" si="148"/>
        <v>theater</v>
      </c>
      <c r="T1572" s="16" t="str">
        <f t="shared" si="149"/>
        <v>musical</v>
      </c>
    </row>
    <row r="1573" spans="1:20" ht="45" x14ac:dyDescent="0.25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18">
        <f t="shared" si="147"/>
        <v>35.24</v>
      </c>
      <c r="P1573" s="6">
        <f t="shared" si="144"/>
        <v>56.838709677419352</v>
      </c>
      <c r="Q1573" s="11">
        <f t="shared" si="145"/>
        <v>42649.415127314809</v>
      </c>
      <c r="R1573" s="11">
        <f t="shared" si="146"/>
        <v>42692.833333333336</v>
      </c>
      <c r="S1573" s="15" t="str">
        <f t="shared" si="148"/>
        <v>theater</v>
      </c>
      <c r="T1573" s="16" t="str">
        <f t="shared" si="149"/>
        <v>musical</v>
      </c>
    </row>
    <row r="1574" spans="1:20" ht="45" x14ac:dyDescent="0.25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18">
        <f t="shared" si="147"/>
        <v>4.246666666666667</v>
      </c>
      <c r="P1574" s="6">
        <f t="shared" si="144"/>
        <v>176.94444444444446</v>
      </c>
      <c r="Q1574" s="11">
        <f t="shared" si="145"/>
        <v>42700.958032407405</v>
      </c>
      <c r="R1574" s="11">
        <f t="shared" si="146"/>
        <v>42748.957638888889</v>
      </c>
      <c r="S1574" s="15" t="str">
        <f t="shared" si="148"/>
        <v>theater</v>
      </c>
      <c r="T1574" s="16" t="str">
        <f t="shared" si="149"/>
        <v>musical</v>
      </c>
    </row>
    <row r="1575" spans="1:20" ht="30" x14ac:dyDescent="0.25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18">
        <f t="shared" si="147"/>
        <v>36.457142857142856</v>
      </c>
      <c r="P1575" s="6">
        <f t="shared" si="144"/>
        <v>127.6</v>
      </c>
      <c r="Q1575" s="11">
        <f t="shared" si="145"/>
        <v>42450.674490740734</v>
      </c>
      <c r="R1575" s="11">
        <f t="shared" si="146"/>
        <v>42480.674490740734</v>
      </c>
      <c r="S1575" s="15" t="str">
        <f t="shared" si="148"/>
        <v>theater</v>
      </c>
      <c r="T1575" s="16" t="str">
        <f t="shared" si="149"/>
        <v>musical</v>
      </c>
    </row>
    <row r="1576" spans="1:20" ht="45" x14ac:dyDescent="0.25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18">
        <f t="shared" si="147"/>
        <v>0</v>
      </c>
      <c r="P1576" s="6">
        <f t="shared" si="144"/>
        <v>0</v>
      </c>
      <c r="Q1576" s="11">
        <f t="shared" si="145"/>
        <v>42226.486446759256</v>
      </c>
      <c r="R1576" s="11">
        <f t="shared" si="146"/>
        <v>42261.486446759256</v>
      </c>
      <c r="S1576" s="15" t="str">
        <f t="shared" si="148"/>
        <v>theater</v>
      </c>
      <c r="T1576" s="16" t="str">
        <f t="shared" si="149"/>
        <v>musical</v>
      </c>
    </row>
    <row r="1577" spans="1:20" ht="45" x14ac:dyDescent="0.25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18">
        <f t="shared" si="147"/>
        <v>30.866666666666664</v>
      </c>
      <c r="P1577" s="6">
        <f t="shared" si="144"/>
        <v>66.142857142857139</v>
      </c>
      <c r="Q1577" s="11">
        <f t="shared" si="145"/>
        <v>41975.492303240739</v>
      </c>
      <c r="R1577" s="11">
        <f t="shared" si="146"/>
        <v>42005.492303240739</v>
      </c>
      <c r="S1577" s="15" t="str">
        <f t="shared" si="148"/>
        <v>theater</v>
      </c>
      <c r="T1577" s="16" t="str">
        <f t="shared" si="149"/>
        <v>musical</v>
      </c>
    </row>
    <row r="1578" spans="1:20" ht="30" x14ac:dyDescent="0.25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18">
        <f t="shared" si="147"/>
        <v>6.5454545454545459</v>
      </c>
      <c r="P1578" s="6">
        <f t="shared" si="144"/>
        <v>108</v>
      </c>
      <c r="Q1578" s="11">
        <f t="shared" si="145"/>
        <v>42053.464490740742</v>
      </c>
      <c r="R1578" s="11">
        <f t="shared" si="146"/>
        <v>42113.42282407407</v>
      </c>
      <c r="S1578" s="15" t="str">
        <f t="shared" si="148"/>
        <v>theater</v>
      </c>
      <c r="T1578" s="16" t="str">
        <f t="shared" si="149"/>
        <v>musical</v>
      </c>
    </row>
    <row r="1579" spans="1:20" ht="45" x14ac:dyDescent="0.25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18">
        <f t="shared" si="147"/>
        <v>4.0000000000000001E-3</v>
      </c>
      <c r="P1579" s="6">
        <f t="shared" si="144"/>
        <v>1</v>
      </c>
      <c r="Q1579" s="11">
        <f t="shared" si="145"/>
        <v>42590.468819444439</v>
      </c>
      <c r="R1579" s="11">
        <f t="shared" si="146"/>
        <v>42650.424305555549</v>
      </c>
      <c r="S1579" s="15" t="str">
        <f t="shared" si="148"/>
        <v>theater</v>
      </c>
      <c r="T1579" s="16" t="str">
        <f t="shared" si="149"/>
        <v>musical</v>
      </c>
    </row>
    <row r="1580" spans="1:20" ht="75" x14ac:dyDescent="0.25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18">
        <f t="shared" si="147"/>
        <v>5.5</v>
      </c>
      <c r="P1580" s="6">
        <f t="shared" si="144"/>
        <v>18.333333333333332</v>
      </c>
      <c r="Q1580" s="11">
        <f t="shared" si="145"/>
        <v>42104.573263888888</v>
      </c>
      <c r="R1580" s="11">
        <f t="shared" si="146"/>
        <v>42134.573263888888</v>
      </c>
      <c r="S1580" s="15" t="str">
        <f t="shared" si="148"/>
        <v>theater</v>
      </c>
      <c r="T1580" s="16" t="str">
        <f t="shared" si="149"/>
        <v>musical</v>
      </c>
    </row>
    <row r="1581" spans="1:20" ht="45" x14ac:dyDescent="0.25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18">
        <f t="shared" si="147"/>
        <v>0</v>
      </c>
      <c r="P1581" s="6">
        <f t="shared" si="144"/>
        <v>0</v>
      </c>
      <c r="Q1581" s="11">
        <f t="shared" si="145"/>
        <v>41899.41873842592</v>
      </c>
      <c r="R1581" s="11">
        <f t="shared" si="146"/>
        <v>41917</v>
      </c>
      <c r="S1581" s="15" t="str">
        <f t="shared" si="148"/>
        <v>theater</v>
      </c>
      <c r="T1581" s="16" t="str">
        <f t="shared" si="149"/>
        <v>musical</v>
      </c>
    </row>
    <row r="1582" spans="1:20" ht="60" x14ac:dyDescent="0.25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18">
        <f t="shared" si="147"/>
        <v>2.1428571428571428</v>
      </c>
      <c r="P1582" s="6">
        <f t="shared" si="144"/>
        <v>7.5</v>
      </c>
      <c r="Q1582" s="11">
        <f t="shared" si="145"/>
        <v>42297.607951388891</v>
      </c>
      <c r="R1582" s="11">
        <f t="shared" si="146"/>
        <v>42338.499999999993</v>
      </c>
      <c r="S1582" s="15" t="str">
        <f t="shared" si="148"/>
        <v>theater</v>
      </c>
      <c r="T1582" s="16" t="str">
        <f t="shared" si="149"/>
        <v>musical</v>
      </c>
    </row>
    <row r="1583" spans="1:20" ht="45" x14ac:dyDescent="0.25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18">
        <f t="shared" si="147"/>
        <v>0</v>
      </c>
      <c r="P1583" s="6">
        <f t="shared" si="144"/>
        <v>0</v>
      </c>
      <c r="Q1583" s="11">
        <f t="shared" si="145"/>
        <v>42284.935636574075</v>
      </c>
      <c r="R1583" s="11">
        <f t="shared" si="146"/>
        <v>42324.977303240739</v>
      </c>
      <c r="S1583" s="15" t="str">
        <f t="shared" si="148"/>
        <v>theater</v>
      </c>
      <c r="T1583" s="16" t="str">
        <f t="shared" si="149"/>
        <v>musical</v>
      </c>
    </row>
    <row r="1584" spans="1:20" ht="45" x14ac:dyDescent="0.25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18">
        <f t="shared" si="147"/>
        <v>16.420000000000002</v>
      </c>
      <c r="P1584" s="6">
        <f t="shared" si="144"/>
        <v>68.416666666666671</v>
      </c>
      <c r="Q1584" s="11">
        <f t="shared" si="145"/>
        <v>42409.033414351848</v>
      </c>
      <c r="R1584" s="11">
        <f t="shared" si="146"/>
        <v>42436.999305555553</v>
      </c>
      <c r="S1584" s="15" t="str">
        <f t="shared" si="148"/>
        <v>theater</v>
      </c>
      <c r="T1584" s="16" t="str">
        <f t="shared" si="149"/>
        <v>musical</v>
      </c>
    </row>
    <row r="1585" spans="1:20" ht="45" x14ac:dyDescent="0.25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18">
        <f t="shared" si="147"/>
        <v>0.1</v>
      </c>
      <c r="P1585" s="6">
        <f t="shared" si="144"/>
        <v>1</v>
      </c>
      <c r="Q1585" s="11">
        <f t="shared" si="145"/>
        <v>42665.762013888881</v>
      </c>
      <c r="R1585" s="11">
        <f t="shared" si="146"/>
        <v>42695.803680555553</v>
      </c>
      <c r="S1585" s="15" t="str">
        <f t="shared" si="148"/>
        <v>theater</v>
      </c>
      <c r="T1585" s="16" t="str">
        <f t="shared" si="149"/>
        <v>musical</v>
      </c>
    </row>
    <row r="1586" spans="1:20" ht="45" x14ac:dyDescent="0.25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18">
        <f t="shared" si="147"/>
        <v>4.8099999999999996</v>
      </c>
      <c r="P1586" s="6">
        <f t="shared" si="144"/>
        <v>60.125</v>
      </c>
      <c r="Q1586" s="11">
        <f t="shared" si="145"/>
        <v>42140.21298611111</v>
      </c>
      <c r="R1586" s="11">
        <f t="shared" si="146"/>
        <v>42171.770833333336</v>
      </c>
      <c r="S1586" s="15" t="str">
        <f t="shared" si="148"/>
        <v>theater</v>
      </c>
      <c r="T1586" s="16" t="str">
        <f t="shared" si="149"/>
        <v>musical</v>
      </c>
    </row>
    <row r="1587" spans="1:20" ht="45" x14ac:dyDescent="0.25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18">
        <f t="shared" si="147"/>
        <v>6</v>
      </c>
      <c r="P1587" s="6">
        <f t="shared" si="144"/>
        <v>15</v>
      </c>
      <c r="Q1587" s="11">
        <f t="shared" si="145"/>
        <v>42598.540821759256</v>
      </c>
      <c r="R1587" s="11">
        <f t="shared" si="146"/>
        <v>42643.540821759256</v>
      </c>
      <c r="S1587" s="15" t="str">
        <f t="shared" si="148"/>
        <v>theater</v>
      </c>
      <c r="T1587" s="16" t="str">
        <f t="shared" si="149"/>
        <v>musical</v>
      </c>
    </row>
    <row r="1588" spans="1:20" ht="30" x14ac:dyDescent="0.25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18">
        <f t="shared" si="147"/>
        <v>9.31</v>
      </c>
      <c r="P1588" s="6">
        <f t="shared" si="144"/>
        <v>60.064516129032256</v>
      </c>
      <c r="Q1588" s="11">
        <f t="shared" si="145"/>
        <v>42204.962685185186</v>
      </c>
      <c r="R1588" s="11">
        <f t="shared" si="146"/>
        <v>42234.962685185186</v>
      </c>
      <c r="S1588" s="15" t="str">
        <f t="shared" si="148"/>
        <v>theater</v>
      </c>
      <c r="T1588" s="16" t="str">
        <f t="shared" si="149"/>
        <v>plays</v>
      </c>
    </row>
    <row r="1589" spans="1:20" ht="45" x14ac:dyDescent="0.25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18">
        <f t="shared" si="147"/>
        <v>7.24</v>
      </c>
      <c r="P1589" s="6">
        <f t="shared" si="144"/>
        <v>72.400000000000006</v>
      </c>
      <c r="Q1589" s="11">
        <f t="shared" si="145"/>
        <v>42040.996666666666</v>
      </c>
      <c r="R1589" s="11">
        <f t="shared" si="146"/>
        <v>42085.954999999994</v>
      </c>
      <c r="S1589" s="15" t="str">
        <f t="shared" si="148"/>
        <v>theater</v>
      </c>
      <c r="T1589" s="16" t="str">
        <f t="shared" si="149"/>
        <v>plays</v>
      </c>
    </row>
    <row r="1590" spans="1:20" ht="45" x14ac:dyDescent="0.25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18">
        <f t="shared" si="147"/>
        <v>10</v>
      </c>
      <c r="P1590" s="6">
        <f t="shared" si="144"/>
        <v>100</v>
      </c>
      <c r="Q1590" s="11">
        <f t="shared" si="145"/>
        <v>42203.46943287037</v>
      </c>
      <c r="R1590" s="11">
        <f t="shared" si="146"/>
        <v>42233.46943287037</v>
      </c>
      <c r="S1590" s="15" t="str">
        <f t="shared" si="148"/>
        <v>theater</v>
      </c>
      <c r="T1590" s="16" t="str">
        <f t="shared" si="149"/>
        <v>plays</v>
      </c>
    </row>
    <row r="1591" spans="1:20" ht="45" x14ac:dyDescent="0.25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18">
        <f t="shared" si="147"/>
        <v>11.272727272727273</v>
      </c>
      <c r="P1591" s="6">
        <f t="shared" si="144"/>
        <v>51.666666666666664</v>
      </c>
      <c r="Q1591" s="11">
        <f t="shared" si="145"/>
        <v>41983.544513888883</v>
      </c>
      <c r="R1591" s="11">
        <f t="shared" si="146"/>
        <v>42013.932638888888</v>
      </c>
      <c r="S1591" s="15" t="str">
        <f t="shared" si="148"/>
        <v>theater</v>
      </c>
      <c r="T1591" s="16" t="str">
        <f t="shared" si="149"/>
        <v>plays</v>
      </c>
    </row>
    <row r="1592" spans="1:20" ht="30" x14ac:dyDescent="0.25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18">
        <f t="shared" si="147"/>
        <v>15.411764705882353</v>
      </c>
      <c r="P1592" s="6">
        <f t="shared" si="144"/>
        <v>32.75</v>
      </c>
      <c r="Q1592" s="11">
        <f t="shared" si="145"/>
        <v>41968.469131944446</v>
      </c>
      <c r="R1592" s="11">
        <f t="shared" si="146"/>
        <v>42028.291666666664</v>
      </c>
      <c r="S1592" s="15" t="str">
        <f t="shared" si="148"/>
        <v>theater</v>
      </c>
      <c r="T1592" s="16" t="str">
        <f t="shared" si="149"/>
        <v>plays</v>
      </c>
    </row>
    <row r="1593" spans="1:20" ht="30" x14ac:dyDescent="0.25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18">
        <f t="shared" si="147"/>
        <v>0</v>
      </c>
      <c r="P1593" s="6">
        <f t="shared" si="144"/>
        <v>0</v>
      </c>
      <c r="Q1593" s="11">
        <f t="shared" si="145"/>
        <v>42102.816064814811</v>
      </c>
      <c r="R1593" s="11">
        <f t="shared" si="146"/>
        <v>42112.729166666664</v>
      </c>
      <c r="S1593" s="15" t="str">
        <f t="shared" si="148"/>
        <v>theater</v>
      </c>
      <c r="T1593" s="16" t="str">
        <f t="shared" si="149"/>
        <v>plays</v>
      </c>
    </row>
    <row r="1594" spans="1:20" ht="45" x14ac:dyDescent="0.25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18">
        <f t="shared" si="147"/>
        <v>28.466666666666669</v>
      </c>
      <c r="P1594" s="6">
        <f t="shared" si="144"/>
        <v>61</v>
      </c>
      <c r="Q1594" s="11">
        <f t="shared" si="145"/>
        <v>42089.693240740737</v>
      </c>
      <c r="R1594" s="11">
        <f t="shared" si="146"/>
        <v>42149.693240740737</v>
      </c>
      <c r="S1594" s="15" t="str">
        <f t="shared" si="148"/>
        <v>theater</v>
      </c>
      <c r="T1594" s="16" t="str">
        <f t="shared" si="149"/>
        <v>plays</v>
      </c>
    </row>
    <row r="1595" spans="1:20" ht="30" x14ac:dyDescent="0.25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18">
        <f t="shared" si="147"/>
        <v>13.333333333333334</v>
      </c>
      <c r="P1595" s="6">
        <f t="shared" si="144"/>
        <v>10</v>
      </c>
      <c r="Q1595" s="11">
        <f t="shared" si="145"/>
        <v>42122.484826388885</v>
      </c>
      <c r="R1595" s="11">
        <f t="shared" si="146"/>
        <v>42152.484826388885</v>
      </c>
      <c r="S1595" s="15" t="str">
        <f t="shared" si="148"/>
        <v>theater</v>
      </c>
      <c r="T1595" s="16" t="str">
        <f t="shared" si="149"/>
        <v>plays</v>
      </c>
    </row>
    <row r="1596" spans="1:20" ht="45" x14ac:dyDescent="0.25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18">
        <f t="shared" si="147"/>
        <v>0.66666666666666674</v>
      </c>
      <c r="P1596" s="6">
        <f t="shared" si="144"/>
        <v>10</v>
      </c>
      <c r="Q1596" s="11">
        <f t="shared" si="145"/>
        <v>42048.503391203696</v>
      </c>
      <c r="R1596" s="11">
        <f t="shared" si="146"/>
        <v>42086.541666666664</v>
      </c>
      <c r="S1596" s="15" t="str">
        <f t="shared" si="148"/>
        <v>theater</v>
      </c>
      <c r="T1596" s="16" t="str">
        <f t="shared" si="149"/>
        <v>plays</v>
      </c>
    </row>
    <row r="1597" spans="1:20" ht="30" x14ac:dyDescent="0.25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18">
        <f t="shared" si="147"/>
        <v>21.428571428571427</v>
      </c>
      <c r="P1597" s="6">
        <f t="shared" si="144"/>
        <v>37.5</v>
      </c>
      <c r="Q1597" s="11">
        <f t="shared" si="145"/>
        <v>42297.482673611106</v>
      </c>
      <c r="R1597" s="11">
        <f t="shared" si="146"/>
        <v>42320.082638888889</v>
      </c>
      <c r="S1597" s="15" t="str">
        <f t="shared" si="148"/>
        <v>theater</v>
      </c>
      <c r="T1597" s="16" t="str">
        <f t="shared" si="149"/>
        <v>plays</v>
      </c>
    </row>
    <row r="1598" spans="1:20" ht="30" x14ac:dyDescent="0.25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18">
        <f t="shared" si="147"/>
        <v>18</v>
      </c>
      <c r="P1598" s="6">
        <f t="shared" si="144"/>
        <v>45</v>
      </c>
      <c r="Q1598" s="11">
        <f t="shared" si="145"/>
        <v>41813.730381944442</v>
      </c>
      <c r="R1598" s="11">
        <f t="shared" si="146"/>
        <v>41835.708333333328</v>
      </c>
      <c r="S1598" s="15" t="str">
        <f t="shared" si="148"/>
        <v>theater</v>
      </c>
      <c r="T1598" s="16" t="str">
        <f t="shared" si="149"/>
        <v>plays</v>
      </c>
    </row>
    <row r="1599" spans="1:20" ht="45" x14ac:dyDescent="0.25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18">
        <f t="shared" si="147"/>
        <v>20.125</v>
      </c>
      <c r="P1599" s="6">
        <f t="shared" si="144"/>
        <v>100.625</v>
      </c>
      <c r="Q1599" s="11">
        <f t="shared" si="145"/>
        <v>42548.241527777776</v>
      </c>
      <c r="R1599" s="11">
        <f t="shared" si="146"/>
        <v>42568.241527777776</v>
      </c>
      <c r="S1599" s="15" t="str">
        <f t="shared" si="148"/>
        <v>theater</v>
      </c>
      <c r="T1599" s="16" t="str">
        <f t="shared" si="149"/>
        <v>plays</v>
      </c>
    </row>
    <row r="1600" spans="1:20" ht="45" x14ac:dyDescent="0.25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18">
        <f t="shared" si="147"/>
        <v>17.899999999999999</v>
      </c>
      <c r="P1600" s="6">
        <f t="shared" si="144"/>
        <v>25.571428571428573</v>
      </c>
      <c r="Q1600" s="11">
        <f t="shared" si="145"/>
        <v>41832.881423611107</v>
      </c>
      <c r="R1600" s="11">
        <f t="shared" si="146"/>
        <v>41862.870810185181</v>
      </c>
      <c r="S1600" s="15" t="str">
        <f t="shared" si="148"/>
        <v>theater</v>
      </c>
      <c r="T1600" s="16" t="str">
        <f t="shared" si="149"/>
        <v>plays</v>
      </c>
    </row>
    <row r="1601" spans="1:20" ht="45" x14ac:dyDescent="0.25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18">
        <f t="shared" si="147"/>
        <v>0</v>
      </c>
      <c r="P1601" s="6">
        <f t="shared" si="144"/>
        <v>0</v>
      </c>
      <c r="Q1601" s="11">
        <f t="shared" si="145"/>
        <v>42325.712384259255</v>
      </c>
      <c r="R1601" s="11">
        <f t="shared" si="146"/>
        <v>42355.712384259255</v>
      </c>
      <c r="S1601" s="15" t="str">
        <f t="shared" si="148"/>
        <v>theater</v>
      </c>
      <c r="T1601" s="16" t="str">
        <f t="shared" si="149"/>
        <v>plays</v>
      </c>
    </row>
    <row r="1602" spans="1:20" ht="45" x14ac:dyDescent="0.25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18">
        <f t="shared" si="147"/>
        <v>2</v>
      </c>
      <c r="P1602" s="6">
        <f t="shared" ref="P1602:P1665" si="150">IF(ISERROR(E1602/L1602),0,E1602/L1602)</f>
        <v>25</v>
      </c>
      <c r="Q1602" s="11">
        <f t="shared" ref="Q1602:Q1665" si="151">(J1602/86400)+25569+(-5/24)</f>
        <v>41858.006296296291</v>
      </c>
      <c r="R1602" s="11">
        <f t="shared" ref="R1602:R1665" si="152">(I1602/86400)+25569+(-5/24)</f>
        <v>41888.006296296291</v>
      </c>
      <c r="S1602" s="15" t="str">
        <f t="shared" si="148"/>
        <v>theater</v>
      </c>
      <c r="T1602" s="16" t="str">
        <f t="shared" si="149"/>
        <v>plays</v>
      </c>
    </row>
    <row r="1603" spans="1:20" ht="30" x14ac:dyDescent="0.25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18">
        <f t="shared" ref="O1603:O1666" si="153">E1603/D1603 * 100</f>
        <v>0</v>
      </c>
      <c r="P1603" s="6">
        <f t="shared" si="150"/>
        <v>0</v>
      </c>
      <c r="Q1603" s="11">
        <f t="shared" si="151"/>
        <v>41793.501898148148</v>
      </c>
      <c r="R1603" s="11">
        <f t="shared" si="152"/>
        <v>41823.501898148148</v>
      </c>
      <c r="S1603" s="15" t="str">
        <f t="shared" ref="S1603:S1666" si="154">LEFT(N1603,FIND("/",N1603)-1)</f>
        <v>theater</v>
      </c>
      <c r="T1603" s="16" t="str">
        <f t="shared" ref="T1603:T1666" si="155">RIGHT(N1603,LEN(N1603)-FIND("/",N1603))</f>
        <v>plays</v>
      </c>
    </row>
    <row r="1604" spans="1:20" ht="45" x14ac:dyDescent="0.25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18">
        <f t="shared" si="153"/>
        <v>0</v>
      </c>
      <c r="P1604" s="6">
        <f t="shared" si="150"/>
        <v>0</v>
      </c>
      <c r="Q1604" s="11">
        <f t="shared" si="151"/>
        <v>41793.605925925927</v>
      </c>
      <c r="R1604" s="11">
        <f t="shared" si="152"/>
        <v>41824.957638888889</v>
      </c>
      <c r="S1604" s="15" t="str">
        <f t="shared" si="154"/>
        <v>theater</v>
      </c>
      <c r="T1604" s="16" t="str">
        <f t="shared" si="155"/>
        <v>plays</v>
      </c>
    </row>
    <row r="1605" spans="1:20" ht="30" x14ac:dyDescent="0.25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18">
        <f t="shared" si="153"/>
        <v>10</v>
      </c>
      <c r="P1605" s="6">
        <f t="shared" si="150"/>
        <v>10</v>
      </c>
      <c r="Q1605" s="11">
        <f t="shared" si="151"/>
        <v>41831.489606481475</v>
      </c>
      <c r="R1605" s="11">
        <f t="shared" si="152"/>
        <v>41861.489606481475</v>
      </c>
      <c r="S1605" s="15" t="str">
        <f t="shared" si="154"/>
        <v>theater</v>
      </c>
      <c r="T1605" s="16" t="str">
        <f t="shared" si="155"/>
        <v>plays</v>
      </c>
    </row>
    <row r="1606" spans="1:20" x14ac:dyDescent="0.25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18">
        <f t="shared" si="153"/>
        <v>2.3764705882352941</v>
      </c>
      <c r="P1606" s="6">
        <f t="shared" si="150"/>
        <v>202</v>
      </c>
      <c r="Q1606" s="11">
        <f t="shared" si="151"/>
        <v>42621.18100694444</v>
      </c>
      <c r="R1606" s="11">
        <f t="shared" si="152"/>
        <v>42651.18100694444</v>
      </c>
      <c r="S1606" s="15" t="str">
        <f t="shared" si="154"/>
        <v>theater</v>
      </c>
      <c r="T1606" s="16" t="str">
        <f t="shared" si="155"/>
        <v>plays</v>
      </c>
    </row>
    <row r="1607" spans="1:20" ht="30" x14ac:dyDescent="0.25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18">
        <f t="shared" si="153"/>
        <v>1</v>
      </c>
      <c r="P1607" s="6">
        <f t="shared" si="150"/>
        <v>25</v>
      </c>
      <c r="Q1607" s="11">
        <f t="shared" si="151"/>
        <v>42164.091388888883</v>
      </c>
      <c r="R1607" s="11">
        <f t="shared" si="152"/>
        <v>42190.749305555553</v>
      </c>
      <c r="S1607" s="15" t="str">
        <f t="shared" si="154"/>
        <v>theater</v>
      </c>
      <c r="T1607" s="16" t="str">
        <f t="shared" si="155"/>
        <v>plays</v>
      </c>
    </row>
    <row r="1608" spans="1:20" ht="75" x14ac:dyDescent="0.25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18">
        <f t="shared" si="153"/>
        <v>0.66666666666666674</v>
      </c>
      <c r="P1608" s="6">
        <f t="shared" si="150"/>
        <v>500</v>
      </c>
      <c r="Q1608" s="11">
        <f t="shared" si="151"/>
        <v>42333.487488425926</v>
      </c>
      <c r="R1608" s="11">
        <f t="shared" si="152"/>
        <v>42361.470833333333</v>
      </c>
      <c r="S1608" s="15" t="str">
        <f t="shared" si="154"/>
        <v>theater</v>
      </c>
      <c r="T1608" s="16" t="str">
        <f t="shared" si="155"/>
        <v>musical</v>
      </c>
    </row>
    <row r="1609" spans="1:20" ht="45" x14ac:dyDescent="0.25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18">
        <f t="shared" si="153"/>
        <v>3.267605633802817</v>
      </c>
      <c r="P1609" s="6">
        <f t="shared" si="150"/>
        <v>29</v>
      </c>
      <c r="Q1609" s="11">
        <f t="shared" si="151"/>
        <v>42138.590486111112</v>
      </c>
      <c r="R1609" s="11">
        <f t="shared" si="152"/>
        <v>42170.590486111112</v>
      </c>
      <c r="S1609" s="15" t="str">
        <f t="shared" si="154"/>
        <v>theater</v>
      </c>
      <c r="T1609" s="16" t="str">
        <f t="shared" si="155"/>
        <v>musical</v>
      </c>
    </row>
    <row r="1610" spans="1:20" ht="45" x14ac:dyDescent="0.25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18">
        <f t="shared" si="153"/>
        <v>0</v>
      </c>
      <c r="P1610" s="6">
        <f t="shared" si="150"/>
        <v>0</v>
      </c>
      <c r="Q1610" s="11">
        <f t="shared" si="151"/>
        <v>42666.458599537036</v>
      </c>
      <c r="R1610" s="11">
        <f t="shared" si="152"/>
        <v>42696.5002662037</v>
      </c>
      <c r="S1610" s="15" t="str">
        <f t="shared" si="154"/>
        <v>theater</v>
      </c>
      <c r="T1610" s="16" t="str">
        <f t="shared" si="155"/>
        <v>musical</v>
      </c>
    </row>
    <row r="1611" spans="1:20" ht="30" x14ac:dyDescent="0.25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18">
        <f t="shared" si="153"/>
        <v>0</v>
      </c>
      <c r="P1611" s="6">
        <f t="shared" si="150"/>
        <v>0</v>
      </c>
      <c r="Q1611" s="11">
        <f t="shared" si="151"/>
        <v>41766.4837037037</v>
      </c>
      <c r="R1611" s="11">
        <f t="shared" si="152"/>
        <v>41826.4837037037</v>
      </c>
      <c r="S1611" s="15" t="str">
        <f t="shared" si="154"/>
        <v>theater</v>
      </c>
      <c r="T1611" s="16" t="str">
        <f t="shared" si="155"/>
        <v>musical</v>
      </c>
    </row>
    <row r="1612" spans="1:20" ht="30" x14ac:dyDescent="0.25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18">
        <f t="shared" si="153"/>
        <v>0.27999999999999997</v>
      </c>
      <c r="P1612" s="6">
        <f t="shared" si="150"/>
        <v>17.5</v>
      </c>
      <c r="Q1612" s="11">
        <f t="shared" si="151"/>
        <v>42170.238680555551</v>
      </c>
      <c r="R1612" s="11">
        <f t="shared" si="152"/>
        <v>42200.238680555551</v>
      </c>
      <c r="S1612" s="15" t="str">
        <f t="shared" si="154"/>
        <v>theater</v>
      </c>
      <c r="T1612" s="16" t="str">
        <f t="shared" si="155"/>
        <v>musical</v>
      </c>
    </row>
    <row r="1613" spans="1:20" ht="45" x14ac:dyDescent="0.25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18">
        <f t="shared" si="153"/>
        <v>59.657142857142851</v>
      </c>
      <c r="P1613" s="6">
        <f t="shared" si="150"/>
        <v>174</v>
      </c>
      <c r="Q1613" s="11">
        <f t="shared" si="151"/>
        <v>41968.73065972222</v>
      </c>
      <c r="R1613" s="11">
        <f t="shared" si="152"/>
        <v>41989.73065972222</v>
      </c>
      <c r="S1613" s="15" t="str">
        <f t="shared" si="154"/>
        <v>theater</v>
      </c>
      <c r="T1613" s="16" t="str">
        <f t="shared" si="155"/>
        <v>musical</v>
      </c>
    </row>
    <row r="1614" spans="1:20" ht="45" x14ac:dyDescent="0.25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18">
        <f t="shared" si="153"/>
        <v>1</v>
      </c>
      <c r="P1614" s="6">
        <f t="shared" si="150"/>
        <v>50</v>
      </c>
      <c r="Q1614" s="11">
        <f t="shared" si="151"/>
        <v>42132.372152777774</v>
      </c>
      <c r="R1614" s="11">
        <f t="shared" si="152"/>
        <v>42162.372152777774</v>
      </c>
      <c r="S1614" s="15" t="str">
        <f t="shared" si="154"/>
        <v>theater</v>
      </c>
      <c r="T1614" s="16" t="str">
        <f t="shared" si="155"/>
        <v>musical</v>
      </c>
    </row>
    <row r="1615" spans="1:20" ht="45" x14ac:dyDescent="0.25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18">
        <f t="shared" si="153"/>
        <v>1.6666666666666667</v>
      </c>
      <c r="P1615" s="6">
        <f t="shared" si="150"/>
        <v>5</v>
      </c>
      <c r="Q1615" s="11">
        <f t="shared" si="151"/>
        <v>42201.227893518517</v>
      </c>
      <c r="R1615" s="11">
        <f t="shared" si="152"/>
        <v>42244.729166666664</v>
      </c>
      <c r="S1615" s="15" t="str">
        <f t="shared" si="154"/>
        <v>theater</v>
      </c>
      <c r="T1615" s="16" t="str">
        <f t="shared" si="155"/>
        <v>musical</v>
      </c>
    </row>
    <row r="1616" spans="1:20" ht="45" x14ac:dyDescent="0.25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18">
        <f t="shared" si="153"/>
        <v>4.4444444444444444E-3</v>
      </c>
      <c r="P1616" s="6">
        <f t="shared" si="150"/>
        <v>1</v>
      </c>
      <c r="Q1616" s="11">
        <f t="shared" si="151"/>
        <v>42688.821250000001</v>
      </c>
      <c r="R1616" s="11">
        <f t="shared" si="152"/>
        <v>42748.821250000001</v>
      </c>
      <c r="S1616" s="15" t="str">
        <f t="shared" si="154"/>
        <v>theater</v>
      </c>
      <c r="T1616" s="16" t="str">
        <f t="shared" si="155"/>
        <v>musical</v>
      </c>
    </row>
    <row r="1617" spans="1:20" ht="45" x14ac:dyDescent="0.25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18">
        <f t="shared" si="153"/>
        <v>89.666666666666657</v>
      </c>
      <c r="P1617" s="6">
        <f t="shared" si="150"/>
        <v>145.40540540540542</v>
      </c>
      <c r="Q1617" s="11">
        <f t="shared" si="151"/>
        <v>42084.673206018517</v>
      </c>
      <c r="R1617" s="11">
        <f t="shared" si="152"/>
        <v>42114.673206018517</v>
      </c>
      <c r="S1617" s="15" t="str">
        <f t="shared" si="154"/>
        <v>theater</v>
      </c>
      <c r="T1617" s="16" t="str">
        <f t="shared" si="155"/>
        <v>musical</v>
      </c>
    </row>
    <row r="1618" spans="1:20" ht="45" x14ac:dyDescent="0.25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18">
        <f t="shared" si="153"/>
        <v>1.4642857142857144</v>
      </c>
      <c r="P1618" s="6">
        <f t="shared" si="150"/>
        <v>205</v>
      </c>
      <c r="Q1618" s="11">
        <f t="shared" si="151"/>
        <v>41831.514444444438</v>
      </c>
      <c r="R1618" s="11">
        <f t="shared" si="152"/>
        <v>41861.514444444438</v>
      </c>
      <c r="S1618" s="15" t="str">
        <f t="shared" si="154"/>
        <v>theater</v>
      </c>
      <c r="T1618" s="16" t="str">
        <f t="shared" si="155"/>
        <v>musical</v>
      </c>
    </row>
    <row r="1619" spans="1:20" ht="30" x14ac:dyDescent="0.25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18">
        <f t="shared" si="153"/>
        <v>4.0199999999999996</v>
      </c>
      <c r="P1619" s="6">
        <f t="shared" si="150"/>
        <v>100.5</v>
      </c>
      <c r="Q1619" s="11">
        <f t="shared" si="151"/>
        <v>42410.722719907404</v>
      </c>
      <c r="R1619" s="11">
        <f t="shared" si="152"/>
        <v>42440.722719907404</v>
      </c>
      <c r="S1619" s="15" t="str">
        <f t="shared" si="154"/>
        <v>theater</v>
      </c>
      <c r="T1619" s="16" t="str">
        <f t="shared" si="155"/>
        <v>musical</v>
      </c>
    </row>
    <row r="1620" spans="1:20" ht="45" x14ac:dyDescent="0.25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18">
        <f t="shared" si="153"/>
        <v>4.004545454545454</v>
      </c>
      <c r="P1620" s="6">
        <f t="shared" si="150"/>
        <v>55.0625</v>
      </c>
      <c r="Q1620" s="11">
        <f t="shared" si="151"/>
        <v>41982.528738425921</v>
      </c>
      <c r="R1620" s="11">
        <f t="shared" si="152"/>
        <v>42014.999305555553</v>
      </c>
      <c r="S1620" s="15" t="str">
        <f t="shared" si="154"/>
        <v>theater</v>
      </c>
      <c r="T1620" s="16" t="str">
        <f t="shared" si="155"/>
        <v>musical</v>
      </c>
    </row>
    <row r="1621" spans="1:20" ht="45" x14ac:dyDescent="0.25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18">
        <f t="shared" si="153"/>
        <v>8.52</v>
      </c>
      <c r="P1621" s="6">
        <f t="shared" si="150"/>
        <v>47.333333333333336</v>
      </c>
      <c r="Q1621" s="11">
        <f t="shared" si="151"/>
        <v>41975.467777777776</v>
      </c>
      <c r="R1621" s="11">
        <f t="shared" si="152"/>
        <v>42006.467777777776</v>
      </c>
      <c r="S1621" s="15" t="str">
        <f t="shared" si="154"/>
        <v>theater</v>
      </c>
      <c r="T1621" s="16" t="str">
        <f t="shared" si="155"/>
        <v>musical</v>
      </c>
    </row>
    <row r="1622" spans="1:20" ht="45" x14ac:dyDescent="0.25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18">
        <f t="shared" si="153"/>
        <v>0</v>
      </c>
      <c r="P1622" s="6">
        <f t="shared" si="150"/>
        <v>0</v>
      </c>
      <c r="Q1622" s="11">
        <f t="shared" si="151"/>
        <v>42268.917893518512</v>
      </c>
      <c r="R1622" s="11">
        <f t="shared" si="152"/>
        <v>42298.917893518512</v>
      </c>
      <c r="S1622" s="15" t="str">
        <f t="shared" si="154"/>
        <v>theater</v>
      </c>
      <c r="T1622" s="16" t="str">
        <f t="shared" si="155"/>
        <v>musical</v>
      </c>
    </row>
    <row r="1623" spans="1:20" ht="30" x14ac:dyDescent="0.25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18">
        <f t="shared" si="153"/>
        <v>19.650000000000002</v>
      </c>
      <c r="P1623" s="6">
        <f t="shared" si="150"/>
        <v>58.95</v>
      </c>
      <c r="Q1623" s="11">
        <f t="shared" si="151"/>
        <v>42403.763518518514</v>
      </c>
      <c r="R1623" s="11">
        <f t="shared" si="152"/>
        <v>42433.763518518514</v>
      </c>
      <c r="S1623" s="15" t="str">
        <f t="shared" si="154"/>
        <v>theater</v>
      </c>
      <c r="T1623" s="16" t="str">
        <f t="shared" si="155"/>
        <v>musical</v>
      </c>
    </row>
    <row r="1624" spans="1:20" ht="45" x14ac:dyDescent="0.25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18">
        <f t="shared" si="153"/>
        <v>0</v>
      </c>
      <c r="P1624" s="6">
        <f t="shared" si="150"/>
        <v>0</v>
      </c>
      <c r="Q1624" s="11">
        <f t="shared" si="151"/>
        <v>42526.801203703704</v>
      </c>
      <c r="R1624" s="11">
        <f t="shared" si="152"/>
        <v>42582.083333333336</v>
      </c>
      <c r="S1624" s="15" t="str">
        <f t="shared" si="154"/>
        <v>theater</v>
      </c>
      <c r="T1624" s="16" t="str">
        <f t="shared" si="155"/>
        <v>musical</v>
      </c>
    </row>
    <row r="1625" spans="1:20" ht="45" x14ac:dyDescent="0.25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18">
        <f t="shared" si="153"/>
        <v>2E-3</v>
      </c>
      <c r="P1625" s="6">
        <f t="shared" si="150"/>
        <v>1.5</v>
      </c>
      <c r="Q1625" s="11">
        <f t="shared" si="151"/>
        <v>41849.678703703699</v>
      </c>
      <c r="R1625" s="11">
        <f t="shared" si="152"/>
        <v>41909.678703703699</v>
      </c>
      <c r="S1625" s="15" t="str">
        <f t="shared" si="154"/>
        <v>theater</v>
      </c>
      <c r="T1625" s="16" t="str">
        <f t="shared" si="155"/>
        <v>musical</v>
      </c>
    </row>
    <row r="1626" spans="1:20" ht="45" x14ac:dyDescent="0.25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18">
        <f t="shared" si="153"/>
        <v>6.6666666666666666E-2</v>
      </c>
      <c r="P1626" s="6">
        <f t="shared" si="150"/>
        <v>5</v>
      </c>
      <c r="Q1626" s="11">
        <f t="shared" si="151"/>
        <v>41799.050706018512</v>
      </c>
      <c r="R1626" s="11">
        <f t="shared" si="152"/>
        <v>41819.050706018512</v>
      </c>
      <c r="S1626" s="15" t="str">
        <f t="shared" si="154"/>
        <v>theater</v>
      </c>
      <c r="T1626" s="16" t="str">
        <f t="shared" si="155"/>
        <v>musical</v>
      </c>
    </row>
    <row r="1627" spans="1:20" ht="45" x14ac:dyDescent="0.25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18">
        <f t="shared" si="153"/>
        <v>30.333333333333336</v>
      </c>
      <c r="P1627" s="6">
        <f t="shared" si="150"/>
        <v>50.555555555555557</v>
      </c>
      <c r="Q1627" s="11">
        <f t="shared" si="151"/>
        <v>42090.700682870367</v>
      </c>
      <c r="R1627" s="11">
        <f t="shared" si="152"/>
        <v>42097.700682870367</v>
      </c>
      <c r="S1627" s="15" t="str">
        <f t="shared" si="154"/>
        <v>theater</v>
      </c>
      <c r="T1627" s="16" t="str">
        <f t="shared" si="155"/>
        <v>musical</v>
      </c>
    </row>
    <row r="1628" spans="1:20" ht="45" x14ac:dyDescent="0.25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18">
        <f t="shared" si="153"/>
        <v>8.7200000000000006</v>
      </c>
      <c r="P1628" s="6">
        <f t="shared" si="150"/>
        <v>25.647058823529413</v>
      </c>
      <c r="Q1628" s="11">
        <f t="shared" si="151"/>
        <v>41780.57739583333</v>
      </c>
      <c r="R1628" s="11">
        <f t="shared" si="152"/>
        <v>41840.57739583333</v>
      </c>
      <c r="S1628" s="15" t="str">
        <f t="shared" si="154"/>
        <v>theater</v>
      </c>
      <c r="T1628" s="16" t="str">
        <f t="shared" si="155"/>
        <v>plays</v>
      </c>
    </row>
    <row r="1629" spans="1:20" ht="45" x14ac:dyDescent="0.25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18">
        <f t="shared" si="153"/>
        <v>21.94</v>
      </c>
      <c r="P1629" s="6">
        <f t="shared" si="150"/>
        <v>47.695652173913047</v>
      </c>
      <c r="Q1629" s="11">
        <f t="shared" si="151"/>
        <v>41740.285324074073</v>
      </c>
      <c r="R1629" s="11">
        <f t="shared" si="152"/>
        <v>41770.285324074073</v>
      </c>
      <c r="S1629" s="15" t="str">
        <f t="shared" si="154"/>
        <v>theater</v>
      </c>
      <c r="T1629" s="16" t="str">
        <f t="shared" si="155"/>
        <v>plays</v>
      </c>
    </row>
    <row r="1630" spans="1:20" ht="45" x14ac:dyDescent="0.25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18">
        <f t="shared" si="153"/>
        <v>21.3</v>
      </c>
      <c r="P1630" s="6">
        <f t="shared" si="150"/>
        <v>56.05263157894737</v>
      </c>
      <c r="Q1630" s="11">
        <f t="shared" si="151"/>
        <v>41765.864166666666</v>
      </c>
      <c r="R1630" s="11">
        <f t="shared" si="152"/>
        <v>41790.864166666666</v>
      </c>
      <c r="S1630" s="15" t="str">
        <f t="shared" si="154"/>
        <v>theater</v>
      </c>
      <c r="T1630" s="16" t="str">
        <f t="shared" si="155"/>
        <v>plays</v>
      </c>
    </row>
    <row r="1631" spans="1:20" ht="45" x14ac:dyDescent="0.25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18">
        <f t="shared" si="153"/>
        <v>41.489795918367342</v>
      </c>
      <c r="P1631" s="6">
        <f t="shared" si="150"/>
        <v>81.319999999999993</v>
      </c>
      <c r="Q1631" s="11">
        <f t="shared" si="151"/>
        <v>41766.408958333333</v>
      </c>
      <c r="R1631" s="11">
        <f t="shared" si="152"/>
        <v>41793.082638888889</v>
      </c>
      <c r="S1631" s="15" t="str">
        <f t="shared" si="154"/>
        <v>theater</v>
      </c>
      <c r="T1631" s="16" t="str">
        <f t="shared" si="155"/>
        <v>plays</v>
      </c>
    </row>
    <row r="1632" spans="1:20" ht="60" x14ac:dyDescent="0.25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18">
        <f t="shared" si="153"/>
        <v>2.105</v>
      </c>
      <c r="P1632" s="6">
        <f t="shared" si="150"/>
        <v>70.166666666666671</v>
      </c>
      <c r="Q1632" s="11">
        <f t="shared" si="151"/>
        <v>42248.418680555558</v>
      </c>
      <c r="R1632" s="11">
        <f t="shared" si="152"/>
        <v>42278.418680555558</v>
      </c>
      <c r="S1632" s="15" t="str">
        <f t="shared" si="154"/>
        <v>theater</v>
      </c>
      <c r="T1632" s="16" t="str">
        <f t="shared" si="155"/>
        <v>plays</v>
      </c>
    </row>
    <row r="1633" spans="1:20" ht="45" x14ac:dyDescent="0.25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18">
        <f t="shared" si="153"/>
        <v>2.7</v>
      </c>
      <c r="P1633" s="6">
        <f t="shared" si="150"/>
        <v>23.625</v>
      </c>
      <c r="Q1633" s="11">
        <f t="shared" si="151"/>
        <v>41885.01321759259</v>
      </c>
      <c r="R1633" s="11">
        <f t="shared" si="152"/>
        <v>41916.082638888889</v>
      </c>
      <c r="S1633" s="15" t="str">
        <f t="shared" si="154"/>
        <v>theater</v>
      </c>
      <c r="T1633" s="16" t="str">
        <f t="shared" si="155"/>
        <v>plays</v>
      </c>
    </row>
    <row r="1634" spans="1:20" ht="45" x14ac:dyDescent="0.25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18">
        <f t="shared" si="153"/>
        <v>16.161904761904761</v>
      </c>
      <c r="P1634" s="6">
        <f t="shared" si="150"/>
        <v>188.55555555555554</v>
      </c>
      <c r="Q1634" s="11">
        <f t="shared" si="151"/>
        <v>42159.016099537032</v>
      </c>
      <c r="R1634" s="11">
        <f t="shared" si="152"/>
        <v>42204.016099537032</v>
      </c>
      <c r="S1634" s="15" t="str">
        <f t="shared" si="154"/>
        <v>theater</v>
      </c>
      <c r="T1634" s="16" t="str">
        <f t="shared" si="155"/>
        <v>plays</v>
      </c>
    </row>
    <row r="1635" spans="1:20" ht="45" x14ac:dyDescent="0.25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18">
        <f t="shared" si="153"/>
        <v>16.376923076923077</v>
      </c>
      <c r="P1635" s="6">
        <f t="shared" si="150"/>
        <v>49.511627906976742</v>
      </c>
      <c r="Q1635" s="11">
        <f t="shared" si="151"/>
        <v>42265.608668981477</v>
      </c>
      <c r="R1635" s="11">
        <f t="shared" si="152"/>
        <v>42295.608668981477</v>
      </c>
      <c r="S1635" s="15" t="str">
        <f t="shared" si="154"/>
        <v>theater</v>
      </c>
      <c r="T1635" s="16" t="str">
        <f t="shared" si="155"/>
        <v>plays</v>
      </c>
    </row>
    <row r="1636" spans="1:20" ht="45" x14ac:dyDescent="0.25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18">
        <f t="shared" si="153"/>
        <v>7.043333333333333</v>
      </c>
      <c r="P1636" s="6">
        <f t="shared" si="150"/>
        <v>75.464285714285708</v>
      </c>
      <c r="Q1636" s="11">
        <f t="shared" si="151"/>
        <v>42136.558842592589</v>
      </c>
      <c r="R1636" s="11">
        <f t="shared" si="152"/>
        <v>42166.558842592589</v>
      </c>
      <c r="S1636" s="15" t="str">
        <f t="shared" si="154"/>
        <v>theater</v>
      </c>
      <c r="T1636" s="16" t="str">
        <f t="shared" si="155"/>
        <v>plays</v>
      </c>
    </row>
    <row r="1637" spans="1:20" ht="30" x14ac:dyDescent="0.25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18">
        <f t="shared" si="153"/>
        <v>3.8</v>
      </c>
      <c r="P1637" s="6">
        <f t="shared" si="150"/>
        <v>9.5</v>
      </c>
      <c r="Q1637" s="11">
        <f t="shared" si="151"/>
        <v>41974.916006944441</v>
      </c>
      <c r="R1637" s="11">
        <f t="shared" si="152"/>
        <v>42004.916006944441</v>
      </c>
      <c r="S1637" s="15" t="str">
        <f t="shared" si="154"/>
        <v>theater</v>
      </c>
      <c r="T1637" s="16" t="str">
        <f t="shared" si="155"/>
        <v>plays</v>
      </c>
    </row>
    <row r="1638" spans="1:20" ht="45" x14ac:dyDescent="0.25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18">
        <f t="shared" si="153"/>
        <v>34.08</v>
      </c>
      <c r="P1638" s="6">
        <f t="shared" si="150"/>
        <v>35.5</v>
      </c>
      <c r="Q1638" s="11">
        <f t="shared" si="151"/>
        <v>42172.23123842592</v>
      </c>
      <c r="R1638" s="11">
        <f t="shared" si="152"/>
        <v>42202.23123842592</v>
      </c>
      <c r="S1638" s="15" t="str">
        <f t="shared" si="154"/>
        <v>theater</v>
      </c>
      <c r="T1638" s="16" t="str">
        <f t="shared" si="155"/>
        <v>plays</v>
      </c>
    </row>
    <row r="1639" spans="1:20" ht="45" x14ac:dyDescent="0.25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18">
        <f t="shared" si="153"/>
        <v>0.2</v>
      </c>
      <c r="P1639" s="6">
        <f t="shared" si="150"/>
        <v>10</v>
      </c>
      <c r="Q1639" s="11">
        <f t="shared" si="151"/>
        <v>42064.982361111113</v>
      </c>
      <c r="R1639" s="11">
        <f t="shared" si="152"/>
        <v>42089.940694444442</v>
      </c>
      <c r="S1639" s="15" t="str">
        <f t="shared" si="154"/>
        <v>theater</v>
      </c>
      <c r="T1639" s="16" t="str">
        <f t="shared" si="155"/>
        <v>plays</v>
      </c>
    </row>
    <row r="1640" spans="1:20" ht="30" x14ac:dyDescent="0.25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18">
        <f t="shared" si="153"/>
        <v>2.5999999999999999E-2</v>
      </c>
      <c r="P1640" s="6">
        <f t="shared" si="150"/>
        <v>13</v>
      </c>
      <c r="Q1640" s="11">
        <f t="shared" si="151"/>
        <v>41848.631689814814</v>
      </c>
      <c r="R1640" s="11">
        <f t="shared" si="152"/>
        <v>41883.631689814814</v>
      </c>
      <c r="S1640" s="15" t="str">
        <f t="shared" si="154"/>
        <v>theater</v>
      </c>
      <c r="T1640" s="16" t="str">
        <f t="shared" si="155"/>
        <v>plays</v>
      </c>
    </row>
    <row r="1641" spans="1:20" ht="30" x14ac:dyDescent="0.25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18">
        <f t="shared" si="153"/>
        <v>16.254545454545454</v>
      </c>
      <c r="P1641" s="6">
        <f t="shared" si="150"/>
        <v>89.4</v>
      </c>
      <c r="Q1641" s="11">
        <f t="shared" si="151"/>
        <v>42103.67659722222</v>
      </c>
      <c r="R1641" s="11">
        <f t="shared" si="152"/>
        <v>42133.67659722222</v>
      </c>
      <c r="S1641" s="15" t="str">
        <f t="shared" si="154"/>
        <v>theater</v>
      </c>
      <c r="T1641" s="16" t="str">
        <f t="shared" si="155"/>
        <v>plays</v>
      </c>
    </row>
    <row r="1642" spans="1:20" ht="45" x14ac:dyDescent="0.25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18">
        <f t="shared" si="153"/>
        <v>2.5</v>
      </c>
      <c r="P1642" s="6">
        <f t="shared" si="150"/>
        <v>25</v>
      </c>
      <c r="Q1642" s="11">
        <f t="shared" si="151"/>
        <v>42059.762395833335</v>
      </c>
      <c r="R1642" s="11">
        <f t="shared" si="152"/>
        <v>42089.720729166664</v>
      </c>
      <c r="S1642" s="15" t="str">
        <f t="shared" si="154"/>
        <v>theater</v>
      </c>
      <c r="T1642" s="16" t="str">
        <f t="shared" si="155"/>
        <v>plays</v>
      </c>
    </row>
    <row r="1643" spans="1:20" ht="45" x14ac:dyDescent="0.25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18">
        <f t="shared" si="153"/>
        <v>0.02</v>
      </c>
      <c r="P1643" s="6">
        <f t="shared" si="150"/>
        <v>1</v>
      </c>
      <c r="Q1643" s="11">
        <f t="shared" si="151"/>
        <v>42041.534756944442</v>
      </c>
      <c r="R1643" s="11">
        <f t="shared" si="152"/>
        <v>42071.493090277778</v>
      </c>
      <c r="S1643" s="15" t="str">
        <f t="shared" si="154"/>
        <v>theater</v>
      </c>
      <c r="T1643" s="16" t="str">
        <f t="shared" si="155"/>
        <v>plays</v>
      </c>
    </row>
    <row r="1644" spans="1:20" ht="45" x14ac:dyDescent="0.25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18">
        <f t="shared" si="153"/>
        <v>5.2</v>
      </c>
      <c r="P1644" s="6">
        <f t="shared" si="150"/>
        <v>65</v>
      </c>
      <c r="Q1644" s="11">
        <f t="shared" si="151"/>
        <v>41829.528819444444</v>
      </c>
      <c r="R1644" s="11">
        <f t="shared" si="152"/>
        <v>41852.508333333331</v>
      </c>
      <c r="S1644" s="15" t="str">
        <f t="shared" si="154"/>
        <v>theater</v>
      </c>
      <c r="T1644" s="16" t="str">
        <f t="shared" si="155"/>
        <v>plays</v>
      </c>
    </row>
    <row r="1645" spans="1:20" ht="45" x14ac:dyDescent="0.25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18">
        <f t="shared" si="153"/>
        <v>2</v>
      </c>
      <c r="P1645" s="6">
        <f t="shared" si="150"/>
        <v>10</v>
      </c>
      <c r="Q1645" s="11">
        <f t="shared" si="151"/>
        <v>42128.222731481474</v>
      </c>
      <c r="R1645" s="11">
        <f t="shared" si="152"/>
        <v>42146.666666666664</v>
      </c>
      <c r="S1645" s="15" t="str">
        <f t="shared" si="154"/>
        <v>theater</v>
      </c>
      <c r="T1645" s="16" t="str">
        <f t="shared" si="155"/>
        <v>plays</v>
      </c>
    </row>
    <row r="1646" spans="1:20" ht="45" x14ac:dyDescent="0.25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18">
        <f t="shared" si="153"/>
        <v>0.04</v>
      </c>
      <c r="P1646" s="6">
        <f t="shared" si="150"/>
        <v>1</v>
      </c>
      <c r="Q1646" s="11">
        <f t="shared" si="151"/>
        <v>41789.685266203705</v>
      </c>
      <c r="R1646" s="11">
        <f t="shared" si="152"/>
        <v>41815.666666666664</v>
      </c>
      <c r="S1646" s="15" t="str">
        <f t="shared" si="154"/>
        <v>theater</v>
      </c>
      <c r="T1646" s="16" t="str">
        <f t="shared" si="155"/>
        <v>plays</v>
      </c>
    </row>
    <row r="1647" spans="1:20" ht="45" x14ac:dyDescent="0.25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18">
        <f t="shared" si="153"/>
        <v>17.666666666666668</v>
      </c>
      <c r="P1647" s="6">
        <f t="shared" si="150"/>
        <v>81.538461538461533</v>
      </c>
      <c r="Q1647" s="11">
        <f t="shared" si="151"/>
        <v>41833.452662037038</v>
      </c>
      <c r="R1647" s="11">
        <f t="shared" si="152"/>
        <v>41863.452662037038</v>
      </c>
      <c r="S1647" s="15" t="str">
        <f t="shared" si="154"/>
        <v>theater</v>
      </c>
      <c r="T1647" s="16" t="str">
        <f t="shared" si="155"/>
        <v>plays</v>
      </c>
    </row>
    <row r="1648" spans="1:20" x14ac:dyDescent="0.25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18">
        <f t="shared" si="153"/>
        <v>5</v>
      </c>
      <c r="P1648" s="6">
        <f t="shared" si="150"/>
        <v>100</v>
      </c>
      <c r="Q1648" s="11">
        <f t="shared" si="151"/>
        <v>41914.381678240738</v>
      </c>
      <c r="R1648" s="11">
        <f t="shared" si="152"/>
        <v>41955.699305555558</v>
      </c>
      <c r="S1648" s="15" t="str">
        <f t="shared" si="154"/>
        <v>theater</v>
      </c>
      <c r="T1648" s="16" t="str">
        <f t="shared" si="155"/>
        <v>plays</v>
      </c>
    </row>
    <row r="1649" spans="1:20" ht="30" x14ac:dyDescent="0.25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18">
        <f t="shared" si="153"/>
        <v>1.3333333333333334E-2</v>
      </c>
      <c r="P1649" s="6">
        <f t="shared" si="150"/>
        <v>1</v>
      </c>
      <c r="Q1649" s="11">
        <f t="shared" si="151"/>
        <v>42611.052731481475</v>
      </c>
      <c r="R1649" s="11">
        <f t="shared" si="152"/>
        <v>42625.499305555553</v>
      </c>
      <c r="S1649" s="15" t="str">
        <f t="shared" si="154"/>
        <v>theater</v>
      </c>
      <c r="T1649" s="16" t="str">
        <f t="shared" si="155"/>
        <v>plays</v>
      </c>
    </row>
    <row r="1650" spans="1:20" ht="45" x14ac:dyDescent="0.25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18">
        <f t="shared" si="153"/>
        <v>0</v>
      </c>
      <c r="P1650" s="6">
        <f t="shared" si="150"/>
        <v>0</v>
      </c>
      <c r="Q1650" s="11">
        <f t="shared" si="151"/>
        <v>42253.424826388888</v>
      </c>
      <c r="R1650" s="11">
        <f t="shared" si="152"/>
        <v>42313.466493055552</v>
      </c>
      <c r="S1650" s="15" t="str">
        <f t="shared" si="154"/>
        <v>theater</v>
      </c>
      <c r="T1650" s="16" t="str">
        <f t="shared" si="155"/>
        <v>plays</v>
      </c>
    </row>
    <row r="1651" spans="1:20" ht="45" x14ac:dyDescent="0.25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18">
        <f t="shared" si="153"/>
        <v>1.2</v>
      </c>
      <c r="P1651" s="6">
        <f t="shared" si="150"/>
        <v>20</v>
      </c>
      <c r="Q1651" s="11">
        <f t="shared" si="151"/>
        <v>42295.683495370373</v>
      </c>
      <c r="R1651" s="11">
        <f t="shared" si="152"/>
        <v>42325.72516203703</v>
      </c>
      <c r="S1651" s="15" t="str">
        <f t="shared" si="154"/>
        <v>theater</v>
      </c>
      <c r="T1651" s="16" t="str">
        <f t="shared" si="155"/>
        <v>plays</v>
      </c>
    </row>
    <row r="1652" spans="1:20" ht="45" x14ac:dyDescent="0.25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18">
        <f t="shared" si="153"/>
        <v>26.937422295897225</v>
      </c>
      <c r="P1652" s="6">
        <f t="shared" si="150"/>
        <v>46.428571428571431</v>
      </c>
      <c r="Q1652" s="11">
        <f t="shared" si="151"/>
        <v>41841.44326388889</v>
      </c>
      <c r="R1652" s="11">
        <f t="shared" si="152"/>
        <v>41881.020833333328</v>
      </c>
      <c r="S1652" s="15" t="str">
        <f t="shared" si="154"/>
        <v>theater</v>
      </c>
      <c r="T1652" s="16" t="str">
        <f t="shared" si="155"/>
        <v>plays</v>
      </c>
    </row>
    <row r="1653" spans="1:20" ht="30" x14ac:dyDescent="0.25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18">
        <f t="shared" si="153"/>
        <v>0.54999999999999993</v>
      </c>
      <c r="P1653" s="6">
        <f t="shared" si="150"/>
        <v>5.5</v>
      </c>
      <c r="Q1653" s="11">
        <f t="shared" si="151"/>
        <v>42402.738668981481</v>
      </c>
      <c r="R1653" s="11">
        <f t="shared" si="152"/>
        <v>42451.936805555553</v>
      </c>
      <c r="S1653" s="15" t="str">
        <f t="shared" si="154"/>
        <v>theater</v>
      </c>
      <c r="T1653" s="16" t="str">
        <f t="shared" si="155"/>
        <v>plays</v>
      </c>
    </row>
    <row r="1654" spans="1:20" ht="45" x14ac:dyDescent="0.25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18">
        <f t="shared" si="153"/>
        <v>12.55</v>
      </c>
      <c r="P1654" s="6">
        <f t="shared" si="150"/>
        <v>50.2</v>
      </c>
      <c r="Q1654" s="11">
        <f t="shared" si="151"/>
        <v>42509.605775462966</v>
      </c>
      <c r="R1654" s="11">
        <f t="shared" si="152"/>
        <v>42539.605775462966</v>
      </c>
      <c r="S1654" s="15" t="str">
        <f t="shared" si="154"/>
        <v>theater</v>
      </c>
      <c r="T1654" s="16" t="str">
        <f t="shared" si="155"/>
        <v>plays</v>
      </c>
    </row>
    <row r="1655" spans="1:20" ht="45" x14ac:dyDescent="0.25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18">
        <f t="shared" si="153"/>
        <v>27.1</v>
      </c>
      <c r="P1655" s="6">
        <f t="shared" si="150"/>
        <v>38.714285714285715</v>
      </c>
      <c r="Q1655" s="11">
        <f t="shared" si="151"/>
        <v>42762.337476851848</v>
      </c>
      <c r="R1655" s="11">
        <f t="shared" si="152"/>
        <v>42792.337476851848</v>
      </c>
      <c r="S1655" s="15" t="str">
        <f t="shared" si="154"/>
        <v>theater</v>
      </c>
      <c r="T1655" s="16" t="str">
        <f t="shared" si="155"/>
        <v>plays</v>
      </c>
    </row>
    <row r="1656" spans="1:20" ht="45" x14ac:dyDescent="0.25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18">
        <f t="shared" si="153"/>
        <v>1.4749999999999999</v>
      </c>
      <c r="P1656" s="6">
        <f t="shared" si="150"/>
        <v>13.111111111111111</v>
      </c>
      <c r="Q1656" s="11">
        <f t="shared" si="151"/>
        <v>41976.796643518515</v>
      </c>
      <c r="R1656" s="11">
        <f t="shared" si="152"/>
        <v>42008.768055555549</v>
      </c>
      <c r="S1656" s="15" t="str">
        <f t="shared" si="154"/>
        <v>theater</v>
      </c>
      <c r="T1656" s="16" t="str">
        <f t="shared" si="155"/>
        <v>plays</v>
      </c>
    </row>
    <row r="1657" spans="1:20" ht="45" x14ac:dyDescent="0.25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18">
        <f t="shared" si="153"/>
        <v>16.826666666666668</v>
      </c>
      <c r="P1657" s="6">
        <f t="shared" si="150"/>
        <v>315.5</v>
      </c>
      <c r="Q1657" s="11">
        <f t="shared" si="151"/>
        <v>42171.55027777778</v>
      </c>
      <c r="R1657" s="11">
        <f t="shared" si="152"/>
        <v>42231.55027777778</v>
      </c>
      <c r="S1657" s="15" t="str">
        <f t="shared" si="154"/>
        <v>theater</v>
      </c>
      <c r="T1657" s="16" t="str">
        <f t="shared" si="155"/>
        <v>plays</v>
      </c>
    </row>
    <row r="1658" spans="1:20" ht="30" x14ac:dyDescent="0.25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18">
        <f t="shared" si="153"/>
        <v>32.5</v>
      </c>
      <c r="P1658" s="6">
        <f t="shared" si="150"/>
        <v>37.142857142857146</v>
      </c>
      <c r="Q1658" s="11">
        <f t="shared" si="151"/>
        <v>42055.924120370364</v>
      </c>
      <c r="R1658" s="11">
        <f t="shared" si="152"/>
        <v>42085.999305555553</v>
      </c>
      <c r="S1658" s="15" t="str">
        <f t="shared" si="154"/>
        <v>theater</v>
      </c>
      <c r="T1658" s="16" t="str">
        <f t="shared" si="155"/>
        <v>plays</v>
      </c>
    </row>
    <row r="1659" spans="1:20" ht="45" x14ac:dyDescent="0.25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18">
        <f t="shared" si="153"/>
        <v>0</v>
      </c>
      <c r="P1659" s="6">
        <f t="shared" si="150"/>
        <v>0</v>
      </c>
      <c r="Q1659" s="11">
        <f t="shared" si="151"/>
        <v>41867.443946759253</v>
      </c>
      <c r="R1659" s="11">
        <f t="shared" si="152"/>
        <v>41875.083333333328</v>
      </c>
      <c r="S1659" s="15" t="str">
        <f t="shared" si="154"/>
        <v>theater</v>
      </c>
      <c r="T1659" s="16" t="str">
        <f t="shared" si="155"/>
        <v>plays</v>
      </c>
    </row>
    <row r="1660" spans="1:20" ht="45" x14ac:dyDescent="0.25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18">
        <f t="shared" si="153"/>
        <v>21.55</v>
      </c>
      <c r="P1660" s="6">
        <f t="shared" si="150"/>
        <v>128.27380952380952</v>
      </c>
      <c r="Q1660" s="11">
        <f t="shared" si="151"/>
        <v>41779.449537037035</v>
      </c>
      <c r="R1660" s="11">
        <f t="shared" si="152"/>
        <v>41821.041666666664</v>
      </c>
      <c r="S1660" s="15" t="str">
        <f t="shared" si="154"/>
        <v>theater</v>
      </c>
      <c r="T1660" s="16" t="str">
        <f t="shared" si="155"/>
        <v>plays</v>
      </c>
    </row>
    <row r="1661" spans="1:20" ht="45" x14ac:dyDescent="0.25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18">
        <f t="shared" si="153"/>
        <v>3.4666666666666663</v>
      </c>
      <c r="P1661" s="6">
        <f t="shared" si="150"/>
        <v>47.272727272727273</v>
      </c>
      <c r="Q1661" s="11">
        <f t="shared" si="151"/>
        <v>42679.750138888885</v>
      </c>
      <c r="R1661" s="11">
        <f t="shared" si="152"/>
        <v>42709.999305555553</v>
      </c>
      <c r="S1661" s="15" t="str">
        <f t="shared" si="154"/>
        <v>theater</v>
      </c>
      <c r="T1661" s="16" t="str">
        <f t="shared" si="155"/>
        <v>plays</v>
      </c>
    </row>
    <row r="1662" spans="1:20" ht="45" x14ac:dyDescent="0.25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18">
        <f t="shared" si="153"/>
        <v>5</v>
      </c>
      <c r="P1662" s="6">
        <f t="shared" si="150"/>
        <v>50</v>
      </c>
      <c r="Q1662" s="11">
        <f t="shared" si="151"/>
        <v>42032.041875000003</v>
      </c>
      <c r="R1662" s="11">
        <f t="shared" si="152"/>
        <v>42063.041875000003</v>
      </c>
      <c r="S1662" s="15" t="str">
        <f t="shared" si="154"/>
        <v>theater</v>
      </c>
      <c r="T1662" s="16" t="str">
        <f t="shared" si="155"/>
        <v>plays</v>
      </c>
    </row>
    <row r="1663" spans="1:20" ht="45" x14ac:dyDescent="0.25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18">
        <f t="shared" si="153"/>
        <v>10.625</v>
      </c>
      <c r="P1663" s="6">
        <f t="shared" si="150"/>
        <v>42.5</v>
      </c>
      <c r="Q1663" s="11">
        <f t="shared" si="151"/>
        <v>41792.983541666668</v>
      </c>
      <c r="R1663" s="11">
        <f t="shared" si="152"/>
        <v>41806.983541666668</v>
      </c>
      <c r="S1663" s="15" t="str">
        <f t="shared" si="154"/>
        <v>theater</v>
      </c>
      <c r="T1663" s="16" t="str">
        <f t="shared" si="155"/>
        <v>plays</v>
      </c>
    </row>
    <row r="1664" spans="1:20" ht="45" x14ac:dyDescent="0.25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18">
        <f t="shared" si="153"/>
        <v>17.599999999999998</v>
      </c>
      <c r="P1664" s="6">
        <f t="shared" si="150"/>
        <v>44</v>
      </c>
      <c r="Q1664" s="11">
        <f t="shared" si="151"/>
        <v>41982.665312499994</v>
      </c>
      <c r="R1664" s="11">
        <f t="shared" si="152"/>
        <v>42012.665312499994</v>
      </c>
      <c r="S1664" s="15" t="str">
        <f t="shared" si="154"/>
        <v>theater</v>
      </c>
      <c r="T1664" s="16" t="str">
        <f t="shared" si="155"/>
        <v>plays</v>
      </c>
    </row>
    <row r="1665" spans="1:20" ht="60" x14ac:dyDescent="0.25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18">
        <f t="shared" si="153"/>
        <v>32.56</v>
      </c>
      <c r="P1665" s="6">
        <f t="shared" si="150"/>
        <v>50.875</v>
      </c>
      <c r="Q1665" s="11">
        <f t="shared" si="151"/>
        <v>42193.273958333331</v>
      </c>
      <c r="R1665" s="11">
        <f t="shared" si="152"/>
        <v>42233.458333333336</v>
      </c>
      <c r="S1665" s="15" t="str">
        <f t="shared" si="154"/>
        <v>theater</v>
      </c>
      <c r="T1665" s="16" t="str">
        <f t="shared" si="155"/>
        <v>plays</v>
      </c>
    </row>
    <row r="1666" spans="1:20" ht="30" x14ac:dyDescent="0.25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18">
        <f t="shared" si="153"/>
        <v>1.25</v>
      </c>
      <c r="P1666" s="6">
        <f t="shared" ref="P1666:P1729" si="156">IF(ISERROR(E1666/L1666),0,E1666/L1666)</f>
        <v>62.5</v>
      </c>
      <c r="Q1666" s="11">
        <f t="shared" ref="Q1666:Q1729" si="157">(J1666/86400)+25569+(-5/24)</f>
        <v>41843.566678240742</v>
      </c>
      <c r="R1666" s="11">
        <f t="shared" ref="R1666:R1729" si="158">(I1666/86400)+25569+(-5/24)</f>
        <v>41863.566678240742</v>
      </c>
      <c r="S1666" s="15" t="str">
        <f t="shared" si="154"/>
        <v>theater</v>
      </c>
      <c r="T1666" s="16" t="str">
        <f t="shared" si="155"/>
        <v>plays</v>
      </c>
    </row>
    <row r="1667" spans="1:20" ht="30" x14ac:dyDescent="0.25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18">
        <f t="shared" ref="O1667:O1730" si="159">E1667/D1667 * 100</f>
        <v>5.4</v>
      </c>
      <c r="P1667" s="6">
        <f t="shared" si="156"/>
        <v>27</v>
      </c>
      <c r="Q1667" s="11">
        <f t="shared" si="157"/>
        <v>42135.884155092594</v>
      </c>
      <c r="R1667" s="11">
        <f t="shared" si="158"/>
        <v>42165.884155092594</v>
      </c>
      <c r="S1667" s="15" t="str">
        <f t="shared" ref="S1667:S1730" si="160">LEFT(N1667,FIND("/",N1667)-1)</f>
        <v>theater</v>
      </c>
      <c r="T1667" s="16" t="str">
        <f t="shared" ref="T1667:T1730" si="161">RIGHT(N1667,LEN(N1667)-FIND("/",N1667))</f>
        <v>plays</v>
      </c>
    </row>
    <row r="1668" spans="1:20" ht="45" x14ac:dyDescent="0.25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18">
        <f t="shared" si="159"/>
        <v>0.83333333333333337</v>
      </c>
      <c r="P1668" s="6">
        <f t="shared" si="156"/>
        <v>25</v>
      </c>
      <c r="Q1668" s="11">
        <f t="shared" si="157"/>
        <v>42317.618043981478</v>
      </c>
      <c r="R1668" s="11">
        <f t="shared" si="158"/>
        <v>42357.618043981478</v>
      </c>
      <c r="S1668" s="15" t="str">
        <f t="shared" si="160"/>
        <v>theater</v>
      </c>
      <c r="T1668" s="16" t="str">
        <f t="shared" si="161"/>
        <v>plays</v>
      </c>
    </row>
    <row r="1669" spans="1:20" ht="45" x14ac:dyDescent="0.25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18">
        <f t="shared" si="159"/>
        <v>48.833333333333336</v>
      </c>
      <c r="P1669" s="6">
        <f t="shared" si="156"/>
        <v>47.258064516129032</v>
      </c>
      <c r="Q1669" s="11">
        <f t="shared" si="157"/>
        <v>42663.259745370371</v>
      </c>
      <c r="R1669" s="11">
        <f t="shared" si="158"/>
        <v>42688.301412037035</v>
      </c>
      <c r="S1669" s="15" t="str">
        <f t="shared" si="160"/>
        <v>theater</v>
      </c>
      <c r="T1669" s="16" t="str">
        <f t="shared" si="161"/>
        <v>plays</v>
      </c>
    </row>
    <row r="1670" spans="1:20" ht="45" x14ac:dyDescent="0.25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18">
        <f t="shared" si="159"/>
        <v>0</v>
      </c>
      <c r="P1670" s="6">
        <f t="shared" si="156"/>
        <v>0</v>
      </c>
      <c r="Q1670" s="11">
        <f t="shared" si="157"/>
        <v>42185.802835648145</v>
      </c>
      <c r="R1670" s="11">
        <f t="shared" si="158"/>
        <v>42230.609722222223</v>
      </c>
      <c r="S1670" s="15" t="str">
        <f t="shared" si="160"/>
        <v>theater</v>
      </c>
      <c r="T1670" s="16" t="str">
        <f t="shared" si="161"/>
        <v>plays</v>
      </c>
    </row>
    <row r="1671" spans="1:20" x14ac:dyDescent="0.25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18">
        <f t="shared" si="159"/>
        <v>0.03</v>
      </c>
      <c r="P1671" s="6">
        <f t="shared" si="156"/>
        <v>1.5</v>
      </c>
      <c r="Q1671" s="11">
        <f t="shared" si="157"/>
        <v>42095.020833333336</v>
      </c>
      <c r="R1671" s="11">
        <f t="shared" si="158"/>
        <v>42109.00277777778</v>
      </c>
      <c r="S1671" s="15" t="str">
        <f t="shared" si="160"/>
        <v>theater</v>
      </c>
      <c r="T1671" s="16" t="str">
        <f t="shared" si="161"/>
        <v>plays</v>
      </c>
    </row>
    <row r="1672" spans="1:20" ht="45" x14ac:dyDescent="0.25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18">
        <f t="shared" si="159"/>
        <v>11.533333333333333</v>
      </c>
      <c r="P1672" s="6">
        <f t="shared" si="156"/>
        <v>24.714285714285715</v>
      </c>
      <c r="Q1672" s="11">
        <f t="shared" si="157"/>
        <v>42124.415543981479</v>
      </c>
      <c r="R1672" s="11">
        <f t="shared" si="158"/>
        <v>42166.749999999993</v>
      </c>
      <c r="S1672" s="15" t="str">
        <f t="shared" si="160"/>
        <v>theater</v>
      </c>
      <c r="T1672" s="16" t="str">
        <f t="shared" si="161"/>
        <v>plays</v>
      </c>
    </row>
    <row r="1673" spans="1:20" ht="45" x14ac:dyDescent="0.25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18">
        <f t="shared" si="159"/>
        <v>67.333333333333329</v>
      </c>
      <c r="P1673" s="6">
        <f t="shared" si="156"/>
        <v>63.125</v>
      </c>
      <c r="Q1673" s="11">
        <f t="shared" si="157"/>
        <v>42143.709409722222</v>
      </c>
      <c r="R1673" s="11">
        <f t="shared" si="158"/>
        <v>42181.350694444445</v>
      </c>
      <c r="S1673" s="15" t="str">
        <f t="shared" si="160"/>
        <v>theater</v>
      </c>
      <c r="T1673" s="16" t="str">
        <f t="shared" si="161"/>
        <v>plays</v>
      </c>
    </row>
    <row r="1674" spans="1:20" ht="30" x14ac:dyDescent="0.25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18">
        <f t="shared" si="159"/>
        <v>15.299999999999999</v>
      </c>
      <c r="P1674" s="6">
        <f t="shared" si="156"/>
        <v>38.25</v>
      </c>
      <c r="Q1674" s="11">
        <f t="shared" si="157"/>
        <v>41906.611180555556</v>
      </c>
      <c r="R1674" s="11">
        <f t="shared" si="158"/>
        <v>41938.630555555552</v>
      </c>
      <c r="S1674" s="15" t="str">
        <f t="shared" si="160"/>
        <v>theater</v>
      </c>
      <c r="T1674" s="16" t="str">
        <f t="shared" si="161"/>
        <v>plays</v>
      </c>
    </row>
    <row r="1675" spans="1:20" ht="45" x14ac:dyDescent="0.25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18">
        <f t="shared" si="159"/>
        <v>8.6666666666666679</v>
      </c>
      <c r="P1675" s="6">
        <f t="shared" si="156"/>
        <v>16.25</v>
      </c>
      <c r="Q1675" s="11">
        <f t="shared" si="157"/>
        <v>41833.927037037036</v>
      </c>
      <c r="R1675" s="11">
        <f t="shared" si="158"/>
        <v>41848.927037037036</v>
      </c>
      <c r="S1675" s="15" t="str">
        <f t="shared" si="160"/>
        <v>theater</v>
      </c>
      <c r="T1675" s="16" t="str">
        <f t="shared" si="161"/>
        <v>plays</v>
      </c>
    </row>
    <row r="1676" spans="1:20" ht="45" x14ac:dyDescent="0.25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18">
        <f t="shared" si="159"/>
        <v>0.22499999999999998</v>
      </c>
      <c r="P1676" s="6">
        <f t="shared" si="156"/>
        <v>33.75</v>
      </c>
      <c r="Q1676" s="11">
        <f t="shared" si="157"/>
        <v>41863.150949074072</v>
      </c>
      <c r="R1676" s="11">
        <f t="shared" si="158"/>
        <v>41893.150949074072</v>
      </c>
      <c r="S1676" s="15" t="str">
        <f t="shared" si="160"/>
        <v>theater</v>
      </c>
      <c r="T1676" s="16" t="str">
        <f t="shared" si="161"/>
        <v>plays</v>
      </c>
    </row>
    <row r="1677" spans="1:20" ht="45" x14ac:dyDescent="0.25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18">
        <f t="shared" si="159"/>
        <v>3.0833333333333335</v>
      </c>
      <c r="P1677" s="6">
        <f t="shared" si="156"/>
        <v>61.666666666666664</v>
      </c>
      <c r="Q1677" s="11">
        <f t="shared" si="157"/>
        <v>42224.548576388886</v>
      </c>
      <c r="R1677" s="11">
        <f t="shared" si="158"/>
        <v>42254.548576388886</v>
      </c>
      <c r="S1677" s="15" t="str">
        <f t="shared" si="160"/>
        <v>theater</v>
      </c>
      <c r="T1677" s="16" t="str">
        <f t="shared" si="161"/>
        <v>plays</v>
      </c>
    </row>
    <row r="1678" spans="1:20" ht="45" x14ac:dyDescent="0.25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18">
        <f t="shared" si="159"/>
        <v>37.412500000000001</v>
      </c>
      <c r="P1678" s="6">
        <f t="shared" si="156"/>
        <v>83.138888888888886</v>
      </c>
      <c r="Q1678" s="11">
        <f t="shared" si="157"/>
        <v>41939.603900462964</v>
      </c>
      <c r="R1678" s="11">
        <f t="shared" si="158"/>
        <v>41969.645567129628</v>
      </c>
      <c r="S1678" s="15" t="str">
        <f t="shared" si="160"/>
        <v>theater</v>
      </c>
      <c r="T1678" s="16" t="str">
        <f t="shared" si="161"/>
        <v>plays</v>
      </c>
    </row>
    <row r="1679" spans="1:20" ht="45" x14ac:dyDescent="0.25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18">
        <f t="shared" si="159"/>
        <v>6.6666666666666671E-3</v>
      </c>
      <c r="P1679" s="6">
        <f t="shared" si="156"/>
        <v>1</v>
      </c>
      <c r="Q1679" s="11">
        <f t="shared" si="157"/>
        <v>42059.061689814807</v>
      </c>
      <c r="R1679" s="11">
        <f t="shared" si="158"/>
        <v>42118.982638888883</v>
      </c>
      <c r="S1679" s="15" t="str">
        <f t="shared" si="160"/>
        <v>theater</v>
      </c>
      <c r="T1679" s="16" t="str">
        <f t="shared" si="161"/>
        <v>plays</v>
      </c>
    </row>
    <row r="1680" spans="1:20" ht="45" x14ac:dyDescent="0.25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18">
        <f t="shared" si="159"/>
        <v>10</v>
      </c>
      <c r="P1680" s="6">
        <f t="shared" si="156"/>
        <v>142.85714285714286</v>
      </c>
      <c r="Q1680" s="11">
        <f t="shared" si="157"/>
        <v>42308.002881944441</v>
      </c>
      <c r="R1680" s="11">
        <f t="shared" si="158"/>
        <v>42338.044548611106</v>
      </c>
      <c r="S1680" s="15" t="str">
        <f t="shared" si="160"/>
        <v>theater</v>
      </c>
      <c r="T1680" s="16" t="str">
        <f t="shared" si="161"/>
        <v>plays</v>
      </c>
    </row>
    <row r="1681" spans="1:20" ht="45" x14ac:dyDescent="0.25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18">
        <f t="shared" si="159"/>
        <v>36.36</v>
      </c>
      <c r="P1681" s="6">
        <f t="shared" si="156"/>
        <v>33.666666666666664</v>
      </c>
      <c r="Q1681" s="11">
        <f t="shared" si="157"/>
        <v>42114.610601851855</v>
      </c>
      <c r="R1681" s="11">
        <f t="shared" si="158"/>
        <v>42134.749305555553</v>
      </c>
      <c r="S1681" s="15" t="str">
        <f t="shared" si="160"/>
        <v>theater</v>
      </c>
      <c r="T1681" s="16" t="str">
        <f t="shared" si="161"/>
        <v>plays</v>
      </c>
    </row>
    <row r="1682" spans="1:20" ht="45" x14ac:dyDescent="0.25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18">
        <f t="shared" si="159"/>
        <v>0.33333333333333337</v>
      </c>
      <c r="P1682" s="6">
        <f t="shared" si="156"/>
        <v>5</v>
      </c>
      <c r="Q1682" s="11">
        <f t="shared" si="157"/>
        <v>42492.776724537034</v>
      </c>
      <c r="R1682" s="11">
        <f t="shared" si="158"/>
        <v>42522.776724537034</v>
      </c>
      <c r="S1682" s="15" t="str">
        <f t="shared" si="160"/>
        <v>theater</v>
      </c>
      <c r="T1682" s="16" t="str">
        <f t="shared" si="161"/>
        <v>plays</v>
      </c>
    </row>
    <row r="1683" spans="1:20" ht="45" x14ac:dyDescent="0.25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18">
        <f t="shared" si="159"/>
        <v>0</v>
      </c>
      <c r="P1683" s="6">
        <f t="shared" si="156"/>
        <v>0</v>
      </c>
      <c r="Q1683" s="11">
        <f t="shared" si="157"/>
        <v>42494.263333333329</v>
      </c>
      <c r="R1683" s="11">
        <f t="shared" si="158"/>
        <v>42524.263333333329</v>
      </c>
      <c r="S1683" s="15" t="str">
        <f t="shared" si="160"/>
        <v>theater</v>
      </c>
      <c r="T1683" s="16" t="str">
        <f t="shared" si="161"/>
        <v>plays</v>
      </c>
    </row>
    <row r="1684" spans="1:20" ht="45" x14ac:dyDescent="0.25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18">
        <f t="shared" si="159"/>
        <v>0.2857142857142857</v>
      </c>
      <c r="P1684" s="6">
        <f t="shared" si="156"/>
        <v>10</v>
      </c>
      <c r="Q1684" s="11">
        <f t="shared" si="157"/>
        <v>41863.318993055553</v>
      </c>
      <c r="R1684" s="11">
        <f t="shared" si="158"/>
        <v>41893.318993055553</v>
      </c>
      <c r="S1684" s="15" t="str">
        <f t="shared" si="160"/>
        <v>theater</v>
      </c>
      <c r="T1684" s="16" t="str">
        <f t="shared" si="161"/>
        <v>plays</v>
      </c>
    </row>
    <row r="1685" spans="1:20" ht="45" x14ac:dyDescent="0.25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18">
        <f t="shared" si="159"/>
        <v>0.2</v>
      </c>
      <c r="P1685" s="6">
        <f t="shared" si="156"/>
        <v>40</v>
      </c>
      <c r="Q1685" s="11">
        <f t="shared" si="157"/>
        <v>41843.456284722219</v>
      </c>
      <c r="R1685" s="11">
        <f t="shared" si="158"/>
        <v>41855.458333333328</v>
      </c>
      <c r="S1685" s="15" t="str">
        <f t="shared" si="160"/>
        <v>theater</v>
      </c>
      <c r="T1685" s="16" t="str">
        <f t="shared" si="161"/>
        <v>plays</v>
      </c>
    </row>
    <row r="1686" spans="1:20" ht="45" x14ac:dyDescent="0.25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18">
        <f t="shared" si="159"/>
        <v>1.7999999999999998</v>
      </c>
      <c r="P1686" s="6">
        <f t="shared" si="156"/>
        <v>30</v>
      </c>
      <c r="Q1686" s="11">
        <f t="shared" si="157"/>
        <v>42358.476539351854</v>
      </c>
      <c r="R1686" s="11">
        <f t="shared" si="158"/>
        <v>42386.791666666664</v>
      </c>
      <c r="S1686" s="15" t="str">
        <f t="shared" si="160"/>
        <v>theater</v>
      </c>
      <c r="T1686" s="16" t="str">
        <f t="shared" si="161"/>
        <v>plays</v>
      </c>
    </row>
    <row r="1687" spans="1:20" ht="45" x14ac:dyDescent="0.25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18">
        <f t="shared" si="159"/>
        <v>5.4</v>
      </c>
      <c r="P1687" s="6">
        <f t="shared" si="156"/>
        <v>45</v>
      </c>
      <c r="Q1687" s="11">
        <f t="shared" si="157"/>
        <v>42657.178935185184</v>
      </c>
      <c r="R1687" s="11">
        <f t="shared" si="158"/>
        <v>42687.220601851848</v>
      </c>
      <c r="S1687" s="15" t="str">
        <f t="shared" si="160"/>
        <v>theater</v>
      </c>
      <c r="T1687" s="16" t="str">
        <f t="shared" si="161"/>
        <v>plays</v>
      </c>
    </row>
    <row r="1688" spans="1:20" ht="45" x14ac:dyDescent="0.25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18">
        <f t="shared" si="159"/>
        <v>0</v>
      </c>
      <c r="P1688" s="6">
        <f t="shared" si="156"/>
        <v>0</v>
      </c>
      <c r="Q1688" s="11">
        <f t="shared" si="157"/>
        <v>41926.333969907406</v>
      </c>
      <c r="R1688" s="11">
        <f t="shared" si="158"/>
        <v>41938.541666666664</v>
      </c>
      <c r="S1688" s="15" t="str">
        <f t="shared" si="160"/>
        <v>theater</v>
      </c>
      <c r="T1688" s="16" t="str">
        <f t="shared" si="161"/>
        <v>plays</v>
      </c>
    </row>
    <row r="1689" spans="1:20" ht="45" x14ac:dyDescent="0.25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18">
        <f t="shared" si="159"/>
        <v>8.1333333333333329</v>
      </c>
      <c r="P1689" s="6">
        <f t="shared" si="156"/>
        <v>10.166666666666666</v>
      </c>
      <c r="Q1689" s="11">
        <f t="shared" si="157"/>
        <v>42020.560300925928</v>
      </c>
      <c r="R1689" s="11">
        <f t="shared" si="158"/>
        <v>42065.749999999993</v>
      </c>
      <c r="S1689" s="15" t="str">
        <f t="shared" si="160"/>
        <v>theater</v>
      </c>
      <c r="T1689" s="16" t="str">
        <f t="shared" si="161"/>
        <v>plays</v>
      </c>
    </row>
    <row r="1690" spans="1:20" ht="45" x14ac:dyDescent="0.25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18">
        <f t="shared" si="159"/>
        <v>12.034782608695652</v>
      </c>
      <c r="P1690" s="6">
        <f t="shared" si="156"/>
        <v>81.411764705882348</v>
      </c>
      <c r="Q1690" s="11">
        <f t="shared" si="157"/>
        <v>42075.771655092591</v>
      </c>
      <c r="R1690" s="11">
        <f t="shared" si="158"/>
        <v>42103.771655092591</v>
      </c>
      <c r="S1690" s="15" t="str">
        <f t="shared" si="160"/>
        <v>theater</v>
      </c>
      <c r="T1690" s="16" t="str">
        <f t="shared" si="161"/>
        <v>plays</v>
      </c>
    </row>
    <row r="1691" spans="1:20" ht="45" x14ac:dyDescent="0.25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18">
        <f t="shared" si="159"/>
        <v>15.266666666666667</v>
      </c>
      <c r="P1691" s="6">
        <f t="shared" si="156"/>
        <v>57.25</v>
      </c>
      <c r="Q1691" s="11">
        <f t="shared" si="157"/>
        <v>41786.751412037032</v>
      </c>
      <c r="R1691" s="11">
        <f t="shared" si="158"/>
        <v>41816.751412037032</v>
      </c>
      <c r="S1691" s="15" t="str">
        <f t="shared" si="160"/>
        <v>theater</v>
      </c>
      <c r="T1691" s="16" t="str">
        <f t="shared" si="161"/>
        <v>plays</v>
      </c>
    </row>
    <row r="1692" spans="1:20" ht="45" x14ac:dyDescent="0.25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18">
        <f t="shared" si="159"/>
        <v>10</v>
      </c>
      <c r="P1692" s="6">
        <f t="shared" si="156"/>
        <v>5</v>
      </c>
      <c r="Q1692" s="11">
        <f t="shared" si="157"/>
        <v>41820.662488425922</v>
      </c>
      <c r="R1692" s="11">
        <f t="shared" si="158"/>
        <v>41850.662488425922</v>
      </c>
      <c r="S1692" s="15" t="str">
        <f t="shared" si="160"/>
        <v>theater</v>
      </c>
      <c r="T1692" s="16" t="str">
        <f t="shared" si="161"/>
        <v>plays</v>
      </c>
    </row>
    <row r="1693" spans="1:20" ht="30" x14ac:dyDescent="0.25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18">
        <f t="shared" si="159"/>
        <v>0.3</v>
      </c>
      <c r="P1693" s="6">
        <f t="shared" si="156"/>
        <v>15</v>
      </c>
      <c r="Q1693" s="11">
        <f t="shared" si="157"/>
        <v>41969.876712962963</v>
      </c>
      <c r="R1693" s="11">
        <f t="shared" si="158"/>
        <v>41999.876712962963</v>
      </c>
      <c r="S1693" s="15" t="str">
        <f t="shared" si="160"/>
        <v>theater</v>
      </c>
      <c r="T1693" s="16" t="str">
        <f t="shared" si="161"/>
        <v>plays</v>
      </c>
    </row>
    <row r="1694" spans="1:20" ht="45" x14ac:dyDescent="0.25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18">
        <f t="shared" si="159"/>
        <v>1</v>
      </c>
      <c r="P1694" s="6">
        <f t="shared" si="156"/>
        <v>12.5</v>
      </c>
      <c r="Q1694" s="11">
        <f t="shared" si="157"/>
        <v>41830.059074074074</v>
      </c>
      <c r="R1694" s="11">
        <f t="shared" si="158"/>
        <v>41860.059074074074</v>
      </c>
      <c r="S1694" s="15" t="str">
        <f t="shared" si="160"/>
        <v>theater</v>
      </c>
      <c r="T1694" s="16" t="str">
        <f t="shared" si="161"/>
        <v>plays</v>
      </c>
    </row>
    <row r="1695" spans="1:20" ht="45" x14ac:dyDescent="0.25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18">
        <f t="shared" si="159"/>
        <v>13.020000000000001</v>
      </c>
      <c r="P1695" s="6">
        <f t="shared" si="156"/>
        <v>93</v>
      </c>
      <c r="Q1695" s="11">
        <f t="shared" si="157"/>
        <v>42265.474849537037</v>
      </c>
      <c r="R1695" s="11">
        <f t="shared" si="158"/>
        <v>42292.999305555553</v>
      </c>
      <c r="S1695" s="15" t="str">
        <f t="shared" si="160"/>
        <v>theater</v>
      </c>
      <c r="T1695" s="16" t="str">
        <f t="shared" si="161"/>
        <v>plays</v>
      </c>
    </row>
    <row r="1696" spans="1:20" ht="45" x14ac:dyDescent="0.25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18">
        <f t="shared" si="159"/>
        <v>2.2650000000000001</v>
      </c>
      <c r="P1696" s="6">
        <f t="shared" si="156"/>
        <v>32.357142857142854</v>
      </c>
      <c r="Q1696" s="11">
        <f t="shared" si="157"/>
        <v>42601.618807870364</v>
      </c>
      <c r="R1696" s="11">
        <f t="shared" si="158"/>
        <v>42631.618807870364</v>
      </c>
      <c r="S1696" s="15" t="str">
        <f t="shared" si="160"/>
        <v>theater</v>
      </c>
      <c r="T1696" s="16" t="str">
        <f t="shared" si="161"/>
        <v>plays</v>
      </c>
    </row>
    <row r="1697" spans="1:20" ht="45" x14ac:dyDescent="0.25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18">
        <f t="shared" si="159"/>
        <v>0</v>
      </c>
      <c r="P1697" s="6">
        <f t="shared" si="156"/>
        <v>0</v>
      </c>
      <c r="Q1697" s="11">
        <f t="shared" si="157"/>
        <v>42433.13041666666</v>
      </c>
      <c r="R1697" s="11">
        <f t="shared" si="158"/>
        <v>42461.041666666664</v>
      </c>
      <c r="S1697" s="15" t="str">
        <f t="shared" si="160"/>
        <v>theater</v>
      </c>
      <c r="T1697" s="16" t="str">
        <f t="shared" si="161"/>
        <v>plays</v>
      </c>
    </row>
    <row r="1698" spans="1:20" ht="45" x14ac:dyDescent="0.25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18">
        <f t="shared" si="159"/>
        <v>0</v>
      </c>
      <c r="P1698" s="6">
        <f t="shared" si="156"/>
        <v>0</v>
      </c>
      <c r="Q1698" s="11">
        <f t="shared" si="157"/>
        <v>42227.943368055552</v>
      </c>
      <c r="R1698" s="11">
        <f t="shared" si="158"/>
        <v>42252.943368055552</v>
      </c>
      <c r="S1698" s="15" t="str">
        <f t="shared" si="160"/>
        <v>theater</v>
      </c>
      <c r="T1698" s="16" t="str">
        <f t="shared" si="161"/>
        <v>plays</v>
      </c>
    </row>
    <row r="1699" spans="1:20" ht="45" x14ac:dyDescent="0.25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18">
        <f t="shared" si="159"/>
        <v>8.3333333333333332E-3</v>
      </c>
      <c r="P1699" s="6">
        <f t="shared" si="156"/>
        <v>1</v>
      </c>
      <c r="Q1699" s="11">
        <f t="shared" si="157"/>
        <v>42414.960231481477</v>
      </c>
      <c r="R1699" s="11">
        <f t="shared" si="158"/>
        <v>42444.918564814812</v>
      </c>
      <c r="S1699" s="15" t="str">
        <f t="shared" si="160"/>
        <v>theater</v>
      </c>
      <c r="T1699" s="16" t="str">
        <f t="shared" si="161"/>
        <v>plays</v>
      </c>
    </row>
    <row r="1700" spans="1:20" ht="45" x14ac:dyDescent="0.25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18">
        <f t="shared" si="159"/>
        <v>15.742857142857142</v>
      </c>
      <c r="P1700" s="6">
        <f t="shared" si="156"/>
        <v>91.833333333333329</v>
      </c>
      <c r="Q1700" s="11">
        <f t="shared" si="157"/>
        <v>42538.759976851848</v>
      </c>
      <c r="R1700" s="11">
        <f t="shared" si="158"/>
        <v>42567.821527777771</v>
      </c>
      <c r="S1700" s="15" t="str">
        <f t="shared" si="160"/>
        <v>theater</v>
      </c>
      <c r="T1700" s="16" t="str">
        <f t="shared" si="161"/>
        <v>plays</v>
      </c>
    </row>
    <row r="1701" spans="1:20" ht="45" x14ac:dyDescent="0.25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18">
        <f t="shared" si="159"/>
        <v>11</v>
      </c>
      <c r="P1701" s="6">
        <f t="shared" si="156"/>
        <v>45.833333333333336</v>
      </c>
      <c r="Q1701" s="11">
        <f t="shared" si="157"/>
        <v>42233.463414351849</v>
      </c>
      <c r="R1701" s="11">
        <f t="shared" si="158"/>
        <v>42278.333333333336</v>
      </c>
      <c r="S1701" s="15" t="str">
        <f t="shared" si="160"/>
        <v>theater</v>
      </c>
      <c r="T1701" s="16" t="str">
        <f t="shared" si="161"/>
        <v>plays</v>
      </c>
    </row>
    <row r="1702" spans="1:20" ht="60" x14ac:dyDescent="0.25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18">
        <f t="shared" si="159"/>
        <v>43.833333333333336</v>
      </c>
      <c r="P1702" s="6">
        <f t="shared" si="156"/>
        <v>57.173913043478258</v>
      </c>
      <c r="Q1702" s="11">
        <f t="shared" si="157"/>
        <v>42221.448449074072</v>
      </c>
      <c r="R1702" s="11">
        <f t="shared" si="158"/>
        <v>42281.448449074072</v>
      </c>
      <c r="S1702" s="15" t="str">
        <f t="shared" si="160"/>
        <v>theater</v>
      </c>
      <c r="T1702" s="16" t="str">
        <f t="shared" si="161"/>
        <v>plays</v>
      </c>
    </row>
    <row r="1703" spans="1:20" ht="45" x14ac:dyDescent="0.25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18">
        <f t="shared" si="159"/>
        <v>0</v>
      </c>
      <c r="P1703" s="6">
        <f t="shared" si="156"/>
        <v>0</v>
      </c>
      <c r="Q1703" s="11">
        <f t="shared" si="157"/>
        <v>42675.054629629631</v>
      </c>
      <c r="R1703" s="11">
        <f t="shared" si="158"/>
        <v>42705.096296296295</v>
      </c>
      <c r="S1703" s="15" t="str">
        <f t="shared" si="160"/>
        <v>theater</v>
      </c>
      <c r="T1703" s="16" t="str">
        <f t="shared" si="161"/>
        <v>plays</v>
      </c>
    </row>
    <row r="1704" spans="1:20" ht="45" x14ac:dyDescent="0.25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18">
        <f t="shared" si="159"/>
        <v>86.135181975736558</v>
      </c>
      <c r="P1704" s="6">
        <f t="shared" si="156"/>
        <v>248.5</v>
      </c>
      <c r="Q1704" s="11">
        <f t="shared" si="157"/>
        <v>42534.423148148147</v>
      </c>
      <c r="R1704" s="11">
        <f t="shared" si="158"/>
        <v>42562.423148148147</v>
      </c>
      <c r="S1704" s="15" t="str">
        <f t="shared" si="160"/>
        <v>theater</v>
      </c>
      <c r="T1704" s="16" t="str">
        <f t="shared" si="161"/>
        <v>plays</v>
      </c>
    </row>
    <row r="1705" spans="1:20" ht="45" x14ac:dyDescent="0.25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18">
        <f t="shared" si="159"/>
        <v>12.196620583717358</v>
      </c>
      <c r="P1705" s="6">
        <f t="shared" si="156"/>
        <v>79.400000000000006</v>
      </c>
      <c r="Q1705" s="11">
        <f t="shared" si="157"/>
        <v>42151.697384259256</v>
      </c>
      <c r="R1705" s="11">
        <f t="shared" si="158"/>
        <v>42182.697384259256</v>
      </c>
      <c r="S1705" s="15" t="str">
        <f t="shared" si="160"/>
        <v>theater</v>
      </c>
      <c r="T1705" s="16" t="str">
        <f t="shared" si="161"/>
        <v>plays</v>
      </c>
    </row>
    <row r="1706" spans="1:20" ht="45" x14ac:dyDescent="0.25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18">
        <f t="shared" si="159"/>
        <v>0.1</v>
      </c>
      <c r="P1706" s="6">
        <f t="shared" si="156"/>
        <v>5</v>
      </c>
      <c r="Q1706" s="11">
        <f t="shared" si="157"/>
        <v>41915.191886574074</v>
      </c>
      <c r="R1706" s="11">
        <f t="shared" si="158"/>
        <v>41918.979166666664</v>
      </c>
      <c r="S1706" s="15" t="str">
        <f t="shared" si="160"/>
        <v>theater</v>
      </c>
      <c r="T1706" s="16" t="str">
        <f t="shared" si="161"/>
        <v>plays</v>
      </c>
    </row>
    <row r="1707" spans="1:20" ht="45" x14ac:dyDescent="0.25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18">
        <f t="shared" si="159"/>
        <v>0.22</v>
      </c>
      <c r="P1707" s="6">
        <f t="shared" si="156"/>
        <v>5.5</v>
      </c>
      <c r="Q1707" s="11">
        <f t="shared" si="157"/>
        <v>41961.284155092588</v>
      </c>
      <c r="R1707" s="11">
        <f t="shared" si="158"/>
        <v>42006.284155092588</v>
      </c>
      <c r="S1707" s="15" t="str">
        <f t="shared" si="160"/>
        <v>theater</v>
      </c>
      <c r="T1707" s="16" t="str">
        <f t="shared" si="161"/>
        <v>plays</v>
      </c>
    </row>
    <row r="1708" spans="1:20" ht="45" x14ac:dyDescent="0.25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18">
        <f t="shared" si="159"/>
        <v>0.90909090909090906</v>
      </c>
      <c r="P1708" s="6">
        <f t="shared" si="156"/>
        <v>25</v>
      </c>
      <c r="Q1708" s="11">
        <f t="shared" si="157"/>
        <v>41940.378900462958</v>
      </c>
      <c r="R1708" s="11">
        <f t="shared" si="158"/>
        <v>41967.833333333336</v>
      </c>
      <c r="S1708" s="15" t="str">
        <f t="shared" si="160"/>
        <v>theater</v>
      </c>
      <c r="T1708" s="16" t="str">
        <f t="shared" si="161"/>
        <v>plays</v>
      </c>
    </row>
    <row r="1709" spans="1:20" ht="45" x14ac:dyDescent="0.25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18">
        <f t="shared" si="159"/>
        <v>0</v>
      </c>
      <c r="P1709" s="6">
        <f t="shared" si="156"/>
        <v>0</v>
      </c>
      <c r="Q1709" s="11">
        <f t="shared" si="157"/>
        <v>42111.695763888885</v>
      </c>
      <c r="R1709" s="11">
        <f t="shared" si="158"/>
        <v>42171.695763888885</v>
      </c>
      <c r="S1709" s="15" t="str">
        <f t="shared" si="160"/>
        <v>theater</v>
      </c>
      <c r="T1709" s="16" t="str">
        <f t="shared" si="161"/>
        <v>plays</v>
      </c>
    </row>
    <row r="1710" spans="1:20" ht="45" x14ac:dyDescent="0.25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18">
        <f t="shared" si="159"/>
        <v>35.64</v>
      </c>
      <c r="P1710" s="6">
        <f t="shared" si="156"/>
        <v>137.07692307692307</v>
      </c>
      <c r="Q1710" s="11">
        <f t="shared" si="157"/>
        <v>42279.570231481477</v>
      </c>
      <c r="R1710" s="11">
        <f t="shared" si="158"/>
        <v>42310.493055555555</v>
      </c>
      <c r="S1710" s="15" t="str">
        <f t="shared" si="160"/>
        <v>theater</v>
      </c>
      <c r="T1710" s="16" t="str">
        <f t="shared" si="161"/>
        <v>plays</v>
      </c>
    </row>
    <row r="1711" spans="1:20" ht="45" x14ac:dyDescent="0.25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18">
        <f t="shared" si="159"/>
        <v>0</v>
      </c>
      <c r="P1711" s="6">
        <f t="shared" si="156"/>
        <v>0</v>
      </c>
      <c r="Q1711" s="11">
        <f t="shared" si="157"/>
        <v>42213.454571759255</v>
      </c>
      <c r="R1711" s="11">
        <f t="shared" si="158"/>
        <v>42243.454571759255</v>
      </c>
      <c r="S1711" s="15" t="str">
        <f t="shared" si="160"/>
        <v>theater</v>
      </c>
      <c r="T1711" s="16" t="str">
        <f t="shared" si="161"/>
        <v>plays</v>
      </c>
    </row>
    <row r="1712" spans="1:20" ht="45" x14ac:dyDescent="0.25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18">
        <f t="shared" si="159"/>
        <v>0.25</v>
      </c>
      <c r="P1712" s="6">
        <f t="shared" si="156"/>
        <v>5</v>
      </c>
      <c r="Q1712" s="11">
        <f t="shared" si="157"/>
        <v>42109.593379629623</v>
      </c>
      <c r="R1712" s="11">
        <f t="shared" si="158"/>
        <v>42139.593379629623</v>
      </c>
      <c r="S1712" s="15" t="str">
        <f t="shared" si="160"/>
        <v>theater</v>
      </c>
      <c r="T1712" s="16" t="str">
        <f t="shared" si="161"/>
        <v>plays</v>
      </c>
    </row>
    <row r="1713" spans="1:20" ht="30" x14ac:dyDescent="0.25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18">
        <f t="shared" si="159"/>
        <v>3.25</v>
      </c>
      <c r="P1713" s="6">
        <f t="shared" si="156"/>
        <v>39</v>
      </c>
      <c r="Q1713" s="11">
        <f t="shared" si="157"/>
        <v>42031.625254629624</v>
      </c>
      <c r="R1713" s="11">
        <f t="shared" si="158"/>
        <v>42063.124999999993</v>
      </c>
      <c r="S1713" s="15" t="str">
        <f t="shared" si="160"/>
        <v>theater</v>
      </c>
      <c r="T1713" s="16" t="str">
        <f t="shared" si="161"/>
        <v>plays</v>
      </c>
    </row>
    <row r="1714" spans="1:20" ht="45" x14ac:dyDescent="0.25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18">
        <f t="shared" si="159"/>
        <v>3.3666666666666663</v>
      </c>
      <c r="P1714" s="6">
        <f t="shared" si="156"/>
        <v>50.5</v>
      </c>
      <c r="Q1714" s="11">
        <f t="shared" si="157"/>
        <v>42614.934537037036</v>
      </c>
      <c r="R1714" s="11">
        <f t="shared" si="158"/>
        <v>42644.934537037036</v>
      </c>
      <c r="S1714" s="15" t="str">
        <f t="shared" si="160"/>
        <v>theater</v>
      </c>
      <c r="T1714" s="16" t="str">
        <f t="shared" si="161"/>
        <v>plays</v>
      </c>
    </row>
    <row r="1715" spans="1:20" ht="45" x14ac:dyDescent="0.25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18">
        <f t="shared" si="159"/>
        <v>0</v>
      </c>
      <c r="P1715" s="6">
        <f t="shared" si="156"/>
        <v>0</v>
      </c>
      <c r="Q1715" s="11">
        <f t="shared" si="157"/>
        <v>41829.117164351854</v>
      </c>
      <c r="R1715" s="11">
        <f t="shared" si="158"/>
        <v>41889.117164351854</v>
      </c>
      <c r="S1715" s="15" t="str">
        <f t="shared" si="160"/>
        <v>theater</v>
      </c>
      <c r="T1715" s="16" t="str">
        <f t="shared" si="161"/>
        <v>plays</v>
      </c>
    </row>
    <row r="1716" spans="1:20" ht="45" x14ac:dyDescent="0.25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18">
        <f t="shared" si="159"/>
        <v>15.770000000000001</v>
      </c>
      <c r="P1716" s="6">
        <f t="shared" si="156"/>
        <v>49.28125</v>
      </c>
      <c r="Q1716" s="11">
        <f t="shared" si="157"/>
        <v>42015.912280092591</v>
      </c>
      <c r="R1716" s="11">
        <f t="shared" si="158"/>
        <v>42045.912280092591</v>
      </c>
      <c r="S1716" s="15" t="str">
        <f t="shared" si="160"/>
        <v>theater</v>
      </c>
      <c r="T1716" s="16" t="str">
        <f t="shared" si="161"/>
        <v>plays</v>
      </c>
    </row>
    <row r="1717" spans="1:20" ht="45" x14ac:dyDescent="0.25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18">
        <f t="shared" si="159"/>
        <v>0.625</v>
      </c>
      <c r="P1717" s="6">
        <f t="shared" si="156"/>
        <v>25</v>
      </c>
      <c r="Q1717" s="11">
        <f t="shared" si="157"/>
        <v>42439.493981481479</v>
      </c>
      <c r="R1717" s="11">
        <f t="shared" si="158"/>
        <v>42468.565972222219</v>
      </c>
      <c r="S1717" s="15" t="str">
        <f t="shared" si="160"/>
        <v>theater</v>
      </c>
      <c r="T1717" s="16" t="str">
        <f t="shared" si="161"/>
        <v>plays</v>
      </c>
    </row>
    <row r="1718" spans="1:20" ht="45" x14ac:dyDescent="0.25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18">
        <f t="shared" si="159"/>
        <v>5.0000000000000001E-4</v>
      </c>
      <c r="P1718" s="6">
        <f t="shared" si="156"/>
        <v>1</v>
      </c>
      <c r="Q1718" s="11">
        <f t="shared" si="157"/>
        <v>42433.617384259262</v>
      </c>
      <c r="R1718" s="11">
        <f t="shared" si="158"/>
        <v>42493.57571759259</v>
      </c>
      <c r="S1718" s="15" t="str">
        <f t="shared" si="160"/>
        <v>theater</v>
      </c>
      <c r="T1718" s="16" t="str">
        <f t="shared" si="161"/>
        <v>plays</v>
      </c>
    </row>
    <row r="1719" spans="1:20" ht="45" x14ac:dyDescent="0.25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18">
        <f t="shared" si="159"/>
        <v>9.6153846153846159E-2</v>
      </c>
      <c r="P1719" s="6">
        <f t="shared" si="156"/>
        <v>25</v>
      </c>
      <c r="Q1719" s="11">
        <f t="shared" si="157"/>
        <v>42243.582060185181</v>
      </c>
      <c r="R1719" s="11">
        <f t="shared" si="158"/>
        <v>42303.582060185181</v>
      </c>
      <c r="S1719" s="15" t="str">
        <f t="shared" si="160"/>
        <v>theater</v>
      </c>
      <c r="T1719" s="16" t="str">
        <f t="shared" si="161"/>
        <v>plays</v>
      </c>
    </row>
    <row r="1720" spans="1:20" ht="45" x14ac:dyDescent="0.25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18">
        <f t="shared" si="159"/>
        <v>0</v>
      </c>
      <c r="P1720" s="6">
        <f t="shared" si="156"/>
        <v>0</v>
      </c>
      <c r="Q1720" s="11">
        <f t="shared" si="157"/>
        <v>42549.840115740742</v>
      </c>
      <c r="R1720" s="11">
        <f t="shared" si="158"/>
        <v>42580.770138888889</v>
      </c>
      <c r="S1720" s="15" t="str">
        <f t="shared" si="160"/>
        <v>theater</v>
      </c>
      <c r="T1720" s="16" t="str">
        <f t="shared" si="161"/>
        <v>plays</v>
      </c>
    </row>
    <row r="1721" spans="1:20" ht="45" x14ac:dyDescent="0.25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18">
        <f t="shared" si="159"/>
        <v>0</v>
      </c>
      <c r="P1721" s="6">
        <f t="shared" si="156"/>
        <v>0</v>
      </c>
      <c r="Q1721" s="11">
        <f t="shared" si="157"/>
        <v>41774.442870370367</v>
      </c>
      <c r="R1721" s="11">
        <f t="shared" si="158"/>
        <v>41834.442870370367</v>
      </c>
      <c r="S1721" s="15" t="str">
        <f t="shared" si="160"/>
        <v>theater</v>
      </c>
      <c r="T1721" s="16" t="str">
        <f t="shared" si="161"/>
        <v>plays</v>
      </c>
    </row>
    <row r="1722" spans="1:20" ht="45" x14ac:dyDescent="0.25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18">
        <f t="shared" si="159"/>
        <v>24.285714285714285</v>
      </c>
      <c r="P1722" s="6">
        <f t="shared" si="156"/>
        <v>53.125</v>
      </c>
      <c r="Q1722" s="11">
        <f t="shared" si="157"/>
        <v>42306.640520833331</v>
      </c>
      <c r="R1722" s="11">
        <f t="shared" si="158"/>
        <v>42336.682187499995</v>
      </c>
      <c r="S1722" s="15" t="str">
        <f t="shared" si="160"/>
        <v>theater</v>
      </c>
      <c r="T1722" s="16" t="str">
        <f t="shared" si="161"/>
        <v>plays</v>
      </c>
    </row>
    <row r="1723" spans="1:20" ht="45" x14ac:dyDescent="0.25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18">
        <f t="shared" si="159"/>
        <v>0</v>
      </c>
      <c r="P1723" s="6">
        <f t="shared" si="156"/>
        <v>0</v>
      </c>
      <c r="Q1723" s="11">
        <f t="shared" si="157"/>
        <v>42457.723692129628</v>
      </c>
      <c r="R1723" s="11">
        <f t="shared" si="158"/>
        <v>42484.805555555555</v>
      </c>
      <c r="S1723" s="15" t="str">
        <f t="shared" si="160"/>
        <v>theater</v>
      </c>
      <c r="T1723" s="16" t="str">
        <f t="shared" si="161"/>
        <v>plays</v>
      </c>
    </row>
    <row r="1724" spans="1:20" ht="45" x14ac:dyDescent="0.25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18">
        <f t="shared" si="159"/>
        <v>2.5000000000000001E-2</v>
      </c>
      <c r="P1724" s="6">
        <f t="shared" si="156"/>
        <v>7</v>
      </c>
      <c r="Q1724" s="11">
        <f t="shared" si="157"/>
        <v>42513.76798611111</v>
      </c>
      <c r="R1724" s="11">
        <f t="shared" si="158"/>
        <v>42559.76798611111</v>
      </c>
      <c r="S1724" s="15" t="str">
        <f t="shared" si="160"/>
        <v>theater</v>
      </c>
      <c r="T1724" s="16" t="str">
        <f t="shared" si="161"/>
        <v>plays</v>
      </c>
    </row>
    <row r="1725" spans="1:20" ht="45" x14ac:dyDescent="0.25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18">
        <f t="shared" si="159"/>
        <v>32.049999999999997</v>
      </c>
      <c r="P1725" s="6">
        <f t="shared" si="156"/>
        <v>40.0625</v>
      </c>
      <c r="Q1725" s="11">
        <f t="shared" si="157"/>
        <v>41816.742037037031</v>
      </c>
      <c r="R1725" s="11">
        <f t="shared" si="158"/>
        <v>41853.375</v>
      </c>
      <c r="S1725" s="15" t="str">
        <f t="shared" si="160"/>
        <v>theater</v>
      </c>
      <c r="T1725" s="16" t="str">
        <f t="shared" si="161"/>
        <v>plays</v>
      </c>
    </row>
    <row r="1726" spans="1:20" ht="45" x14ac:dyDescent="0.25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18">
        <f t="shared" si="159"/>
        <v>24.333333333333336</v>
      </c>
      <c r="P1726" s="6">
        <f t="shared" si="156"/>
        <v>24.333333333333332</v>
      </c>
      <c r="Q1726" s="11">
        <f t="shared" si="157"/>
        <v>41880.580509259256</v>
      </c>
      <c r="R1726" s="11">
        <f t="shared" si="158"/>
        <v>41910.580509259256</v>
      </c>
      <c r="S1726" s="15" t="str">
        <f t="shared" si="160"/>
        <v>theater</v>
      </c>
      <c r="T1726" s="16" t="str">
        <f t="shared" si="161"/>
        <v>plays</v>
      </c>
    </row>
    <row r="1727" spans="1:20" ht="45" x14ac:dyDescent="0.25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18">
        <f t="shared" si="159"/>
        <v>1.5</v>
      </c>
      <c r="P1727" s="6">
        <f t="shared" si="156"/>
        <v>11.25</v>
      </c>
      <c r="Q1727" s="11">
        <f t="shared" si="157"/>
        <v>42342.63722222222</v>
      </c>
      <c r="R1727" s="11">
        <f t="shared" si="158"/>
        <v>42372.63722222222</v>
      </c>
      <c r="S1727" s="15" t="str">
        <f t="shared" si="160"/>
        <v>theater</v>
      </c>
      <c r="T1727" s="16" t="str">
        <f t="shared" si="161"/>
        <v>plays</v>
      </c>
    </row>
    <row r="1728" spans="1:20" ht="45" x14ac:dyDescent="0.25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18">
        <f t="shared" si="159"/>
        <v>0.42</v>
      </c>
      <c r="P1728" s="6">
        <f t="shared" si="156"/>
        <v>10.5</v>
      </c>
      <c r="Q1728" s="11">
        <f t="shared" si="157"/>
        <v>41745.682986111111</v>
      </c>
      <c r="R1728" s="11">
        <f t="shared" si="158"/>
        <v>41767.682986111111</v>
      </c>
      <c r="S1728" s="15" t="str">
        <f t="shared" si="160"/>
        <v>theater</v>
      </c>
      <c r="T1728" s="16" t="str">
        <f t="shared" si="161"/>
        <v>plays</v>
      </c>
    </row>
    <row r="1729" spans="1:20" ht="45" x14ac:dyDescent="0.25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18">
        <f t="shared" si="159"/>
        <v>3.214285714285714</v>
      </c>
      <c r="P1729" s="6">
        <f t="shared" si="156"/>
        <v>15</v>
      </c>
      <c r="Q1729" s="11">
        <f t="shared" si="157"/>
        <v>42311.413124999999</v>
      </c>
      <c r="R1729" s="11">
        <f t="shared" si="158"/>
        <v>42336.413124999999</v>
      </c>
      <c r="S1729" s="15" t="str">
        <f t="shared" si="160"/>
        <v>theater</v>
      </c>
      <c r="T1729" s="16" t="str">
        <f t="shared" si="161"/>
        <v>plays</v>
      </c>
    </row>
    <row r="1730" spans="1:20" ht="45" x14ac:dyDescent="0.25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18">
        <f t="shared" si="159"/>
        <v>0</v>
      </c>
      <c r="P1730" s="6">
        <f t="shared" ref="P1730:P1793" si="162">IF(ISERROR(E1730/L1730),0,E1730/L1730)</f>
        <v>0</v>
      </c>
      <c r="Q1730" s="11">
        <f t="shared" ref="Q1730:Q1793" si="163">(J1730/86400)+25569+(-5/24)</f>
        <v>42295.945798611108</v>
      </c>
      <c r="R1730" s="11">
        <f t="shared" ref="R1730:R1793" si="164">(I1730/86400)+25569+(-5/24)</f>
        <v>42325.987465277773</v>
      </c>
      <c r="S1730" s="15" t="str">
        <f t="shared" si="160"/>
        <v>theater</v>
      </c>
      <c r="T1730" s="16" t="str">
        <f t="shared" si="161"/>
        <v>plays</v>
      </c>
    </row>
    <row r="1731" spans="1:20" ht="45" x14ac:dyDescent="0.25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18">
        <f t="shared" ref="O1731:O1794" si="165">E1731/D1731 * 100</f>
        <v>6.3</v>
      </c>
      <c r="P1731" s="6">
        <f t="shared" si="162"/>
        <v>42</v>
      </c>
      <c r="Q1731" s="11">
        <f t="shared" si="163"/>
        <v>42053.513726851852</v>
      </c>
      <c r="R1731" s="11">
        <f t="shared" si="164"/>
        <v>42113.47206018518</v>
      </c>
      <c r="S1731" s="15" t="str">
        <f t="shared" ref="S1731:S1794" si="166">LEFT(N1731,FIND("/",N1731)-1)</f>
        <v>theater</v>
      </c>
      <c r="T1731" s="16" t="str">
        <f t="shared" ref="T1731:T1794" si="167">RIGHT(N1731,LEN(N1731)-FIND("/",N1731))</f>
        <v>plays</v>
      </c>
    </row>
    <row r="1732" spans="1:20" ht="45" x14ac:dyDescent="0.25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18">
        <f t="shared" si="165"/>
        <v>14.249999999999998</v>
      </c>
      <c r="P1732" s="6">
        <f t="shared" si="162"/>
        <v>71.25</v>
      </c>
      <c r="Q1732" s="11">
        <f t="shared" si="163"/>
        <v>42414.027546296296</v>
      </c>
      <c r="R1732" s="11">
        <f t="shared" si="164"/>
        <v>42473.985879629625</v>
      </c>
      <c r="S1732" s="15" t="str">
        <f t="shared" si="166"/>
        <v>theater</v>
      </c>
      <c r="T1732" s="16" t="str">
        <f t="shared" si="167"/>
        <v>plays</v>
      </c>
    </row>
    <row r="1733" spans="1:20" ht="45" x14ac:dyDescent="0.25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18">
        <f t="shared" si="165"/>
        <v>0.6</v>
      </c>
      <c r="P1733" s="6">
        <f t="shared" si="162"/>
        <v>22.5</v>
      </c>
      <c r="Q1733" s="11">
        <f t="shared" si="163"/>
        <v>41801.503217592588</v>
      </c>
      <c r="R1733" s="11">
        <f t="shared" si="164"/>
        <v>41843.915972222218</v>
      </c>
      <c r="S1733" s="15" t="str">
        <f t="shared" si="166"/>
        <v>theater</v>
      </c>
      <c r="T1733" s="16" t="str">
        <f t="shared" si="167"/>
        <v>plays</v>
      </c>
    </row>
    <row r="1734" spans="1:20" ht="45" x14ac:dyDescent="0.25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18">
        <f t="shared" si="165"/>
        <v>24.117647058823529</v>
      </c>
      <c r="P1734" s="6">
        <f t="shared" si="162"/>
        <v>41</v>
      </c>
      <c r="Q1734" s="11">
        <f t="shared" si="163"/>
        <v>42770.082256944443</v>
      </c>
      <c r="R1734" s="11">
        <f t="shared" si="164"/>
        <v>42800.082256944443</v>
      </c>
      <c r="S1734" s="15" t="str">
        <f t="shared" si="166"/>
        <v>theater</v>
      </c>
      <c r="T1734" s="16" t="str">
        <f t="shared" si="167"/>
        <v>plays</v>
      </c>
    </row>
    <row r="1735" spans="1:20" ht="45" x14ac:dyDescent="0.25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18">
        <f t="shared" si="165"/>
        <v>10.54</v>
      </c>
      <c r="P1735" s="6">
        <f t="shared" si="162"/>
        <v>47.909090909090907</v>
      </c>
      <c r="Q1735" s="11">
        <f t="shared" si="163"/>
        <v>42452.60732638889</v>
      </c>
      <c r="R1735" s="11">
        <f t="shared" si="164"/>
        <v>42512.60732638889</v>
      </c>
      <c r="S1735" s="15" t="str">
        <f t="shared" si="166"/>
        <v>theater</v>
      </c>
      <c r="T1735" s="16" t="str">
        <f t="shared" si="167"/>
        <v>plays</v>
      </c>
    </row>
    <row r="1736" spans="1:20" ht="45" x14ac:dyDescent="0.25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18">
        <f t="shared" si="165"/>
        <v>7.4690265486725664</v>
      </c>
      <c r="P1736" s="6">
        <f t="shared" si="162"/>
        <v>35.166666666666664</v>
      </c>
      <c r="Q1736" s="11">
        <f t="shared" si="163"/>
        <v>42601.646365740737</v>
      </c>
      <c r="R1736" s="11">
        <f t="shared" si="164"/>
        <v>42610.954861111109</v>
      </c>
      <c r="S1736" s="15" t="str">
        <f t="shared" si="166"/>
        <v>theater</v>
      </c>
      <c r="T1736" s="16" t="str">
        <f t="shared" si="167"/>
        <v>plays</v>
      </c>
    </row>
    <row r="1737" spans="1:20" ht="45" x14ac:dyDescent="0.25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18">
        <f t="shared" si="165"/>
        <v>7.3333333333333334E-2</v>
      </c>
      <c r="P1737" s="6">
        <f t="shared" si="162"/>
        <v>5.5</v>
      </c>
      <c r="Q1737" s="11">
        <f t="shared" si="163"/>
        <v>42447.655219907407</v>
      </c>
      <c r="R1737" s="11">
        <f t="shared" si="164"/>
        <v>42477.655219907407</v>
      </c>
      <c r="S1737" s="15" t="str">
        <f t="shared" si="166"/>
        <v>theater</v>
      </c>
      <c r="T1737" s="16" t="str">
        <f t="shared" si="167"/>
        <v>plays</v>
      </c>
    </row>
    <row r="1738" spans="1:20" ht="45" x14ac:dyDescent="0.25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18">
        <f t="shared" si="165"/>
        <v>0.97142857142857131</v>
      </c>
      <c r="P1738" s="6">
        <f t="shared" si="162"/>
        <v>22.666666666666668</v>
      </c>
      <c r="Q1738" s="11">
        <f t="shared" si="163"/>
        <v>41811.327847222223</v>
      </c>
      <c r="R1738" s="11">
        <f t="shared" si="164"/>
        <v>41841.327847222223</v>
      </c>
      <c r="S1738" s="15" t="str">
        <f t="shared" si="166"/>
        <v>theater</v>
      </c>
      <c r="T1738" s="16" t="str">
        <f t="shared" si="167"/>
        <v>plays</v>
      </c>
    </row>
    <row r="1739" spans="1:20" ht="30" x14ac:dyDescent="0.25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18">
        <f t="shared" si="165"/>
        <v>21.099999999999998</v>
      </c>
      <c r="P1739" s="6">
        <f t="shared" si="162"/>
        <v>26.375</v>
      </c>
      <c r="Q1739" s="11">
        <f t="shared" si="163"/>
        <v>41980.859189814808</v>
      </c>
      <c r="R1739" s="11">
        <f t="shared" si="164"/>
        <v>42040.859189814808</v>
      </c>
      <c r="S1739" s="15" t="str">
        <f t="shared" si="166"/>
        <v>theater</v>
      </c>
      <c r="T1739" s="16" t="str">
        <f t="shared" si="167"/>
        <v>plays</v>
      </c>
    </row>
    <row r="1740" spans="1:20" ht="45" x14ac:dyDescent="0.25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18">
        <f t="shared" si="165"/>
        <v>78.100000000000009</v>
      </c>
      <c r="P1740" s="6">
        <f t="shared" si="162"/>
        <v>105.54054054054055</v>
      </c>
      <c r="Q1740" s="11">
        <f t="shared" si="163"/>
        <v>42469.475810185184</v>
      </c>
      <c r="R1740" s="11">
        <f t="shared" si="164"/>
        <v>42498.958333333336</v>
      </c>
      <c r="S1740" s="15" t="str">
        <f t="shared" si="166"/>
        <v>theater</v>
      </c>
      <c r="T1740" s="16" t="str">
        <f t="shared" si="167"/>
        <v>plays</v>
      </c>
    </row>
    <row r="1741" spans="1:20" ht="45" x14ac:dyDescent="0.25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18">
        <f t="shared" si="165"/>
        <v>32</v>
      </c>
      <c r="P1741" s="6">
        <f t="shared" si="162"/>
        <v>29.09090909090909</v>
      </c>
      <c r="Q1741" s="11">
        <f t="shared" si="163"/>
        <v>42493.338518518511</v>
      </c>
      <c r="R1741" s="11">
        <f t="shared" si="164"/>
        <v>42523.338518518511</v>
      </c>
      <c r="S1741" s="15" t="str">
        <f t="shared" si="166"/>
        <v>theater</v>
      </c>
      <c r="T1741" s="16" t="str">
        <f t="shared" si="167"/>
        <v>plays</v>
      </c>
    </row>
    <row r="1742" spans="1:20" ht="45" x14ac:dyDescent="0.25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18">
        <f t="shared" si="165"/>
        <v>0</v>
      </c>
      <c r="P1742" s="6">
        <f t="shared" si="162"/>
        <v>0</v>
      </c>
      <c r="Q1742" s="11">
        <f t="shared" si="163"/>
        <v>42534.658541666664</v>
      </c>
      <c r="R1742" s="11">
        <f t="shared" si="164"/>
        <v>42564.658541666664</v>
      </c>
      <c r="S1742" s="15" t="str">
        <f t="shared" si="166"/>
        <v>theater</v>
      </c>
      <c r="T1742" s="16" t="str">
        <f t="shared" si="167"/>
        <v>plays</v>
      </c>
    </row>
    <row r="1743" spans="1:20" ht="45" x14ac:dyDescent="0.25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18">
        <f t="shared" si="165"/>
        <v>47.692307692307693</v>
      </c>
      <c r="P1743" s="6">
        <f t="shared" si="162"/>
        <v>62</v>
      </c>
      <c r="Q1743" s="11">
        <f t="shared" si="163"/>
        <v>41830.650011574071</v>
      </c>
      <c r="R1743" s="11">
        <f t="shared" si="164"/>
        <v>41852.083333333328</v>
      </c>
      <c r="S1743" s="15" t="str">
        <f t="shared" si="166"/>
        <v>theater</v>
      </c>
      <c r="T1743" s="16" t="str">
        <f t="shared" si="167"/>
        <v>plays</v>
      </c>
    </row>
    <row r="1744" spans="1:20" ht="45" x14ac:dyDescent="0.25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18">
        <f t="shared" si="165"/>
        <v>1.4500000000000002</v>
      </c>
      <c r="P1744" s="6">
        <f t="shared" si="162"/>
        <v>217.5</v>
      </c>
      <c r="Q1744" s="11">
        <f t="shared" si="163"/>
        <v>42543.580231481479</v>
      </c>
      <c r="R1744" s="11">
        <f t="shared" si="164"/>
        <v>42573.580231481479</v>
      </c>
      <c r="S1744" s="15" t="str">
        <f t="shared" si="166"/>
        <v>theater</v>
      </c>
      <c r="T1744" s="16" t="str">
        <f t="shared" si="167"/>
        <v>plays</v>
      </c>
    </row>
    <row r="1745" spans="1:20" ht="45" x14ac:dyDescent="0.25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18">
        <f t="shared" si="165"/>
        <v>10.7</v>
      </c>
      <c r="P1745" s="6">
        <f t="shared" si="162"/>
        <v>26.75</v>
      </c>
      <c r="Q1745" s="11">
        <f t="shared" si="163"/>
        <v>41975.434641203705</v>
      </c>
      <c r="R1745" s="11">
        <f t="shared" si="164"/>
        <v>42035.434641203705</v>
      </c>
      <c r="S1745" s="15" t="str">
        <f t="shared" si="166"/>
        <v>theater</v>
      </c>
      <c r="T1745" s="16" t="str">
        <f t="shared" si="167"/>
        <v>plays</v>
      </c>
    </row>
    <row r="1746" spans="1:20" ht="45" x14ac:dyDescent="0.25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18">
        <f t="shared" si="165"/>
        <v>1.8333333333333333</v>
      </c>
      <c r="P1746" s="6">
        <f t="shared" si="162"/>
        <v>18.333333333333332</v>
      </c>
      <c r="Q1746" s="11">
        <f t="shared" si="163"/>
        <v>42069.695104166669</v>
      </c>
      <c r="R1746" s="11">
        <f t="shared" si="164"/>
        <v>42092.624999999993</v>
      </c>
      <c r="S1746" s="15" t="str">
        <f t="shared" si="166"/>
        <v>theater</v>
      </c>
      <c r="T1746" s="16" t="str">
        <f t="shared" si="167"/>
        <v>plays</v>
      </c>
    </row>
    <row r="1747" spans="1:20" ht="45" x14ac:dyDescent="0.25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18">
        <f t="shared" si="165"/>
        <v>18</v>
      </c>
      <c r="P1747" s="6">
        <f t="shared" si="162"/>
        <v>64.285714285714292</v>
      </c>
      <c r="Q1747" s="11">
        <f t="shared" si="163"/>
        <v>41795.390590277777</v>
      </c>
      <c r="R1747" s="11">
        <f t="shared" si="164"/>
        <v>41825.390590277777</v>
      </c>
      <c r="S1747" s="15" t="str">
        <f t="shared" si="166"/>
        <v>theater</v>
      </c>
      <c r="T1747" s="16" t="str">
        <f t="shared" si="167"/>
        <v>plays</v>
      </c>
    </row>
    <row r="1748" spans="1:20" ht="30" x14ac:dyDescent="0.25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18">
        <f t="shared" si="165"/>
        <v>4.083333333333333</v>
      </c>
      <c r="P1748" s="6">
        <f t="shared" si="162"/>
        <v>175</v>
      </c>
      <c r="Q1748" s="11">
        <f t="shared" si="163"/>
        <v>42507.971631944441</v>
      </c>
      <c r="R1748" s="11">
        <f t="shared" si="164"/>
        <v>42567.971631944441</v>
      </c>
      <c r="S1748" s="15" t="str">
        <f t="shared" si="166"/>
        <v>theater</v>
      </c>
      <c r="T1748" s="16" t="str">
        <f t="shared" si="167"/>
        <v>plays</v>
      </c>
    </row>
    <row r="1749" spans="1:20" ht="45" x14ac:dyDescent="0.25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18">
        <f t="shared" si="165"/>
        <v>20</v>
      </c>
      <c r="P1749" s="6">
        <f t="shared" si="162"/>
        <v>34</v>
      </c>
      <c r="Q1749" s="11">
        <f t="shared" si="163"/>
        <v>42132.601620370369</v>
      </c>
      <c r="R1749" s="11">
        <f t="shared" si="164"/>
        <v>42192.601620370369</v>
      </c>
      <c r="S1749" s="15" t="str">
        <f t="shared" si="166"/>
        <v>theater</v>
      </c>
      <c r="T1749" s="16" t="str">
        <f t="shared" si="167"/>
        <v>plays</v>
      </c>
    </row>
    <row r="1750" spans="1:20" ht="45" x14ac:dyDescent="0.25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18">
        <f t="shared" si="165"/>
        <v>34.802513464991023</v>
      </c>
      <c r="P1750" s="6">
        <f t="shared" si="162"/>
        <v>84.282608695652172</v>
      </c>
      <c r="Q1750" s="11">
        <f t="shared" si="163"/>
        <v>41747.661527777775</v>
      </c>
      <c r="R1750" s="11">
        <f t="shared" si="164"/>
        <v>41779.082638888889</v>
      </c>
      <c r="S1750" s="15" t="str">
        <f t="shared" si="166"/>
        <v>theater</v>
      </c>
      <c r="T1750" s="16" t="str">
        <f t="shared" si="167"/>
        <v>plays</v>
      </c>
    </row>
    <row r="1751" spans="1:20" ht="45" x14ac:dyDescent="0.25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18">
        <f t="shared" si="165"/>
        <v>6.3333333333333339</v>
      </c>
      <c r="P1751" s="6">
        <f t="shared" si="162"/>
        <v>9.5</v>
      </c>
      <c r="Q1751" s="11">
        <f t="shared" si="163"/>
        <v>41920.75513888889</v>
      </c>
      <c r="R1751" s="11">
        <f t="shared" si="164"/>
        <v>41950.791666666664</v>
      </c>
      <c r="S1751" s="15" t="str">
        <f t="shared" si="166"/>
        <v>theater</v>
      </c>
      <c r="T1751" s="16" t="str">
        <f t="shared" si="167"/>
        <v>plays</v>
      </c>
    </row>
    <row r="1752" spans="1:20" ht="45" x14ac:dyDescent="0.25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18">
        <f t="shared" si="165"/>
        <v>32.049999999999997</v>
      </c>
      <c r="P1752" s="6">
        <f t="shared" si="162"/>
        <v>33.736842105263158</v>
      </c>
      <c r="Q1752" s="11">
        <f t="shared" si="163"/>
        <v>42399.499074074069</v>
      </c>
      <c r="R1752" s="11">
        <f t="shared" si="164"/>
        <v>42420.670138888883</v>
      </c>
      <c r="S1752" s="15" t="str">
        <f t="shared" si="166"/>
        <v>theater</v>
      </c>
      <c r="T1752" s="16" t="str">
        <f t="shared" si="167"/>
        <v>plays</v>
      </c>
    </row>
    <row r="1753" spans="1:20" ht="45" x14ac:dyDescent="0.25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18">
        <f t="shared" si="165"/>
        <v>9.76</v>
      </c>
      <c r="P1753" s="6">
        <f t="shared" si="162"/>
        <v>37.53846153846154</v>
      </c>
      <c r="Q1753" s="11">
        <f t="shared" si="163"/>
        <v>42467.340208333328</v>
      </c>
      <c r="R1753" s="11">
        <f t="shared" si="164"/>
        <v>42496.336111111108</v>
      </c>
      <c r="S1753" s="15" t="str">
        <f t="shared" si="166"/>
        <v>theater</v>
      </c>
      <c r="T1753" s="16" t="str">
        <f t="shared" si="167"/>
        <v>plays</v>
      </c>
    </row>
    <row r="1754" spans="1:20" ht="45" x14ac:dyDescent="0.25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18">
        <f t="shared" si="165"/>
        <v>37.75</v>
      </c>
      <c r="P1754" s="6">
        <f t="shared" si="162"/>
        <v>11.615384615384615</v>
      </c>
      <c r="Q1754" s="11">
        <f t="shared" si="163"/>
        <v>41765.716319444444</v>
      </c>
      <c r="R1754" s="11">
        <f t="shared" si="164"/>
        <v>41775.716319444444</v>
      </c>
      <c r="S1754" s="15" t="str">
        <f t="shared" si="166"/>
        <v>theater</v>
      </c>
      <c r="T1754" s="16" t="str">
        <f t="shared" si="167"/>
        <v>plays</v>
      </c>
    </row>
    <row r="1755" spans="1:20" ht="30" x14ac:dyDescent="0.25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18">
        <f t="shared" si="165"/>
        <v>2.1333333333333333</v>
      </c>
      <c r="P1755" s="6">
        <f t="shared" si="162"/>
        <v>8</v>
      </c>
      <c r="Q1755" s="11">
        <f t="shared" si="163"/>
        <v>42229.872835648144</v>
      </c>
      <c r="R1755" s="11">
        <f t="shared" si="164"/>
        <v>42244.872835648144</v>
      </c>
      <c r="S1755" s="15" t="str">
        <f t="shared" si="166"/>
        <v>theater</v>
      </c>
      <c r="T1755" s="16" t="str">
        <f t="shared" si="167"/>
        <v>plays</v>
      </c>
    </row>
    <row r="1756" spans="1:20" ht="45" x14ac:dyDescent="0.25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18">
        <f t="shared" si="165"/>
        <v>0</v>
      </c>
      <c r="P1756" s="6">
        <f t="shared" si="162"/>
        <v>0</v>
      </c>
      <c r="Q1756" s="11">
        <f t="shared" si="163"/>
        <v>42286.541446759256</v>
      </c>
      <c r="R1756" s="11">
        <f t="shared" si="164"/>
        <v>42316.583113425928</v>
      </c>
      <c r="S1756" s="15" t="str">
        <f t="shared" si="166"/>
        <v>theater</v>
      </c>
      <c r="T1756" s="16" t="str">
        <f t="shared" si="167"/>
        <v>plays</v>
      </c>
    </row>
    <row r="1757" spans="1:20" ht="45" x14ac:dyDescent="0.25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18">
        <f t="shared" si="165"/>
        <v>4.1818181818181817</v>
      </c>
      <c r="P1757" s="6">
        <f t="shared" si="162"/>
        <v>23</v>
      </c>
      <c r="Q1757" s="11">
        <f t="shared" si="163"/>
        <v>42401.464039351849</v>
      </c>
      <c r="R1757" s="11">
        <f t="shared" si="164"/>
        <v>42431.464039351849</v>
      </c>
      <c r="S1757" s="15" t="str">
        <f t="shared" si="166"/>
        <v>theater</v>
      </c>
      <c r="T1757" s="16" t="str">
        <f t="shared" si="167"/>
        <v>plays</v>
      </c>
    </row>
    <row r="1758" spans="1:20" ht="30" x14ac:dyDescent="0.25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18">
        <f t="shared" si="165"/>
        <v>20</v>
      </c>
      <c r="P1758" s="6">
        <f t="shared" si="162"/>
        <v>100</v>
      </c>
      <c r="Q1758" s="11">
        <f t="shared" si="163"/>
        <v>42125.436134259253</v>
      </c>
      <c r="R1758" s="11">
        <f t="shared" si="164"/>
        <v>42155.436134259253</v>
      </c>
      <c r="S1758" s="15" t="str">
        <f t="shared" si="166"/>
        <v>theater</v>
      </c>
      <c r="T1758" s="16" t="str">
        <f t="shared" si="167"/>
        <v>plays</v>
      </c>
    </row>
    <row r="1759" spans="1:20" ht="30" x14ac:dyDescent="0.25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18">
        <f t="shared" si="165"/>
        <v>5.41</v>
      </c>
      <c r="P1759" s="6">
        <f t="shared" si="162"/>
        <v>60.111111111111114</v>
      </c>
      <c r="Q1759" s="11">
        <f t="shared" si="163"/>
        <v>42289.732164351844</v>
      </c>
      <c r="R1759" s="11">
        <f t="shared" si="164"/>
        <v>42349.773831018516</v>
      </c>
      <c r="S1759" s="15" t="str">
        <f t="shared" si="166"/>
        <v>theater</v>
      </c>
      <c r="T1759" s="16" t="str">
        <f t="shared" si="167"/>
        <v>plays</v>
      </c>
    </row>
    <row r="1760" spans="1:20" ht="45" x14ac:dyDescent="0.25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18">
        <f t="shared" si="165"/>
        <v>6.0000000000000001E-3</v>
      </c>
      <c r="P1760" s="6">
        <f t="shared" si="162"/>
        <v>3</v>
      </c>
      <c r="Q1760" s="11">
        <f t="shared" si="163"/>
        <v>42107.656388888885</v>
      </c>
      <c r="R1760" s="11">
        <f t="shared" si="164"/>
        <v>42137.656388888885</v>
      </c>
      <c r="S1760" s="15" t="str">
        <f t="shared" si="166"/>
        <v>theater</v>
      </c>
      <c r="T1760" s="16" t="str">
        <f t="shared" si="167"/>
        <v>plays</v>
      </c>
    </row>
    <row r="1761" spans="1:20" ht="30" x14ac:dyDescent="0.25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18">
        <f t="shared" si="165"/>
        <v>0.25</v>
      </c>
      <c r="P1761" s="6">
        <f t="shared" si="162"/>
        <v>5</v>
      </c>
      <c r="Q1761" s="11">
        <f t="shared" si="163"/>
        <v>41809.181597222218</v>
      </c>
      <c r="R1761" s="11">
        <f t="shared" si="164"/>
        <v>41839.181597222218</v>
      </c>
      <c r="S1761" s="15" t="str">
        <f t="shared" si="166"/>
        <v>theater</v>
      </c>
      <c r="T1761" s="16" t="str">
        <f t="shared" si="167"/>
        <v>plays</v>
      </c>
    </row>
    <row r="1762" spans="1:20" ht="45" x14ac:dyDescent="0.25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18">
        <f t="shared" si="165"/>
        <v>35</v>
      </c>
      <c r="P1762" s="6">
        <f t="shared" si="162"/>
        <v>17.5</v>
      </c>
      <c r="Q1762" s="11">
        <f t="shared" si="163"/>
        <v>42019.475428240738</v>
      </c>
      <c r="R1762" s="11">
        <f t="shared" si="164"/>
        <v>42049.268749999996</v>
      </c>
      <c r="S1762" s="15" t="str">
        <f t="shared" si="166"/>
        <v>theater</v>
      </c>
      <c r="T1762" s="16" t="str">
        <f t="shared" si="167"/>
        <v>plays</v>
      </c>
    </row>
    <row r="1763" spans="1:20" ht="45" x14ac:dyDescent="0.25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18">
        <f t="shared" si="165"/>
        <v>16.566666666666666</v>
      </c>
      <c r="P1763" s="6">
        <f t="shared" si="162"/>
        <v>29.235294117647058</v>
      </c>
      <c r="Q1763" s="11">
        <f t="shared" si="163"/>
        <v>41950.058611111112</v>
      </c>
      <c r="R1763" s="11">
        <f t="shared" si="164"/>
        <v>41963.461111111108</v>
      </c>
      <c r="S1763" s="15" t="str">
        <f t="shared" si="166"/>
        <v>theater</v>
      </c>
      <c r="T1763" s="16" t="str">
        <f t="shared" si="167"/>
        <v>plays</v>
      </c>
    </row>
    <row r="1764" spans="1:20" ht="45" x14ac:dyDescent="0.25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18">
        <f t="shared" si="165"/>
        <v>0</v>
      </c>
      <c r="P1764" s="6">
        <f t="shared" si="162"/>
        <v>0</v>
      </c>
      <c r="Q1764" s="11">
        <f t="shared" si="163"/>
        <v>42069.183113425919</v>
      </c>
      <c r="R1764" s="11">
        <f t="shared" si="164"/>
        <v>42099.141446759262</v>
      </c>
      <c r="S1764" s="15" t="str">
        <f t="shared" si="166"/>
        <v>theater</v>
      </c>
      <c r="T1764" s="16" t="str">
        <f t="shared" si="167"/>
        <v>plays</v>
      </c>
    </row>
    <row r="1765" spans="1:20" ht="45" x14ac:dyDescent="0.25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18">
        <f t="shared" si="165"/>
        <v>57.199999999999996</v>
      </c>
      <c r="P1765" s="6">
        <f t="shared" si="162"/>
        <v>59.583333333333336</v>
      </c>
      <c r="Q1765" s="11">
        <f t="shared" si="163"/>
        <v>42061.754930555551</v>
      </c>
      <c r="R1765" s="11">
        <f t="shared" si="164"/>
        <v>42091.713263888887</v>
      </c>
      <c r="S1765" s="15" t="str">
        <f t="shared" si="166"/>
        <v>theater</v>
      </c>
      <c r="T1765" s="16" t="str">
        <f t="shared" si="167"/>
        <v>plays</v>
      </c>
    </row>
    <row r="1766" spans="1:20" ht="45" x14ac:dyDescent="0.25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18">
        <f t="shared" si="165"/>
        <v>16.514285714285716</v>
      </c>
      <c r="P1766" s="6">
        <f t="shared" si="162"/>
        <v>82.571428571428569</v>
      </c>
      <c r="Q1766" s="11">
        <f t="shared" si="163"/>
        <v>41842.620347222219</v>
      </c>
      <c r="R1766" s="11">
        <f t="shared" si="164"/>
        <v>41882.619317129625</v>
      </c>
      <c r="S1766" s="15" t="str">
        <f t="shared" si="166"/>
        <v>theater</v>
      </c>
      <c r="T1766" s="16" t="str">
        <f t="shared" si="167"/>
        <v>plays</v>
      </c>
    </row>
    <row r="1767" spans="1:20" x14ac:dyDescent="0.25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18">
        <f t="shared" si="165"/>
        <v>0.125</v>
      </c>
      <c r="P1767" s="6">
        <f t="shared" si="162"/>
        <v>10</v>
      </c>
      <c r="Q1767" s="11">
        <f t="shared" si="163"/>
        <v>42437.437013888884</v>
      </c>
      <c r="R1767" s="11">
        <f t="shared" si="164"/>
        <v>42497.39534722222</v>
      </c>
      <c r="S1767" s="15" t="str">
        <f t="shared" si="166"/>
        <v>theater</v>
      </c>
      <c r="T1767" s="16" t="str">
        <f t="shared" si="167"/>
        <v>plays</v>
      </c>
    </row>
    <row r="1768" spans="1:20" ht="45" x14ac:dyDescent="0.25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18">
        <f t="shared" si="165"/>
        <v>37.75</v>
      </c>
      <c r="P1768" s="6">
        <f t="shared" si="162"/>
        <v>32.357142857142854</v>
      </c>
      <c r="Q1768" s="11">
        <f t="shared" si="163"/>
        <v>42775.755879629629</v>
      </c>
      <c r="R1768" s="11">
        <f t="shared" si="164"/>
        <v>42795.583333333336</v>
      </c>
      <c r="S1768" s="15" t="str">
        <f t="shared" si="166"/>
        <v>theater</v>
      </c>
      <c r="T1768" s="16" t="str">
        <f t="shared" si="167"/>
        <v>plays</v>
      </c>
    </row>
    <row r="1769" spans="1:20" ht="45" x14ac:dyDescent="0.25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18">
        <f t="shared" si="165"/>
        <v>1.8399999999999999</v>
      </c>
      <c r="P1769" s="6">
        <f t="shared" si="162"/>
        <v>5.75</v>
      </c>
      <c r="Q1769" s="11">
        <f t="shared" si="163"/>
        <v>41878.835196759253</v>
      </c>
      <c r="R1769" s="11">
        <f t="shared" si="164"/>
        <v>41908.835196759253</v>
      </c>
      <c r="S1769" s="15" t="str">
        <f t="shared" si="166"/>
        <v>theater</v>
      </c>
      <c r="T1769" s="16" t="str">
        <f t="shared" si="167"/>
        <v>plays</v>
      </c>
    </row>
    <row r="1770" spans="1:20" ht="45" x14ac:dyDescent="0.25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18">
        <f t="shared" si="165"/>
        <v>10.050000000000001</v>
      </c>
      <c r="P1770" s="6">
        <f t="shared" si="162"/>
        <v>100.5</v>
      </c>
      <c r="Q1770" s="11">
        <f t="shared" si="163"/>
        <v>42020.379016203697</v>
      </c>
      <c r="R1770" s="11">
        <f t="shared" si="164"/>
        <v>42050.379016203697</v>
      </c>
      <c r="S1770" s="15" t="str">
        <f t="shared" si="166"/>
        <v>theater</v>
      </c>
      <c r="T1770" s="16" t="str">
        <f t="shared" si="167"/>
        <v>plays</v>
      </c>
    </row>
    <row r="1771" spans="1:20" x14ac:dyDescent="0.25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18">
        <f t="shared" si="165"/>
        <v>0.2</v>
      </c>
      <c r="P1771" s="6">
        <f t="shared" si="162"/>
        <v>1</v>
      </c>
      <c r="Q1771" s="11">
        <f t="shared" si="163"/>
        <v>41889.954363425924</v>
      </c>
      <c r="R1771" s="11">
        <f t="shared" si="164"/>
        <v>41919.954363425924</v>
      </c>
      <c r="S1771" s="15" t="str">
        <f t="shared" si="166"/>
        <v>theater</v>
      </c>
      <c r="T1771" s="16" t="str">
        <f t="shared" si="167"/>
        <v>plays</v>
      </c>
    </row>
    <row r="1772" spans="1:20" ht="45" x14ac:dyDescent="0.25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18">
        <f t="shared" si="165"/>
        <v>1.3333333333333335</v>
      </c>
      <c r="P1772" s="6">
        <f t="shared" si="162"/>
        <v>20</v>
      </c>
      <c r="Q1772" s="11">
        <f t="shared" si="163"/>
        <v>41872.599363425921</v>
      </c>
      <c r="R1772" s="11">
        <f t="shared" si="164"/>
        <v>41932.599363425921</v>
      </c>
      <c r="S1772" s="15" t="str">
        <f t="shared" si="166"/>
        <v>theater</v>
      </c>
      <c r="T1772" s="16" t="str">
        <f t="shared" si="167"/>
        <v>plays</v>
      </c>
    </row>
    <row r="1773" spans="1:20" ht="45" x14ac:dyDescent="0.25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18">
        <f t="shared" si="165"/>
        <v>6.6666666666666671E-3</v>
      </c>
      <c r="P1773" s="6">
        <f t="shared" si="162"/>
        <v>2</v>
      </c>
      <c r="Q1773" s="11">
        <f t="shared" si="163"/>
        <v>42391.564664351848</v>
      </c>
      <c r="R1773" s="11">
        <f t="shared" si="164"/>
        <v>42416.564664351848</v>
      </c>
      <c r="S1773" s="15" t="str">
        <f t="shared" si="166"/>
        <v>theater</v>
      </c>
      <c r="T1773" s="16" t="str">
        <f t="shared" si="167"/>
        <v>plays</v>
      </c>
    </row>
    <row r="1774" spans="1:20" ht="45" x14ac:dyDescent="0.25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18">
        <f t="shared" si="165"/>
        <v>0.25</v>
      </c>
      <c r="P1774" s="6">
        <f t="shared" si="162"/>
        <v>5</v>
      </c>
      <c r="Q1774" s="11">
        <f t="shared" si="163"/>
        <v>41848.564594907402</v>
      </c>
      <c r="R1774" s="11">
        <f t="shared" si="164"/>
        <v>41877.477777777771</v>
      </c>
      <c r="S1774" s="15" t="str">
        <f t="shared" si="166"/>
        <v>theater</v>
      </c>
      <c r="T1774" s="16" t="str">
        <f t="shared" si="167"/>
        <v>plays</v>
      </c>
    </row>
    <row r="1775" spans="1:20" ht="45" x14ac:dyDescent="0.25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18">
        <f t="shared" si="165"/>
        <v>6</v>
      </c>
      <c r="P1775" s="6">
        <f t="shared" si="162"/>
        <v>15</v>
      </c>
      <c r="Q1775" s="11">
        <f t="shared" si="163"/>
        <v>42177.755868055552</v>
      </c>
      <c r="R1775" s="11">
        <f t="shared" si="164"/>
        <v>42207.755868055552</v>
      </c>
      <c r="S1775" s="15" t="str">
        <f t="shared" si="166"/>
        <v>theater</v>
      </c>
      <c r="T1775" s="16" t="str">
        <f t="shared" si="167"/>
        <v>plays</v>
      </c>
    </row>
    <row r="1776" spans="1:20" ht="45" x14ac:dyDescent="0.25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18">
        <f t="shared" si="165"/>
        <v>3.8860103626943006</v>
      </c>
      <c r="P1776" s="6">
        <f t="shared" si="162"/>
        <v>25</v>
      </c>
      <c r="Q1776" s="11">
        <f t="shared" si="163"/>
        <v>41851.492592592593</v>
      </c>
      <c r="R1776" s="11">
        <f t="shared" si="164"/>
        <v>41891.492592592593</v>
      </c>
      <c r="S1776" s="15" t="str">
        <f t="shared" si="166"/>
        <v>theater</v>
      </c>
      <c r="T1776" s="16" t="str">
        <f t="shared" si="167"/>
        <v>plays</v>
      </c>
    </row>
    <row r="1777" spans="1:20" ht="45" x14ac:dyDescent="0.25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18">
        <f t="shared" si="165"/>
        <v>24.194444444444443</v>
      </c>
      <c r="P1777" s="6">
        <f t="shared" si="162"/>
        <v>45.842105263157897</v>
      </c>
      <c r="Q1777" s="11">
        <f t="shared" si="163"/>
        <v>41921.562106481477</v>
      </c>
      <c r="R1777" s="11">
        <f t="shared" si="164"/>
        <v>41938.562106481477</v>
      </c>
      <c r="S1777" s="15" t="str">
        <f t="shared" si="166"/>
        <v>theater</v>
      </c>
      <c r="T1777" s="16" t="str">
        <f t="shared" si="167"/>
        <v>plays</v>
      </c>
    </row>
    <row r="1778" spans="1:20" ht="45" x14ac:dyDescent="0.25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18">
        <f t="shared" si="165"/>
        <v>7.6</v>
      </c>
      <c r="P1778" s="6">
        <f t="shared" si="162"/>
        <v>4.75</v>
      </c>
      <c r="Q1778" s="11">
        <f t="shared" si="163"/>
        <v>42002.336550925924</v>
      </c>
      <c r="R1778" s="11">
        <f t="shared" si="164"/>
        <v>42032.336550925924</v>
      </c>
      <c r="S1778" s="15" t="str">
        <f t="shared" si="166"/>
        <v>theater</v>
      </c>
      <c r="T1778" s="16" t="str">
        <f t="shared" si="167"/>
        <v>plays</v>
      </c>
    </row>
    <row r="1779" spans="1:20" ht="45" x14ac:dyDescent="0.25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18">
        <f t="shared" si="165"/>
        <v>0</v>
      </c>
      <c r="P1779" s="6">
        <f t="shared" si="162"/>
        <v>0</v>
      </c>
      <c r="Q1779" s="11">
        <f t="shared" si="163"/>
        <v>42096.336215277777</v>
      </c>
      <c r="R1779" s="11">
        <f t="shared" si="164"/>
        <v>42126.336215277777</v>
      </c>
      <c r="S1779" s="15" t="str">
        <f t="shared" si="166"/>
        <v>theater</v>
      </c>
      <c r="T1779" s="16" t="str">
        <f t="shared" si="167"/>
        <v>plays</v>
      </c>
    </row>
    <row r="1780" spans="1:20" ht="45" x14ac:dyDescent="0.25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18">
        <f t="shared" si="165"/>
        <v>1.3</v>
      </c>
      <c r="P1780" s="6">
        <f t="shared" si="162"/>
        <v>13</v>
      </c>
      <c r="Q1780" s="11">
        <f t="shared" si="163"/>
        <v>42021.092858796292</v>
      </c>
      <c r="R1780" s="11">
        <f t="shared" si="164"/>
        <v>42051.092858796292</v>
      </c>
      <c r="S1780" s="15" t="str">
        <f t="shared" si="166"/>
        <v>theater</v>
      </c>
      <c r="T1780" s="16" t="str">
        <f t="shared" si="167"/>
        <v>plays</v>
      </c>
    </row>
    <row r="1781" spans="1:20" ht="45" x14ac:dyDescent="0.25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18">
        <f t="shared" si="165"/>
        <v>0</v>
      </c>
      <c r="P1781" s="6">
        <f t="shared" si="162"/>
        <v>0</v>
      </c>
      <c r="Q1781" s="11">
        <f t="shared" si="163"/>
        <v>42419.037835648145</v>
      </c>
      <c r="R1781" s="11">
        <f t="shared" si="164"/>
        <v>42434.037835648145</v>
      </c>
      <c r="S1781" s="15" t="str">
        <f t="shared" si="166"/>
        <v>theater</v>
      </c>
      <c r="T1781" s="16" t="str">
        <f t="shared" si="167"/>
        <v>plays</v>
      </c>
    </row>
    <row r="1782" spans="1:20" ht="45" x14ac:dyDescent="0.25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18">
        <f t="shared" si="165"/>
        <v>1.4285714285714287E-2</v>
      </c>
      <c r="P1782" s="6">
        <f t="shared" si="162"/>
        <v>1</v>
      </c>
      <c r="Q1782" s="11">
        <f t="shared" si="163"/>
        <v>42174.572488425925</v>
      </c>
      <c r="R1782" s="11">
        <f t="shared" si="164"/>
        <v>42204.572488425925</v>
      </c>
      <c r="S1782" s="15" t="str">
        <f t="shared" si="166"/>
        <v>theater</v>
      </c>
      <c r="T1782" s="16" t="str">
        <f t="shared" si="167"/>
        <v>plays</v>
      </c>
    </row>
    <row r="1783" spans="1:20" ht="45" x14ac:dyDescent="0.25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18">
        <f t="shared" si="165"/>
        <v>14.000000000000002</v>
      </c>
      <c r="P1783" s="6">
        <f t="shared" si="162"/>
        <v>10</v>
      </c>
      <c r="Q1783" s="11">
        <f t="shared" si="163"/>
        <v>41869.664351851847</v>
      </c>
      <c r="R1783" s="11">
        <f t="shared" si="164"/>
        <v>41899.664351851847</v>
      </c>
      <c r="S1783" s="15" t="str">
        <f t="shared" si="166"/>
        <v>theater</v>
      </c>
      <c r="T1783" s="16" t="str">
        <f t="shared" si="167"/>
        <v>plays</v>
      </c>
    </row>
    <row r="1784" spans="1:20" ht="45" x14ac:dyDescent="0.25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18">
        <f t="shared" si="165"/>
        <v>1.05</v>
      </c>
      <c r="P1784" s="6">
        <f t="shared" si="162"/>
        <v>52.5</v>
      </c>
      <c r="Q1784" s="11">
        <f t="shared" si="163"/>
        <v>41856.463819444441</v>
      </c>
      <c r="R1784" s="11">
        <f t="shared" si="164"/>
        <v>41886.463819444441</v>
      </c>
      <c r="S1784" s="15" t="str">
        <f t="shared" si="166"/>
        <v>theater</v>
      </c>
      <c r="T1784" s="16" t="str">
        <f t="shared" si="167"/>
        <v>plays</v>
      </c>
    </row>
    <row r="1785" spans="1:20" ht="30" x14ac:dyDescent="0.25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18">
        <f t="shared" si="165"/>
        <v>8.6666666666666679</v>
      </c>
      <c r="P1785" s="6">
        <f t="shared" si="162"/>
        <v>32.5</v>
      </c>
      <c r="Q1785" s="11">
        <f t="shared" si="163"/>
        <v>42620.702638888884</v>
      </c>
      <c r="R1785" s="11">
        <f t="shared" si="164"/>
        <v>42650.702638888884</v>
      </c>
      <c r="S1785" s="15" t="str">
        <f t="shared" si="166"/>
        <v>theater</v>
      </c>
      <c r="T1785" s="16" t="str">
        <f t="shared" si="167"/>
        <v>plays</v>
      </c>
    </row>
    <row r="1786" spans="1:20" ht="45" x14ac:dyDescent="0.25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18">
        <f t="shared" si="165"/>
        <v>0.82857142857142851</v>
      </c>
      <c r="P1786" s="6">
        <f t="shared" si="162"/>
        <v>7.25</v>
      </c>
      <c r="Q1786" s="11">
        <f t="shared" si="163"/>
        <v>42417.467546296299</v>
      </c>
      <c r="R1786" s="11">
        <f t="shared" si="164"/>
        <v>42475.477777777771</v>
      </c>
      <c r="S1786" s="15" t="str">
        <f t="shared" si="166"/>
        <v>theater</v>
      </c>
      <c r="T1786" s="16" t="str">
        <f t="shared" si="167"/>
        <v>plays</v>
      </c>
    </row>
    <row r="1787" spans="1:20" ht="45" x14ac:dyDescent="0.25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18">
        <f t="shared" si="165"/>
        <v>16.666666666666664</v>
      </c>
      <c r="P1787" s="6">
        <f t="shared" si="162"/>
        <v>33.333333333333336</v>
      </c>
      <c r="Q1787" s="11">
        <f t="shared" si="163"/>
        <v>42056.982627314814</v>
      </c>
      <c r="R1787" s="11">
        <f t="shared" si="164"/>
        <v>42086.940960648142</v>
      </c>
      <c r="S1787" s="15" t="str">
        <f t="shared" si="166"/>
        <v>theater</v>
      </c>
      <c r="T1787" s="16" t="str">
        <f t="shared" si="167"/>
        <v>plays</v>
      </c>
    </row>
    <row r="1788" spans="1:20" ht="30" x14ac:dyDescent="0.25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18">
        <f t="shared" si="165"/>
        <v>0.83333333333333337</v>
      </c>
      <c r="P1788" s="6">
        <f t="shared" si="162"/>
        <v>62.5</v>
      </c>
      <c r="Q1788" s="11">
        <f t="shared" si="163"/>
        <v>41878.703217592592</v>
      </c>
      <c r="R1788" s="11">
        <f t="shared" si="164"/>
        <v>41938.703217592592</v>
      </c>
      <c r="S1788" s="15" t="str">
        <f t="shared" si="166"/>
        <v>theater</v>
      </c>
      <c r="T1788" s="16" t="str">
        <f t="shared" si="167"/>
        <v>plays</v>
      </c>
    </row>
    <row r="1789" spans="1:20" ht="30" x14ac:dyDescent="0.25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18">
        <f t="shared" si="165"/>
        <v>69.561111111111103</v>
      </c>
      <c r="P1789" s="6">
        <f t="shared" si="162"/>
        <v>63.558375634517766</v>
      </c>
      <c r="Q1789" s="11">
        <f t="shared" si="163"/>
        <v>41990.375775462962</v>
      </c>
      <c r="R1789" s="11">
        <f t="shared" si="164"/>
        <v>42035.912499999999</v>
      </c>
      <c r="S1789" s="15" t="str">
        <f t="shared" si="166"/>
        <v>theater</v>
      </c>
      <c r="T1789" s="16" t="str">
        <f t="shared" si="167"/>
        <v>plays</v>
      </c>
    </row>
    <row r="1790" spans="1:20" ht="45" x14ac:dyDescent="0.25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18">
        <f t="shared" si="165"/>
        <v>0</v>
      </c>
      <c r="P1790" s="6">
        <f t="shared" si="162"/>
        <v>0</v>
      </c>
      <c r="Q1790" s="11">
        <f t="shared" si="163"/>
        <v>42408.791238425925</v>
      </c>
      <c r="R1790" s="11">
        <f t="shared" si="164"/>
        <v>42453.749571759261</v>
      </c>
      <c r="S1790" s="15" t="str">
        <f t="shared" si="166"/>
        <v>theater</v>
      </c>
      <c r="T1790" s="16" t="str">
        <f t="shared" si="167"/>
        <v>plays</v>
      </c>
    </row>
    <row r="1791" spans="1:20" ht="45" x14ac:dyDescent="0.25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18">
        <f t="shared" si="165"/>
        <v>1.25</v>
      </c>
      <c r="P1791" s="6">
        <f t="shared" si="162"/>
        <v>10</v>
      </c>
      <c r="Q1791" s="11">
        <f t="shared" si="163"/>
        <v>42217.461770833332</v>
      </c>
      <c r="R1791" s="11">
        <f t="shared" si="164"/>
        <v>42247.461770833332</v>
      </c>
      <c r="S1791" s="15" t="str">
        <f t="shared" si="166"/>
        <v>theater</v>
      </c>
      <c r="T1791" s="16" t="str">
        <f t="shared" si="167"/>
        <v>plays</v>
      </c>
    </row>
    <row r="1792" spans="1:20" ht="45" x14ac:dyDescent="0.25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18">
        <f t="shared" si="165"/>
        <v>5</v>
      </c>
      <c r="P1792" s="6">
        <f t="shared" si="162"/>
        <v>62.5</v>
      </c>
      <c r="Q1792" s="11">
        <f t="shared" si="163"/>
        <v>42151.029351851852</v>
      </c>
      <c r="R1792" s="11">
        <f t="shared" si="164"/>
        <v>42211.029351851852</v>
      </c>
      <c r="S1792" s="15" t="str">
        <f t="shared" si="166"/>
        <v>theater</v>
      </c>
      <c r="T1792" s="16" t="str">
        <f t="shared" si="167"/>
        <v>plays</v>
      </c>
    </row>
    <row r="1793" spans="1:20" ht="45" x14ac:dyDescent="0.25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18">
        <f t="shared" si="165"/>
        <v>0</v>
      </c>
      <c r="P1793" s="6">
        <f t="shared" si="162"/>
        <v>0</v>
      </c>
      <c r="Q1793" s="11">
        <f t="shared" si="163"/>
        <v>42282.447210648148</v>
      </c>
      <c r="R1793" s="11">
        <f t="shared" si="164"/>
        <v>42342.488877314812</v>
      </c>
      <c r="S1793" s="15" t="str">
        <f t="shared" si="166"/>
        <v>theater</v>
      </c>
      <c r="T1793" s="16" t="str">
        <f t="shared" si="167"/>
        <v>plays</v>
      </c>
    </row>
    <row r="1794" spans="1:20" ht="45" x14ac:dyDescent="0.25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18">
        <f t="shared" si="165"/>
        <v>7.166666666666667</v>
      </c>
      <c r="P1794" s="6">
        <f t="shared" ref="P1794:P1857" si="168">IF(ISERROR(E1794/L1794),0,E1794/L1794)</f>
        <v>30.714285714285715</v>
      </c>
      <c r="Q1794" s="11">
        <f t="shared" ref="Q1794:Q1857" si="169">(J1794/86400)+25569+(-5/24)</f>
        <v>42768.762511574074</v>
      </c>
      <c r="R1794" s="11">
        <f t="shared" ref="R1794:R1857" si="170">(I1794/86400)+25569+(-5/24)</f>
        <v>42788.833333333336</v>
      </c>
      <c r="S1794" s="15" t="str">
        <f t="shared" si="166"/>
        <v>theater</v>
      </c>
      <c r="T1794" s="16" t="str">
        <f t="shared" si="167"/>
        <v>plays</v>
      </c>
    </row>
    <row r="1795" spans="1:20" ht="45" x14ac:dyDescent="0.25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18">
        <f t="shared" ref="O1795:O1858" si="171">E1795/D1795 * 100</f>
        <v>28.050000000000004</v>
      </c>
      <c r="P1795" s="6">
        <f t="shared" si="168"/>
        <v>51</v>
      </c>
      <c r="Q1795" s="11">
        <f t="shared" si="169"/>
        <v>41765.730324074073</v>
      </c>
      <c r="R1795" s="11">
        <f t="shared" si="170"/>
        <v>41795.730324074073</v>
      </c>
      <c r="S1795" s="15" t="str">
        <f t="shared" ref="S1795:S1858" si="172">LEFT(N1795,FIND("/",N1795)-1)</f>
        <v>theater</v>
      </c>
      <c r="T1795" s="16" t="str">
        <f t="shared" ref="T1795:T1858" si="173">RIGHT(N1795,LEN(N1795)-FIND("/",N1795))</f>
        <v>plays</v>
      </c>
    </row>
    <row r="1796" spans="1:20" ht="45" x14ac:dyDescent="0.25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18">
        <f t="shared" si="171"/>
        <v>0</v>
      </c>
      <c r="P1796" s="6">
        <f t="shared" si="168"/>
        <v>0</v>
      </c>
      <c r="Q1796" s="11">
        <f t="shared" si="169"/>
        <v>42321.816782407404</v>
      </c>
      <c r="R1796" s="11">
        <f t="shared" si="170"/>
        <v>42351.816782407404</v>
      </c>
      <c r="S1796" s="15" t="str">
        <f t="shared" si="172"/>
        <v>theater</v>
      </c>
      <c r="T1796" s="16" t="str">
        <f t="shared" si="173"/>
        <v>plays</v>
      </c>
    </row>
    <row r="1797" spans="1:20" ht="45" x14ac:dyDescent="0.25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18">
        <f t="shared" si="171"/>
        <v>16</v>
      </c>
      <c r="P1797" s="6">
        <f t="shared" si="168"/>
        <v>66.666666666666671</v>
      </c>
      <c r="Q1797" s="11">
        <f t="shared" si="169"/>
        <v>42374.446747685179</v>
      </c>
      <c r="R1797" s="11">
        <f t="shared" si="170"/>
        <v>42403.575694444444</v>
      </c>
      <c r="S1797" s="15" t="str">
        <f t="shared" si="172"/>
        <v>theater</v>
      </c>
      <c r="T1797" s="16" t="str">
        <f t="shared" si="173"/>
        <v>plays</v>
      </c>
    </row>
    <row r="1798" spans="1:20" ht="45" x14ac:dyDescent="0.25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18">
        <f t="shared" si="171"/>
        <v>0</v>
      </c>
      <c r="P1798" s="6">
        <f t="shared" si="168"/>
        <v>0</v>
      </c>
      <c r="Q1798" s="11">
        <f t="shared" si="169"/>
        <v>41941.376898148148</v>
      </c>
      <c r="R1798" s="11">
        <f t="shared" si="170"/>
        <v>41991.418564814812</v>
      </c>
      <c r="S1798" s="15" t="str">
        <f t="shared" si="172"/>
        <v>theater</v>
      </c>
      <c r="T1798" s="16" t="str">
        <f t="shared" si="173"/>
        <v>plays</v>
      </c>
    </row>
    <row r="1799" spans="1:20" ht="45" x14ac:dyDescent="0.25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18">
        <f t="shared" si="171"/>
        <v>6.8287037037037033</v>
      </c>
      <c r="P1799" s="6">
        <f t="shared" si="168"/>
        <v>59</v>
      </c>
      <c r="Q1799" s="11">
        <f t="shared" si="169"/>
        <v>42293.60087962963</v>
      </c>
      <c r="R1799" s="11">
        <f t="shared" si="170"/>
        <v>42353.642546296294</v>
      </c>
      <c r="S1799" s="15" t="str">
        <f t="shared" si="172"/>
        <v>theater</v>
      </c>
      <c r="T1799" s="16" t="str">
        <f t="shared" si="173"/>
        <v>plays</v>
      </c>
    </row>
    <row r="1800" spans="1:20" ht="45" x14ac:dyDescent="0.25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18">
        <f t="shared" si="171"/>
        <v>25.698702928870294</v>
      </c>
      <c r="P1800" s="6">
        <f t="shared" si="168"/>
        <v>65.340319148936175</v>
      </c>
      <c r="Q1800" s="11">
        <f t="shared" si="169"/>
        <v>42614.06046296296</v>
      </c>
      <c r="R1800" s="11">
        <f t="shared" si="170"/>
        <v>42645.166666666664</v>
      </c>
      <c r="S1800" s="15" t="str">
        <f t="shared" si="172"/>
        <v>theater</v>
      </c>
      <c r="T1800" s="16" t="str">
        <f t="shared" si="173"/>
        <v>plays</v>
      </c>
    </row>
    <row r="1801" spans="1:20" ht="45" x14ac:dyDescent="0.25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18">
        <f t="shared" si="171"/>
        <v>1.4814814814814816</v>
      </c>
      <c r="P1801" s="6">
        <f t="shared" si="168"/>
        <v>100</v>
      </c>
      <c r="Q1801" s="11">
        <f t="shared" si="169"/>
        <v>42067.739004629628</v>
      </c>
      <c r="R1801" s="11">
        <f t="shared" si="170"/>
        <v>42097.697337962956</v>
      </c>
      <c r="S1801" s="15" t="str">
        <f t="shared" si="172"/>
        <v>theater</v>
      </c>
      <c r="T1801" s="16" t="str">
        <f t="shared" si="173"/>
        <v>plays</v>
      </c>
    </row>
    <row r="1802" spans="1:20" ht="30" x14ac:dyDescent="0.25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18">
        <f t="shared" si="171"/>
        <v>36.85</v>
      </c>
      <c r="P1802" s="6">
        <f t="shared" si="168"/>
        <v>147.4</v>
      </c>
      <c r="Q1802" s="11">
        <f t="shared" si="169"/>
        <v>41903.674618055556</v>
      </c>
      <c r="R1802" s="11">
        <f t="shared" si="170"/>
        <v>41933.674618055556</v>
      </c>
      <c r="S1802" s="15" t="str">
        <f t="shared" si="172"/>
        <v>theater</v>
      </c>
      <c r="T1802" s="16" t="str">
        <f t="shared" si="173"/>
        <v>plays</v>
      </c>
    </row>
    <row r="1803" spans="1:20" ht="45" x14ac:dyDescent="0.25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18">
        <f t="shared" si="171"/>
        <v>47.05</v>
      </c>
      <c r="P1803" s="6">
        <f t="shared" si="168"/>
        <v>166.05882352941177</v>
      </c>
      <c r="Q1803" s="11">
        <f t="shared" si="169"/>
        <v>41804.728750000002</v>
      </c>
      <c r="R1803" s="11">
        <f t="shared" si="170"/>
        <v>41821.729166666664</v>
      </c>
      <c r="S1803" s="15" t="str">
        <f t="shared" si="172"/>
        <v>theater</v>
      </c>
      <c r="T1803" s="16" t="str">
        <f t="shared" si="173"/>
        <v>plays</v>
      </c>
    </row>
    <row r="1804" spans="1:20" ht="45" x14ac:dyDescent="0.25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18">
        <f t="shared" si="171"/>
        <v>11.428571428571429</v>
      </c>
      <c r="P1804" s="6">
        <f t="shared" si="168"/>
        <v>40</v>
      </c>
      <c r="Q1804" s="11">
        <f t="shared" si="169"/>
        <v>42496.862442129626</v>
      </c>
      <c r="R1804" s="11">
        <f t="shared" si="170"/>
        <v>42514.392361111109</v>
      </c>
      <c r="S1804" s="15" t="str">
        <f t="shared" si="172"/>
        <v>theater</v>
      </c>
      <c r="T1804" s="16" t="str">
        <f t="shared" si="173"/>
        <v>plays</v>
      </c>
    </row>
    <row r="1805" spans="1:20" ht="45" x14ac:dyDescent="0.25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18">
        <f t="shared" si="171"/>
        <v>12.04</v>
      </c>
      <c r="P1805" s="6">
        <f t="shared" si="168"/>
        <v>75.25</v>
      </c>
      <c r="Q1805" s="11">
        <f t="shared" si="169"/>
        <v>41869.590393518512</v>
      </c>
      <c r="R1805" s="11">
        <f t="shared" si="170"/>
        <v>41929.590393518512</v>
      </c>
      <c r="S1805" s="15" t="str">
        <f t="shared" si="172"/>
        <v>theater</v>
      </c>
      <c r="T1805" s="16" t="str">
        <f t="shared" si="173"/>
        <v>plays</v>
      </c>
    </row>
    <row r="1806" spans="1:20" ht="30" x14ac:dyDescent="0.25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18">
        <f t="shared" si="171"/>
        <v>60</v>
      </c>
      <c r="P1806" s="6">
        <f t="shared" si="168"/>
        <v>60</v>
      </c>
      <c r="Q1806" s="11">
        <f t="shared" si="169"/>
        <v>42305.462581018517</v>
      </c>
      <c r="R1806" s="11">
        <f t="shared" si="170"/>
        <v>42339.040972222218</v>
      </c>
      <c r="S1806" s="15" t="str">
        <f t="shared" si="172"/>
        <v>theater</v>
      </c>
      <c r="T1806" s="16" t="str">
        <f t="shared" si="173"/>
        <v>plays</v>
      </c>
    </row>
    <row r="1807" spans="1:20" ht="45" x14ac:dyDescent="0.25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18">
        <f t="shared" si="171"/>
        <v>31.25</v>
      </c>
      <c r="P1807" s="6">
        <f t="shared" si="168"/>
        <v>1250</v>
      </c>
      <c r="Q1807" s="11">
        <f t="shared" si="169"/>
        <v>42144.023194444446</v>
      </c>
      <c r="R1807" s="11">
        <f t="shared" si="170"/>
        <v>42202.916666666664</v>
      </c>
      <c r="S1807" s="15" t="str">
        <f t="shared" si="172"/>
        <v>theater</v>
      </c>
      <c r="T1807" s="16" t="str">
        <f t="shared" si="173"/>
        <v>plays</v>
      </c>
    </row>
    <row r="1808" spans="1:20" ht="30" x14ac:dyDescent="0.25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18">
        <f t="shared" si="171"/>
        <v>0.42</v>
      </c>
      <c r="P1808" s="6">
        <f t="shared" si="168"/>
        <v>10.5</v>
      </c>
      <c r="Q1808" s="11">
        <f t="shared" si="169"/>
        <v>42559.265671296293</v>
      </c>
      <c r="R1808" s="11">
        <f t="shared" si="170"/>
        <v>42619.265671296293</v>
      </c>
      <c r="S1808" s="15" t="str">
        <f t="shared" si="172"/>
        <v>theater</v>
      </c>
      <c r="T1808" s="16" t="str">
        <f t="shared" si="173"/>
        <v>plays</v>
      </c>
    </row>
    <row r="1809" spans="1:20" ht="45" x14ac:dyDescent="0.25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18">
        <f t="shared" si="171"/>
        <v>0.21</v>
      </c>
      <c r="P1809" s="6">
        <f t="shared" si="168"/>
        <v>7</v>
      </c>
      <c r="Q1809" s="11">
        <f t="shared" si="169"/>
        <v>41994.875740740739</v>
      </c>
      <c r="R1809" s="11">
        <f t="shared" si="170"/>
        <v>42024.594444444439</v>
      </c>
      <c r="S1809" s="15" t="str">
        <f t="shared" si="172"/>
        <v>theater</v>
      </c>
      <c r="T1809" s="16" t="str">
        <f t="shared" si="173"/>
        <v>plays</v>
      </c>
    </row>
    <row r="1810" spans="1:20" ht="45" x14ac:dyDescent="0.25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18">
        <f t="shared" si="171"/>
        <v>0</v>
      </c>
      <c r="P1810" s="6">
        <f t="shared" si="168"/>
        <v>0</v>
      </c>
      <c r="Q1810" s="11">
        <f t="shared" si="169"/>
        <v>41948.749131944445</v>
      </c>
      <c r="R1810" s="11">
        <f t="shared" si="170"/>
        <v>41963.749131944445</v>
      </c>
      <c r="S1810" s="15" t="str">
        <f t="shared" si="172"/>
        <v>theater</v>
      </c>
      <c r="T1810" s="16" t="str">
        <f t="shared" si="173"/>
        <v>plays</v>
      </c>
    </row>
    <row r="1811" spans="1:20" ht="45" x14ac:dyDescent="0.25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18">
        <f t="shared" si="171"/>
        <v>37.5</v>
      </c>
      <c r="P1811" s="6">
        <f t="shared" si="168"/>
        <v>56.25</v>
      </c>
      <c r="Q1811" s="11">
        <f t="shared" si="169"/>
        <v>42074.011365740742</v>
      </c>
      <c r="R1811" s="11">
        <f t="shared" si="170"/>
        <v>42103.999999999993</v>
      </c>
      <c r="S1811" s="15" t="str">
        <f t="shared" si="172"/>
        <v>theater</v>
      </c>
      <c r="T1811" s="16" t="str">
        <f t="shared" si="173"/>
        <v>plays</v>
      </c>
    </row>
    <row r="1812" spans="1:20" ht="45" x14ac:dyDescent="0.25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18">
        <f t="shared" si="171"/>
        <v>0.02</v>
      </c>
      <c r="P1812" s="6">
        <f t="shared" si="168"/>
        <v>1</v>
      </c>
      <c r="Q1812" s="11">
        <f t="shared" si="169"/>
        <v>41841.992928240739</v>
      </c>
      <c r="R1812" s="11">
        <f t="shared" si="170"/>
        <v>41871.992928240739</v>
      </c>
      <c r="S1812" s="15" t="str">
        <f t="shared" si="172"/>
        <v>theater</v>
      </c>
      <c r="T1812" s="16" t="str">
        <f t="shared" si="173"/>
        <v>plays</v>
      </c>
    </row>
    <row r="1813" spans="1:20" ht="45" x14ac:dyDescent="0.25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18">
        <f t="shared" si="171"/>
        <v>8.2142857142857135</v>
      </c>
      <c r="P1813" s="6">
        <f t="shared" si="168"/>
        <v>38.333333333333336</v>
      </c>
      <c r="Q1813" s="11">
        <f t="shared" si="169"/>
        <v>41904.442245370366</v>
      </c>
      <c r="R1813" s="11">
        <f t="shared" si="170"/>
        <v>41934.442245370366</v>
      </c>
      <c r="S1813" s="15" t="str">
        <f t="shared" si="172"/>
        <v>theater</v>
      </c>
      <c r="T1813" s="16" t="str">
        <f t="shared" si="173"/>
        <v>plays</v>
      </c>
    </row>
    <row r="1814" spans="1:20" ht="45" x14ac:dyDescent="0.25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18">
        <f t="shared" si="171"/>
        <v>2.1999999999999997</v>
      </c>
      <c r="P1814" s="6">
        <f t="shared" si="168"/>
        <v>27.5</v>
      </c>
      <c r="Q1814" s="11">
        <f t="shared" si="169"/>
        <v>41990.814155092587</v>
      </c>
      <c r="R1814" s="11">
        <f t="shared" si="170"/>
        <v>42014.833333333336</v>
      </c>
      <c r="S1814" s="15" t="str">
        <f t="shared" si="172"/>
        <v>theater</v>
      </c>
      <c r="T1814" s="16" t="str">
        <f t="shared" si="173"/>
        <v>plays</v>
      </c>
    </row>
    <row r="1815" spans="1:20" ht="45" x14ac:dyDescent="0.25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18">
        <f t="shared" si="171"/>
        <v>17.652941176470588</v>
      </c>
      <c r="P1815" s="6">
        <f t="shared" si="168"/>
        <v>32.978021978021978</v>
      </c>
      <c r="Q1815" s="11">
        <f t="shared" si="169"/>
        <v>42436.300775462958</v>
      </c>
      <c r="R1815" s="11">
        <f t="shared" si="170"/>
        <v>42471.259108796294</v>
      </c>
      <c r="S1815" s="15" t="str">
        <f t="shared" si="172"/>
        <v>theater</v>
      </c>
      <c r="T1815" s="16" t="str">
        <f t="shared" si="173"/>
        <v>plays</v>
      </c>
    </row>
    <row r="1816" spans="1:20" ht="45" x14ac:dyDescent="0.25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18">
        <f t="shared" si="171"/>
        <v>0.08</v>
      </c>
      <c r="P1816" s="6">
        <f t="shared" si="168"/>
        <v>16</v>
      </c>
      <c r="Q1816" s="11">
        <f t="shared" si="169"/>
        <v>42169.750173611108</v>
      </c>
      <c r="R1816" s="11">
        <f t="shared" si="170"/>
        <v>42199.750173611108</v>
      </c>
      <c r="S1816" s="15" t="str">
        <f t="shared" si="172"/>
        <v>theater</v>
      </c>
      <c r="T1816" s="16" t="str">
        <f t="shared" si="173"/>
        <v>plays</v>
      </c>
    </row>
    <row r="1817" spans="1:20" ht="45" x14ac:dyDescent="0.25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18">
        <f t="shared" si="171"/>
        <v>6.6666666666666666E-2</v>
      </c>
      <c r="P1817" s="6">
        <f t="shared" si="168"/>
        <v>1</v>
      </c>
      <c r="Q1817" s="11">
        <f t="shared" si="169"/>
        <v>41905.428136574068</v>
      </c>
      <c r="R1817" s="11">
        <f t="shared" si="170"/>
        <v>41935.428136574068</v>
      </c>
      <c r="S1817" s="15" t="str">
        <f t="shared" si="172"/>
        <v>theater</v>
      </c>
      <c r="T1817" s="16" t="str">
        <f t="shared" si="173"/>
        <v>plays</v>
      </c>
    </row>
    <row r="1818" spans="1:20" ht="45" x14ac:dyDescent="0.25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18">
        <f t="shared" si="171"/>
        <v>0</v>
      </c>
      <c r="P1818" s="6">
        <f t="shared" si="168"/>
        <v>0</v>
      </c>
      <c r="Q1818" s="11">
        <f t="shared" si="169"/>
        <v>41761.601817129624</v>
      </c>
      <c r="R1818" s="11">
        <f t="shared" si="170"/>
        <v>41768.078472222223</v>
      </c>
      <c r="S1818" s="15" t="str">
        <f t="shared" si="172"/>
        <v>theater</v>
      </c>
      <c r="T1818" s="16" t="str">
        <f t="shared" si="173"/>
        <v>plays</v>
      </c>
    </row>
    <row r="1819" spans="1:20" ht="60" x14ac:dyDescent="0.25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18">
        <f t="shared" si="171"/>
        <v>37.533333333333339</v>
      </c>
      <c r="P1819" s="6">
        <f t="shared" si="168"/>
        <v>86.615384615384613</v>
      </c>
      <c r="Q1819" s="11">
        <f t="shared" si="169"/>
        <v>41865.670324074068</v>
      </c>
      <c r="R1819" s="11">
        <f t="shared" si="170"/>
        <v>41925.670324074068</v>
      </c>
      <c r="S1819" s="15" t="str">
        <f t="shared" si="172"/>
        <v>theater</v>
      </c>
      <c r="T1819" s="16" t="str">
        <f t="shared" si="173"/>
        <v>plays</v>
      </c>
    </row>
    <row r="1820" spans="1:20" ht="45" x14ac:dyDescent="0.25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18">
        <f t="shared" si="171"/>
        <v>22</v>
      </c>
      <c r="P1820" s="6">
        <f t="shared" si="168"/>
        <v>55</v>
      </c>
      <c r="Q1820" s="11">
        <f t="shared" si="169"/>
        <v>41928.481805555552</v>
      </c>
      <c r="R1820" s="11">
        <f t="shared" si="170"/>
        <v>41958.624999999993</v>
      </c>
      <c r="S1820" s="15" t="str">
        <f t="shared" si="172"/>
        <v>theater</v>
      </c>
      <c r="T1820" s="16" t="str">
        <f t="shared" si="173"/>
        <v>plays</v>
      </c>
    </row>
    <row r="1821" spans="1:20" ht="45" x14ac:dyDescent="0.25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18">
        <f t="shared" si="171"/>
        <v>0</v>
      </c>
      <c r="P1821" s="6">
        <f t="shared" si="168"/>
        <v>0</v>
      </c>
      <c r="Q1821" s="11">
        <f t="shared" si="169"/>
        <v>42613.632928240739</v>
      </c>
      <c r="R1821" s="11">
        <f t="shared" si="170"/>
        <v>42643.958333333336</v>
      </c>
      <c r="S1821" s="15" t="str">
        <f t="shared" si="172"/>
        <v>theater</v>
      </c>
      <c r="T1821" s="16" t="str">
        <f t="shared" si="173"/>
        <v>plays</v>
      </c>
    </row>
    <row r="1822" spans="1:20" ht="45" x14ac:dyDescent="0.25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18">
        <f t="shared" si="171"/>
        <v>17.62</v>
      </c>
      <c r="P1822" s="6">
        <f t="shared" si="168"/>
        <v>41.952380952380949</v>
      </c>
      <c r="Q1822" s="11">
        <f t="shared" si="169"/>
        <v>41779.44017361111</v>
      </c>
      <c r="R1822" s="11">
        <f t="shared" si="170"/>
        <v>41809.44017361111</v>
      </c>
      <c r="S1822" s="15" t="str">
        <f t="shared" si="172"/>
        <v>theater</v>
      </c>
      <c r="T1822" s="16" t="str">
        <f t="shared" si="173"/>
        <v>plays</v>
      </c>
    </row>
    <row r="1823" spans="1:20" ht="45" x14ac:dyDescent="0.25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18">
        <f t="shared" si="171"/>
        <v>53</v>
      </c>
      <c r="P1823" s="6">
        <f t="shared" si="168"/>
        <v>88.333333333333329</v>
      </c>
      <c r="Q1823" s="11">
        <f t="shared" si="169"/>
        <v>42534.724988425922</v>
      </c>
      <c r="R1823" s="11">
        <f t="shared" si="170"/>
        <v>42554.624305555553</v>
      </c>
      <c r="S1823" s="15" t="str">
        <f t="shared" si="172"/>
        <v>theater</v>
      </c>
      <c r="T1823" s="16" t="str">
        <f t="shared" si="173"/>
        <v>plays</v>
      </c>
    </row>
    <row r="1824" spans="1:20" ht="45" x14ac:dyDescent="0.25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18">
        <f t="shared" si="171"/>
        <v>22.142857142857142</v>
      </c>
      <c r="P1824" s="6">
        <f t="shared" si="168"/>
        <v>129.16666666666666</v>
      </c>
      <c r="Q1824" s="11">
        <f t="shared" si="169"/>
        <v>42310.760185185187</v>
      </c>
      <c r="R1824" s="11">
        <f t="shared" si="170"/>
        <v>42333.749999999993</v>
      </c>
      <c r="S1824" s="15" t="str">
        <f t="shared" si="172"/>
        <v>theater</v>
      </c>
      <c r="T1824" s="16" t="str">
        <f t="shared" si="173"/>
        <v>plays</v>
      </c>
    </row>
    <row r="1825" spans="1:20" ht="45" x14ac:dyDescent="0.25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18">
        <f t="shared" si="171"/>
        <v>2.5333333333333332</v>
      </c>
      <c r="P1825" s="6">
        <f t="shared" si="168"/>
        <v>23.75</v>
      </c>
      <c r="Q1825" s="11">
        <f t="shared" si="169"/>
        <v>42445.852361111109</v>
      </c>
      <c r="R1825" s="11">
        <f t="shared" si="170"/>
        <v>42460.957638888889</v>
      </c>
      <c r="S1825" s="15" t="str">
        <f t="shared" si="172"/>
        <v>theater</v>
      </c>
      <c r="T1825" s="16" t="str">
        <f t="shared" si="173"/>
        <v>plays</v>
      </c>
    </row>
    <row r="1826" spans="1:20" ht="45" x14ac:dyDescent="0.25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18">
        <f t="shared" si="171"/>
        <v>2.5</v>
      </c>
      <c r="P1826" s="6">
        <f t="shared" si="168"/>
        <v>35.714285714285715</v>
      </c>
      <c r="Q1826" s="11">
        <f t="shared" si="169"/>
        <v>41866.432314814811</v>
      </c>
      <c r="R1826" s="11">
        <f t="shared" si="170"/>
        <v>41897.916666666664</v>
      </c>
      <c r="S1826" s="15" t="str">
        <f t="shared" si="172"/>
        <v>theater</v>
      </c>
      <c r="T1826" s="16" t="str">
        <f t="shared" si="173"/>
        <v>plays</v>
      </c>
    </row>
    <row r="1827" spans="1:20" ht="45" x14ac:dyDescent="0.25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18">
        <f t="shared" si="171"/>
        <v>2.85</v>
      </c>
      <c r="P1827" s="6">
        <f t="shared" si="168"/>
        <v>57</v>
      </c>
      <c r="Q1827" s="11">
        <f t="shared" si="169"/>
        <v>41779.486759259256</v>
      </c>
      <c r="R1827" s="11">
        <f t="shared" si="170"/>
        <v>41813.458333333328</v>
      </c>
      <c r="S1827" s="15" t="str">
        <f t="shared" si="172"/>
        <v>theater</v>
      </c>
      <c r="T1827" s="16" t="str">
        <f t="shared" si="173"/>
        <v>plays</v>
      </c>
    </row>
    <row r="1828" spans="1:20" ht="30" x14ac:dyDescent="0.25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18">
        <f t="shared" si="171"/>
        <v>0</v>
      </c>
      <c r="P1828" s="6">
        <f t="shared" si="168"/>
        <v>0</v>
      </c>
      <c r="Q1828" s="11">
        <f t="shared" si="169"/>
        <v>42420.933136574073</v>
      </c>
      <c r="R1828" s="11">
        <f t="shared" si="170"/>
        <v>42480.891469907401</v>
      </c>
      <c r="S1828" s="15" t="str">
        <f t="shared" si="172"/>
        <v>theater</v>
      </c>
      <c r="T1828" s="16" t="str">
        <f t="shared" si="173"/>
        <v>plays</v>
      </c>
    </row>
    <row r="1829" spans="1:20" ht="45" x14ac:dyDescent="0.25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18">
        <f t="shared" si="171"/>
        <v>2.4500000000000002</v>
      </c>
      <c r="P1829" s="6">
        <f t="shared" si="168"/>
        <v>163.33333333333334</v>
      </c>
      <c r="Q1829" s="11">
        <f t="shared" si="169"/>
        <v>42523.530879629623</v>
      </c>
      <c r="R1829" s="11">
        <f t="shared" si="170"/>
        <v>42553.530879629623</v>
      </c>
      <c r="S1829" s="15" t="str">
        <f t="shared" si="172"/>
        <v>theater</v>
      </c>
      <c r="T1829" s="16" t="str">
        <f t="shared" si="173"/>
        <v>plays</v>
      </c>
    </row>
    <row r="1830" spans="1:20" ht="45" x14ac:dyDescent="0.25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18">
        <f t="shared" si="171"/>
        <v>1.4210526315789473</v>
      </c>
      <c r="P1830" s="6">
        <f t="shared" si="168"/>
        <v>15</v>
      </c>
      <c r="Q1830" s="11">
        <f t="shared" si="169"/>
        <v>41787.473194444443</v>
      </c>
      <c r="R1830" s="11">
        <f t="shared" si="170"/>
        <v>41817.473194444443</v>
      </c>
      <c r="S1830" s="15" t="str">
        <f t="shared" si="172"/>
        <v>theater</v>
      </c>
      <c r="T1830" s="16" t="str">
        <f t="shared" si="173"/>
        <v>plays</v>
      </c>
    </row>
    <row r="1831" spans="1:20" ht="45" x14ac:dyDescent="0.25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18">
        <f t="shared" si="171"/>
        <v>19.25</v>
      </c>
      <c r="P1831" s="6">
        <f t="shared" si="168"/>
        <v>64.166666666666671</v>
      </c>
      <c r="Q1831" s="11">
        <f t="shared" si="169"/>
        <v>42093.379930555551</v>
      </c>
      <c r="R1831" s="11">
        <f t="shared" si="170"/>
        <v>42123.379930555551</v>
      </c>
      <c r="S1831" s="15" t="str">
        <f t="shared" si="172"/>
        <v>theater</v>
      </c>
      <c r="T1831" s="16" t="str">
        <f t="shared" si="173"/>
        <v>plays</v>
      </c>
    </row>
    <row r="1832" spans="1:20" ht="30" x14ac:dyDescent="0.25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18">
        <f t="shared" si="171"/>
        <v>0.67500000000000004</v>
      </c>
      <c r="P1832" s="6">
        <f t="shared" si="168"/>
        <v>6.75</v>
      </c>
      <c r="Q1832" s="11">
        <f t="shared" si="169"/>
        <v>41833.74318287037</v>
      </c>
      <c r="R1832" s="11">
        <f t="shared" si="170"/>
        <v>41863.74318287037</v>
      </c>
      <c r="S1832" s="15" t="str">
        <f t="shared" si="172"/>
        <v>theater</v>
      </c>
      <c r="T1832" s="16" t="str">
        <f t="shared" si="173"/>
        <v>plays</v>
      </c>
    </row>
    <row r="1833" spans="1:20" ht="45" x14ac:dyDescent="0.25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18">
        <f t="shared" si="171"/>
        <v>0.16666666666666669</v>
      </c>
      <c r="P1833" s="6">
        <f t="shared" si="168"/>
        <v>25</v>
      </c>
      <c r="Q1833" s="11">
        <f t="shared" si="169"/>
        <v>42478.830879629626</v>
      </c>
      <c r="R1833" s="11">
        <f t="shared" si="170"/>
        <v>42508.830879629626</v>
      </c>
      <c r="S1833" s="15" t="str">
        <f t="shared" si="172"/>
        <v>theater</v>
      </c>
      <c r="T1833" s="16" t="str">
        <f t="shared" si="173"/>
        <v>plays</v>
      </c>
    </row>
    <row r="1834" spans="1:20" ht="45" x14ac:dyDescent="0.25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18">
        <f t="shared" si="171"/>
        <v>60.9</v>
      </c>
      <c r="P1834" s="6">
        <f t="shared" si="168"/>
        <v>179.11764705882354</v>
      </c>
      <c r="Q1834" s="11">
        <f t="shared" si="169"/>
        <v>42234.909143518518</v>
      </c>
      <c r="R1834" s="11">
        <f t="shared" si="170"/>
        <v>42274.909143518518</v>
      </c>
      <c r="S1834" s="15" t="str">
        <f t="shared" si="172"/>
        <v>theater</v>
      </c>
      <c r="T1834" s="16" t="str">
        <f t="shared" si="173"/>
        <v>plays</v>
      </c>
    </row>
    <row r="1835" spans="1:20" ht="30" x14ac:dyDescent="0.25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18">
        <f t="shared" si="171"/>
        <v>1</v>
      </c>
      <c r="P1835" s="6">
        <f t="shared" si="168"/>
        <v>34.950000000000003</v>
      </c>
      <c r="Q1835" s="11">
        <f t="shared" si="169"/>
        <v>42718.755266203698</v>
      </c>
      <c r="R1835" s="11">
        <f t="shared" si="170"/>
        <v>42748.753472222219</v>
      </c>
      <c r="S1835" s="15" t="str">
        <f t="shared" si="172"/>
        <v>theater</v>
      </c>
      <c r="T1835" s="16" t="str">
        <f t="shared" si="173"/>
        <v>plays</v>
      </c>
    </row>
    <row r="1836" spans="1:20" ht="45" x14ac:dyDescent="0.25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18">
        <f t="shared" si="171"/>
        <v>34.4</v>
      </c>
      <c r="P1836" s="6">
        <f t="shared" si="168"/>
        <v>33.07692307692308</v>
      </c>
      <c r="Q1836" s="11">
        <f t="shared" si="169"/>
        <v>42022.453194444439</v>
      </c>
      <c r="R1836" s="11">
        <f t="shared" si="170"/>
        <v>42063.291666666664</v>
      </c>
      <c r="S1836" s="15" t="str">
        <f t="shared" si="172"/>
        <v>theater</v>
      </c>
      <c r="T1836" s="16" t="str">
        <f t="shared" si="173"/>
        <v>plays</v>
      </c>
    </row>
    <row r="1837" spans="1:20" ht="30" x14ac:dyDescent="0.25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18">
        <f t="shared" si="171"/>
        <v>16.5</v>
      </c>
      <c r="P1837" s="6">
        <f t="shared" si="168"/>
        <v>27.5</v>
      </c>
      <c r="Q1837" s="11">
        <f t="shared" si="169"/>
        <v>42031.458564814813</v>
      </c>
      <c r="R1837" s="11">
        <f t="shared" si="170"/>
        <v>42063.916666666664</v>
      </c>
      <c r="S1837" s="15" t="str">
        <f t="shared" si="172"/>
        <v>theater</v>
      </c>
      <c r="T1837" s="16" t="str">
        <f t="shared" si="173"/>
        <v>plays</v>
      </c>
    </row>
    <row r="1838" spans="1:20" ht="45" x14ac:dyDescent="0.25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18">
        <f t="shared" si="171"/>
        <v>0</v>
      </c>
      <c r="P1838" s="6">
        <f t="shared" si="168"/>
        <v>0</v>
      </c>
      <c r="Q1838" s="11">
        <f t="shared" si="169"/>
        <v>42700.59642361111</v>
      </c>
      <c r="R1838" s="11">
        <f t="shared" si="170"/>
        <v>42730.59642361111</v>
      </c>
      <c r="S1838" s="15" t="str">
        <f t="shared" si="172"/>
        <v>theater</v>
      </c>
      <c r="T1838" s="16" t="str">
        <f t="shared" si="173"/>
        <v>plays</v>
      </c>
    </row>
    <row r="1839" spans="1:20" ht="45" x14ac:dyDescent="0.25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18">
        <f t="shared" si="171"/>
        <v>0.4</v>
      </c>
      <c r="P1839" s="6">
        <f t="shared" si="168"/>
        <v>2</v>
      </c>
      <c r="Q1839" s="11">
        <f t="shared" si="169"/>
        <v>41812.566099537034</v>
      </c>
      <c r="R1839" s="11">
        <f t="shared" si="170"/>
        <v>41872.566099537034</v>
      </c>
      <c r="S1839" s="15" t="str">
        <f t="shared" si="172"/>
        <v>theater</v>
      </c>
      <c r="T1839" s="16" t="str">
        <f t="shared" si="173"/>
        <v>plays</v>
      </c>
    </row>
    <row r="1840" spans="1:20" ht="45" x14ac:dyDescent="0.25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18">
        <f t="shared" si="171"/>
        <v>1.0571428571428572</v>
      </c>
      <c r="P1840" s="6">
        <f t="shared" si="168"/>
        <v>18.5</v>
      </c>
      <c r="Q1840" s="11">
        <f t="shared" si="169"/>
        <v>42078.136874999997</v>
      </c>
      <c r="R1840" s="11">
        <f t="shared" si="170"/>
        <v>42132.958333333336</v>
      </c>
      <c r="S1840" s="15" t="str">
        <f t="shared" si="172"/>
        <v>theater</v>
      </c>
      <c r="T1840" s="16" t="str">
        <f t="shared" si="173"/>
        <v>plays</v>
      </c>
    </row>
    <row r="1841" spans="1:20" ht="45" x14ac:dyDescent="0.25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18">
        <f t="shared" si="171"/>
        <v>26.727272727272727</v>
      </c>
      <c r="P1841" s="6">
        <f t="shared" si="168"/>
        <v>35</v>
      </c>
      <c r="Q1841" s="11">
        <f t="shared" si="169"/>
        <v>42283.344618055555</v>
      </c>
      <c r="R1841" s="11">
        <f t="shared" si="170"/>
        <v>42313.386284722219</v>
      </c>
      <c r="S1841" s="15" t="str">
        <f t="shared" si="172"/>
        <v>theater</v>
      </c>
      <c r="T1841" s="16" t="str">
        <f t="shared" si="173"/>
        <v>plays</v>
      </c>
    </row>
    <row r="1842" spans="1:20" ht="45" x14ac:dyDescent="0.25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18">
        <f t="shared" si="171"/>
        <v>28.799999999999997</v>
      </c>
      <c r="P1842" s="6">
        <f t="shared" si="168"/>
        <v>44.307692307692307</v>
      </c>
      <c r="Q1842" s="11">
        <f t="shared" si="169"/>
        <v>41778.837604166663</v>
      </c>
      <c r="R1842" s="11">
        <f t="shared" si="170"/>
        <v>41820.519444444442</v>
      </c>
      <c r="S1842" s="15" t="str">
        <f t="shared" si="172"/>
        <v>theater</v>
      </c>
      <c r="T1842" s="16" t="str">
        <f t="shared" si="173"/>
        <v>plays</v>
      </c>
    </row>
    <row r="1843" spans="1:20" ht="30" x14ac:dyDescent="0.25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18">
        <f t="shared" si="171"/>
        <v>0</v>
      </c>
      <c r="P1843" s="6">
        <f t="shared" si="168"/>
        <v>0</v>
      </c>
      <c r="Q1843" s="11">
        <f t="shared" si="169"/>
        <v>41905.587372685179</v>
      </c>
      <c r="R1843" s="11">
        <f t="shared" si="170"/>
        <v>41933.618750000001</v>
      </c>
      <c r="S1843" s="15" t="str">
        <f t="shared" si="172"/>
        <v>theater</v>
      </c>
      <c r="T1843" s="16" t="str">
        <f t="shared" si="173"/>
        <v>plays</v>
      </c>
    </row>
    <row r="1844" spans="1:20" ht="45" x14ac:dyDescent="0.25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18">
        <f t="shared" si="171"/>
        <v>8.9</v>
      </c>
      <c r="P1844" s="6">
        <f t="shared" si="168"/>
        <v>222.5</v>
      </c>
      <c r="Q1844" s="11">
        <f t="shared" si="169"/>
        <v>42695.502245370364</v>
      </c>
      <c r="R1844" s="11">
        <f t="shared" si="170"/>
        <v>42725.502245370364</v>
      </c>
      <c r="S1844" s="15" t="str">
        <f t="shared" si="172"/>
        <v>theater</v>
      </c>
      <c r="T1844" s="16" t="str">
        <f t="shared" si="173"/>
        <v>plays</v>
      </c>
    </row>
    <row r="1845" spans="1:20" ht="45" x14ac:dyDescent="0.25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18">
        <f t="shared" si="171"/>
        <v>0</v>
      </c>
      <c r="P1845" s="6">
        <f t="shared" si="168"/>
        <v>0</v>
      </c>
      <c r="Q1845" s="11">
        <f t="shared" si="169"/>
        <v>42732.579189814809</v>
      </c>
      <c r="R1845" s="11">
        <f t="shared" si="170"/>
        <v>42762.579189814809</v>
      </c>
      <c r="S1845" s="15" t="str">
        <f t="shared" si="172"/>
        <v>theater</v>
      </c>
      <c r="T1845" s="16" t="str">
        <f t="shared" si="173"/>
        <v>plays</v>
      </c>
    </row>
    <row r="1846" spans="1:20" ht="45" x14ac:dyDescent="0.25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18">
        <f t="shared" si="171"/>
        <v>0.16666666666666669</v>
      </c>
      <c r="P1846" s="6">
        <f t="shared" si="168"/>
        <v>5</v>
      </c>
      <c r="Q1846" s="11">
        <f t="shared" si="169"/>
        <v>42510.730567129627</v>
      </c>
      <c r="R1846" s="11">
        <f t="shared" si="170"/>
        <v>42540.730567129627</v>
      </c>
      <c r="S1846" s="15" t="str">
        <f t="shared" si="172"/>
        <v>theater</v>
      </c>
      <c r="T1846" s="16" t="str">
        <f t="shared" si="173"/>
        <v>plays</v>
      </c>
    </row>
    <row r="1847" spans="1:20" ht="45" x14ac:dyDescent="0.25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18">
        <f t="shared" si="171"/>
        <v>0</v>
      </c>
      <c r="P1847" s="6">
        <f t="shared" si="168"/>
        <v>0</v>
      </c>
      <c r="Q1847" s="11">
        <f t="shared" si="169"/>
        <v>42511.489768518521</v>
      </c>
      <c r="R1847" s="11">
        <f t="shared" si="170"/>
        <v>42535.579166666663</v>
      </c>
      <c r="S1847" s="15" t="str">
        <f t="shared" si="172"/>
        <v>theater</v>
      </c>
      <c r="T1847" s="16" t="str">
        <f t="shared" si="173"/>
        <v>plays</v>
      </c>
    </row>
    <row r="1848" spans="1:20" ht="45" x14ac:dyDescent="0.25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18">
        <f t="shared" si="171"/>
        <v>15.737410071942445</v>
      </c>
      <c r="P1848" s="6">
        <f t="shared" si="168"/>
        <v>29.166666666666668</v>
      </c>
      <c r="Q1848" s="11">
        <f t="shared" si="169"/>
        <v>42041.372974537029</v>
      </c>
      <c r="R1848" s="11">
        <f t="shared" si="170"/>
        <v>42071.331307870372</v>
      </c>
      <c r="S1848" s="15" t="str">
        <f t="shared" si="172"/>
        <v>theater</v>
      </c>
      <c r="T1848" s="16" t="str">
        <f t="shared" si="173"/>
        <v>plays</v>
      </c>
    </row>
    <row r="1849" spans="1:20" ht="45" x14ac:dyDescent="0.25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18">
        <f t="shared" si="171"/>
        <v>2</v>
      </c>
      <c r="P1849" s="6">
        <f t="shared" si="168"/>
        <v>1.5</v>
      </c>
      <c r="Q1849" s="11">
        <f t="shared" si="169"/>
        <v>42306.980937499997</v>
      </c>
      <c r="R1849" s="11">
        <f t="shared" si="170"/>
        <v>42322.749999999993</v>
      </c>
      <c r="S1849" s="15" t="str">
        <f t="shared" si="172"/>
        <v>theater</v>
      </c>
      <c r="T1849" s="16" t="str">
        <f t="shared" si="173"/>
        <v>plays</v>
      </c>
    </row>
    <row r="1850" spans="1:20" ht="45" x14ac:dyDescent="0.25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18">
        <f t="shared" si="171"/>
        <v>21.685714285714287</v>
      </c>
      <c r="P1850" s="6">
        <f t="shared" si="168"/>
        <v>126.5</v>
      </c>
      <c r="Q1850" s="11">
        <f t="shared" si="169"/>
        <v>42353.553425925922</v>
      </c>
      <c r="R1850" s="11">
        <f t="shared" si="170"/>
        <v>42383.553425925922</v>
      </c>
      <c r="S1850" s="15" t="str">
        <f t="shared" si="172"/>
        <v>theater</v>
      </c>
      <c r="T1850" s="16" t="str">
        <f t="shared" si="173"/>
        <v>plays</v>
      </c>
    </row>
    <row r="1851" spans="1:20" ht="45" x14ac:dyDescent="0.25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18">
        <f t="shared" si="171"/>
        <v>0.33333333333333337</v>
      </c>
      <c r="P1851" s="6">
        <f t="shared" si="168"/>
        <v>10</v>
      </c>
      <c r="Q1851" s="11">
        <f t="shared" si="169"/>
        <v>42622.228078703702</v>
      </c>
      <c r="R1851" s="11">
        <f t="shared" si="170"/>
        <v>42652.228078703702</v>
      </c>
      <c r="S1851" s="15" t="str">
        <f t="shared" si="172"/>
        <v>theater</v>
      </c>
      <c r="T1851" s="16" t="str">
        <f t="shared" si="173"/>
        <v>plays</v>
      </c>
    </row>
    <row r="1852" spans="1:20" ht="45" x14ac:dyDescent="0.25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18">
        <f t="shared" si="171"/>
        <v>0.2857142857142857</v>
      </c>
      <c r="P1852" s="6">
        <f t="shared" si="168"/>
        <v>10</v>
      </c>
      <c r="Q1852" s="11">
        <f t="shared" si="169"/>
        <v>42058.395543981482</v>
      </c>
      <c r="R1852" s="11">
        <f t="shared" si="170"/>
        <v>42086.957638888889</v>
      </c>
      <c r="S1852" s="15" t="str">
        <f t="shared" si="172"/>
        <v>theater</v>
      </c>
      <c r="T1852" s="16" t="str">
        <f t="shared" si="173"/>
        <v>plays</v>
      </c>
    </row>
    <row r="1853" spans="1:20" ht="45" x14ac:dyDescent="0.25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18">
        <f t="shared" si="171"/>
        <v>4.7</v>
      </c>
      <c r="P1853" s="6">
        <f t="shared" si="168"/>
        <v>9.4</v>
      </c>
      <c r="Q1853" s="11">
        <f t="shared" si="169"/>
        <v>42304.732627314814</v>
      </c>
      <c r="R1853" s="11">
        <f t="shared" si="170"/>
        <v>42328.958333333336</v>
      </c>
      <c r="S1853" s="15" t="str">
        <f t="shared" si="172"/>
        <v>theater</v>
      </c>
      <c r="T1853" s="16" t="str">
        <f t="shared" si="173"/>
        <v>plays</v>
      </c>
    </row>
    <row r="1854" spans="1:20" x14ac:dyDescent="0.25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18">
        <f t="shared" si="171"/>
        <v>0</v>
      </c>
      <c r="P1854" s="6">
        <f t="shared" si="168"/>
        <v>0</v>
      </c>
      <c r="Q1854" s="11">
        <f t="shared" si="169"/>
        <v>42538.53456018518</v>
      </c>
      <c r="R1854" s="11">
        <f t="shared" si="170"/>
        <v>42568.53456018518</v>
      </c>
      <c r="S1854" s="15" t="str">
        <f t="shared" si="172"/>
        <v>theater</v>
      </c>
      <c r="T1854" s="16" t="str">
        <f t="shared" si="173"/>
        <v>plays</v>
      </c>
    </row>
    <row r="1855" spans="1:20" ht="45" x14ac:dyDescent="0.25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18">
        <f t="shared" si="171"/>
        <v>10.8</v>
      </c>
      <c r="P1855" s="6">
        <f t="shared" si="168"/>
        <v>72</v>
      </c>
      <c r="Q1855" s="11">
        <f t="shared" si="169"/>
        <v>41990.40421296296</v>
      </c>
      <c r="R1855" s="11">
        <f t="shared" si="170"/>
        <v>42020.226388888885</v>
      </c>
      <c r="S1855" s="15" t="str">
        <f t="shared" si="172"/>
        <v>theater</v>
      </c>
      <c r="T1855" s="16" t="str">
        <f t="shared" si="173"/>
        <v>plays</v>
      </c>
    </row>
    <row r="1856" spans="1:20" ht="45" x14ac:dyDescent="0.25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18">
        <f t="shared" si="171"/>
        <v>4.8</v>
      </c>
      <c r="P1856" s="6">
        <f t="shared" si="168"/>
        <v>30</v>
      </c>
      <c r="Q1856" s="11">
        <f t="shared" si="169"/>
        <v>42122.524166666662</v>
      </c>
      <c r="R1856" s="11">
        <f t="shared" si="170"/>
        <v>42155.524305555555</v>
      </c>
      <c r="S1856" s="15" t="str">
        <f t="shared" si="172"/>
        <v>theater</v>
      </c>
      <c r="T1856" s="16" t="str">
        <f t="shared" si="173"/>
        <v>plays</v>
      </c>
    </row>
    <row r="1857" spans="1:20" ht="45" x14ac:dyDescent="0.25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18">
        <f t="shared" si="171"/>
        <v>3.2</v>
      </c>
      <c r="P1857" s="6">
        <f t="shared" si="168"/>
        <v>10.666666666666666</v>
      </c>
      <c r="Q1857" s="11">
        <f t="shared" si="169"/>
        <v>42209.464548611104</v>
      </c>
      <c r="R1857" s="11">
        <f t="shared" si="170"/>
        <v>42223.416666666664</v>
      </c>
      <c r="S1857" s="15" t="str">
        <f t="shared" si="172"/>
        <v>theater</v>
      </c>
      <c r="T1857" s="16" t="str">
        <f t="shared" si="173"/>
        <v>plays</v>
      </c>
    </row>
    <row r="1858" spans="1:20" ht="45" x14ac:dyDescent="0.25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18">
        <f t="shared" si="171"/>
        <v>12.75</v>
      </c>
      <c r="P1858" s="6">
        <f t="shared" ref="P1858:P1921" si="174">IF(ISERROR(E1858/L1858),0,E1858/L1858)</f>
        <v>25.5</v>
      </c>
      <c r="Q1858" s="11">
        <f t="shared" ref="Q1858:Q1921" si="175">(J1858/86400)+25569+(-5/24)</f>
        <v>41990.298043981478</v>
      </c>
      <c r="R1858" s="11">
        <f t="shared" ref="R1858:R1921" si="176">(I1858/86400)+25569+(-5/24)</f>
        <v>42020.298043981478</v>
      </c>
      <c r="S1858" s="15" t="str">
        <f t="shared" si="172"/>
        <v>theater</v>
      </c>
      <c r="T1858" s="16" t="str">
        <f t="shared" si="173"/>
        <v>plays</v>
      </c>
    </row>
    <row r="1859" spans="1:20" ht="45" x14ac:dyDescent="0.25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18">
        <f t="shared" ref="O1859:O1922" si="177">E1859/D1859 * 100</f>
        <v>1.8181818181818181E-2</v>
      </c>
      <c r="P1859" s="6">
        <f t="shared" si="174"/>
        <v>20</v>
      </c>
      <c r="Q1859" s="11">
        <f t="shared" si="175"/>
        <v>42038.986655092587</v>
      </c>
      <c r="R1859" s="11">
        <f t="shared" si="176"/>
        <v>42098.944988425923</v>
      </c>
      <c r="S1859" s="15" t="str">
        <f t="shared" ref="S1859:S1922" si="178">LEFT(N1859,FIND("/",N1859)-1)</f>
        <v>theater</v>
      </c>
      <c r="T1859" s="16" t="str">
        <f t="shared" ref="T1859:T1922" si="179">RIGHT(N1859,LEN(N1859)-FIND("/",N1859))</f>
        <v>plays</v>
      </c>
    </row>
    <row r="1860" spans="1:20" ht="45" x14ac:dyDescent="0.25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18">
        <f t="shared" si="177"/>
        <v>2.4</v>
      </c>
      <c r="P1860" s="6">
        <f t="shared" si="174"/>
        <v>15</v>
      </c>
      <c r="Q1860" s="11">
        <f t="shared" si="175"/>
        <v>42178.607557870368</v>
      </c>
      <c r="R1860" s="11">
        <f t="shared" si="176"/>
        <v>42238.607557870368</v>
      </c>
      <c r="S1860" s="15" t="str">
        <f t="shared" si="178"/>
        <v>theater</v>
      </c>
      <c r="T1860" s="16" t="str">
        <f t="shared" si="179"/>
        <v>plays</v>
      </c>
    </row>
    <row r="1861" spans="1:20" ht="45" x14ac:dyDescent="0.25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18">
        <f t="shared" si="177"/>
        <v>36.5</v>
      </c>
      <c r="P1861" s="6">
        <f t="shared" si="174"/>
        <v>91.25</v>
      </c>
      <c r="Q1861" s="11">
        <f t="shared" si="175"/>
        <v>41889.878472222219</v>
      </c>
      <c r="R1861" s="11">
        <f t="shared" si="176"/>
        <v>41933.999305555553</v>
      </c>
      <c r="S1861" s="15" t="str">
        <f t="shared" si="178"/>
        <v>theater</v>
      </c>
      <c r="T1861" s="16" t="str">
        <f t="shared" si="179"/>
        <v>plays</v>
      </c>
    </row>
    <row r="1862" spans="1:20" ht="30" x14ac:dyDescent="0.25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18">
        <f t="shared" si="177"/>
        <v>2.666666666666667</v>
      </c>
      <c r="P1862" s="6">
        <f t="shared" si="174"/>
        <v>800</v>
      </c>
      <c r="Q1862" s="11">
        <f t="shared" si="175"/>
        <v>42692.823495370372</v>
      </c>
      <c r="R1862" s="11">
        <f t="shared" si="176"/>
        <v>42722.823495370372</v>
      </c>
      <c r="S1862" s="15" t="str">
        <f t="shared" si="178"/>
        <v>theater</v>
      </c>
      <c r="T1862" s="16" t="str">
        <f t="shared" si="179"/>
        <v>plays</v>
      </c>
    </row>
    <row r="1863" spans="1:20" ht="45" x14ac:dyDescent="0.25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18">
        <f t="shared" si="177"/>
        <v>11.428571428571429</v>
      </c>
      <c r="P1863" s="6">
        <f t="shared" si="174"/>
        <v>80</v>
      </c>
      <c r="Q1863" s="11">
        <f t="shared" si="175"/>
        <v>42750.321979166663</v>
      </c>
      <c r="R1863" s="11">
        <f t="shared" si="176"/>
        <v>42794.160416666666</v>
      </c>
      <c r="S1863" s="15" t="str">
        <f t="shared" si="178"/>
        <v>theater</v>
      </c>
      <c r="T1863" s="16" t="str">
        <f t="shared" si="179"/>
        <v>plays</v>
      </c>
    </row>
    <row r="1864" spans="1:20" ht="45" x14ac:dyDescent="0.25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18">
        <f t="shared" si="177"/>
        <v>0</v>
      </c>
      <c r="P1864" s="6">
        <f t="shared" si="174"/>
        <v>0</v>
      </c>
      <c r="Q1864" s="11">
        <f t="shared" si="175"/>
        <v>42344.616168981483</v>
      </c>
      <c r="R1864" s="11">
        <f t="shared" si="176"/>
        <v>42400.788194444445</v>
      </c>
      <c r="S1864" s="15" t="str">
        <f t="shared" si="178"/>
        <v>theater</v>
      </c>
      <c r="T1864" s="16" t="str">
        <f t="shared" si="179"/>
        <v>plays</v>
      </c>
    </row>
    <row r="1865" spans="1:20" ht="45" x14ac:dyDescent="0.25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18">
        <f t="shared" si="177"/>
        <v>0</v>
      </c>
      <c r="P1865" s="6">
        <f t="shared" si="174"/>
        <v>0</v>
      </c>
      <c r="Q1865" s="11">
        <f t="shared" si="175"/>
        <v>42495.51385416666</v>
      </c>
      <c r="R1865" s="11">
        <f t="shared" si="176"/>
        <v>42525.51385416666</v>
      </c>
      <c r="S1865" s="15" t="str">
        <f t="shared" si="178"/>
        <v>theater</v>
      </c>
      <c r="T1865" s="16" t="str">
        <f t="shared" si="179"/>
        <v>plays</v>
      </c>
    </row>
    <row r="1866" spans="1:20" ht="45" x14ac:dyDescent="0.25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18">
        <f t="shared" si="177"/>
        <v>1.1111111111111112</v>
      </c>
      <c r="P1866" s="6">
        <f t="shared" si="174"/>
        <v>50</v>
      </c>
      <c r="Q1866" s="11">
        <f t="shared" si="175"/>
        <v>42570.642048611109</v>
      </c>
      <c r="R1866" s="11">
        <f t="shared" si="176"/>
        <v>42615.642048611109</v>
      </c>
      <c r="S1866" s="15" t="str">
        <f t="shared" si="178"/>
        <v>theater</v>
      </c>
      <c r="T1866" s="16" t="str">
        <f t="shared" si="179"/>
        <v>plays</v>
      </c>
    </row>
    <row r="1867" spans="1:20" ht="30" x14ac:dyDescent="0.25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18">
        <f t="shared" si="177"/>
        <v>0</v>
      </c>
      <c r="P1867" s="6">
        <f t="shared" si="174"/>
        <v>0</v>
      </c>
      <c r="Q1867" s="11">
        <f t="shared" si="175"/>
        <v>41926.916550925926</v>
      </c>
      <c r="R1867" s="11">
        <f t="shared" si="176"/>
        <v>41936.916550925926</v>
      </c>
      <c r="S1867" s="15" t="str">
        <f t="shared" si="178"/>
        <v>theater</v>
      </c>
      <c r="T1867" s="16" t="str">
        <f t="shared" si="179"/>
        <v>plays</v>
      </c>
    </row>
    <row r="1868" spans="1:20" ht="45" x14ac:dyDescent="0.25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18">
        <f t="shared" si="177"/>
        <v>0</v>
      </c>
      <c r="P1868" s="6">
        <f t="shared" si="174"/>
        <v>0</v>
      </c>
      <c r="Q1868" s="11">
        <f t="shared" si="175"/>
        <v>42730.695393518516</v>
      </c>
      <c r="R1868" s="11">
        <f t="shared" si="176"/>
        <v>42760.695393518516</v>
      </c>
      <c r="S1868" s="15" t="str">
        <f t="shared" si="178"/>
        <v>theater</v>
      </c>
      <c r="T1868" s="16" t="str">
        <f t="shared" si="179"/>
        <v>plays</v>
      </c>
    </row>
    <row r="1869" spans="1:20" ht="45" x14ac:dyDescent="0.25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18">
        <f t="shared" si="177"/>
        <v>27.400000000000002</v>
      </c>
      <c r="P1869" s="6">
        <f t="shared" si="174"/>
        <v>22.833333333333332</v>
      </c>
      <c r="Q1869" s="11">
        <f t="shared" si="175"/>
        <v>42475.639733796292</v>
      </c>
      <c r="R1869" s="11">
        <f t="shared" si="176"/>
        <v>42505.639733796292</v>
      </c>
      <c r="S1869" s="15" t="str">
        <f t="shared" si="178"/>
        <v>theater</v>
      </c>
      <c r="T1869" s="16" t="str">
        <f t="shared" si="179"/>
        <v>plays</v>
      </c>
    </row>
    <row r="1870" spans="1:20" ht="45" x14ac:dyDescent="0.25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18">
        <f t="shared" si="177"/>
        <v>10</v>
      </c>
      <c r="P1870" s="6">
        <f t="shared" si="174"/>
        <v>16.666666666666668</v>
      </c>
      <c r="Q1870" s="11">
        <f t="shared" si="175"/>
        <v>42188.624606481484</v>
      </c>
      <c r="R1870" s="11">
        <f t="shared" si="176"/>
        <v>42242.563888888886</v>
      </c>
      <c r="S1870" s="15" t="str">
        <f t="shared" si="178"/>
        <v>theater</v>
      </c>
      <c r="T1870" s="16" t="str">
        <f t="shared" si="179"/>
        <v>plays</v>
      </c>
    </row>
    <row r="1871" spans="1:20" ht="45" x14ac:dyDescent="0.25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18">
        <f t="shared" si="177"/>
        <v>21.366666666666667</v>
      </c>
      <c r="P1871" s="6">
        <f t="shared" si="174"/>
        <v>45.785714285714285</v>
      </c>
      <c r="Q1871" s="11">
        <f t="shared" si="175"/>
        <v>42640.069837962961</v>
      </c>
      <c r="R1871" s="11">
        <f t="shared" si="176"/>
        <v>42670.069837962961</v>
      </c>
      <c r="S1871" s="15" t="str">
        <f t="shared" si="178"/>
        <v>theater</v>
      </c>
      <c r="T1871" s="16" t="str">
        <f t="shared" si="179"/>
        <v>plays</v>
      </c>
    </row>
    <row r="1872" spans="1:20" ht="45" x14ac:dyDescent="0.25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18">
        <f t="shared" si="177"/>
        <v>6.9696969696969706</v>
      </c>
      <c r="P1872" s="6">
        <f t="shared" si="174"/>
        <v>383.33333333333331</v>
      </c>
      <c r="Q1872" s="11">
        <f t="shared" si="175"/>
        <v>42696.802187499998</v>
      </c>
      <c r="R1872" s="11">
        <f t="shared" si="176"/>
        <v>42729.802187499998</v>
      </c>
      <c r="S1872" s="15" t="str">
        <f t="shared" si="178"/>
        <v>theater</v>
      </c>
      <c r="T1872" s="16" t="str">
        <f t="shared" si="179"/>
        <v>plays</v>
      </c>
    </row>
    <row r="1873" spans="1:20" ht="45" x14ac:dyDescent="0.25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18">
        <f t="shared" si="177"/>
        <v>70.599999999999994</v>
      </c>
      <c r="P1873" s="6">
        <f t="shared" si="174"/>
        <v>106.96969696969697</v>
      </c>
      <c r="Q1873" s="11">
        <f t="shared" si="175"/>
        <v>42052.841041666667</v>
      </c>
      <c r="R1873" s="11">
        <f t="shared" si="176"/>
        <v>42095.833333333336</v>
      </c>
      <c r="S1873" s="15" t="str">
        <f t="shared" si="178"/>
        <v>theater</v>
      </c>
      <c r="T1873" s="16" t="str">
        <f t="shared" si="179"/>
        <v>plays</v>
      </c>
    </row>
    <row r="1874" spans="1:20" ht="45" x14ac:dyDescent="0.25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18">
        <f t="shared" si="177"/>
        <v>2.0500000000000003</v>
      </c>
      <c r="P1874" s="6">
        <f t="shared" si="174"/>
        <v>10.25</v>
      </c>
      <c r="Q1874" s="11">
        <f t="shared" si="175"/>
        <v>41883.708344907405</v>
      </c>
      <c r="R1874" s="11">
        <f t="shared" si="176"/>
        <v>41906.708344907405</v>
      </c>
      <c r="S1874" s="15" t="str">
        <f t="shared" si="178"/>
        <v>theater</v>
      </c>
      <c r="T1874" s="16" t="str">
        <f t="shared" si="179"/>
        <v>plays</v>
      </c>
    </row>
    <row r="1875" spans="1:20" ht="45" x14ac:dyDescent="0.25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18">
        <f t="shared" si="177"/>
        <v>1.9666666666666666</v>
      </c>
      <c r="P1875" s="6">
        <f t="shared" si="174"/>
        <v>59</v>
      </c>
      <c r="Q1875" s="11">
        <f t="shared" si="175"/>
        <v>42766.823344907403</v>
      </c>
      <c r="R1875" s="11">
        <f t="shared" si="176"/>
        <v>42796.999999999993</v>
      </c>
      <c r="S1875" s="15" t="str">
        <f t="shared" si="178"/>
        <v>theater</v>
      </c>
      <c r="T1875" s="16" t="str">
        <f t="shared" si="179"/>
        <v>plays</v>
      </c>
    </row>
    <row r="1876" spans="1:20" ht="45" x14ac:dyDescent="0.25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18">
        <f t="shared" si="177"/>
        <v>0</v>
      </c>
      <c r="P1876" s="6">
        <f t="shared" si="174"/>
        <v>0</v>
      </c>
      <c r="Q1876" s="11">
        <f t="shared" si="175"/>
        <v>42307.331064814811</v>
      </c>
      <c r="R1876" s="11">
        <f t="shared" si="176"/>
        <v>42337.372731481482</v>
      </c>
      <c r="S1876" s="15" t="str">
        <f t="shared" si="178"/>
        <v>theater</v>
      </c>
      <c r="T1876" s="16" t="str">
        <f t="shared" si="179"/>
        <v>plays</v>
      </c>
    </row>
    <row r="1877" spans="1:20" ht="45" x14ac:dyDescent="0.25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18">
        <f t="shared" si="177"/>
        <v>28.666666666666668</v>
      </c>
      <c r="P1877" s="6">
        <f t="shared" si="174"/>
        <v>14.333333333333334</v>
      </c>
      <c r="Q1877" s="11">
        <f t="shared" si="175"/>
        <v>42512.418414351851</v>
      </c>
      <c r="R1877" s="11">
        <f t="shared" si="176"/>
        <v>42572.418414351851</v>
      </c>
      <c r="S1877" s="15" t="str">
        <f t="shared" si="178"/>
        <v>theater</v>
      </c>
      <c r="T1877" s="16" t="str">
        <f t="shared" si="179"/>
        <v>plays</v>
      </c>
    </row>
    <row r="1878" spans="1:20" ht="45" x14ac:dyDescent="0.25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18">
        <f t="shared" si="177"/>
        <v>3.1333333333333333</v>
      </c>
      <c r="P1878" s="6">
        <f t="shared" si="174"/>
        <v>15.666666666666666</v>
      </c>
      <c r="Q1878" s="11">
        <f t="shared" si="175"/>
        <v>42028.927546296291</v>
      </c>
      <c r="R1878" s="11">
        <f t="shared" si="176"/>
        <v>42058.927546296291</v>
      </c>
      <c r="S1878" s="15" t="str">
        <f t="shared" si="178"/>
        <v>theater</v>
      </c>
      <c r="T1878" s="16" t="str">
        <f t="shared" si="179"/>
        <v>plays</v>
      </c>
    </row>
    <row r="1879" spans="1:20" ht="45" x14ac:dyDescent="0.25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18">
        <f t="shared" si="177"/>
        <v>0.04</v>
      </c>
      <c r="P1879" s="6">
        <f t="shared" si="174"/>
        <v>1</v>
      </c>
      <c r="Q1879" s="11">
        <f t="shared" si="175"/>
        <v>42400.738263888888</v>
      </c>
      <c r="R1879" s="11">
        <f t="shared" si="176"/>
        <v>42427.791666666664</v>
      </c>
      <c r="S1879" s="15" t="str">
        <f t="shared" si="178"/>
        <v>theater</v>
      </c>
      <c r="T1879" s="16" t="str">
        <f t="shared" si="179"/>
        <v>plays</v>
      </c>
    </row>
    <row r="1880" spans="1:20" ht="45" x14ac:dyDescent="0.25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18">
        <f t="shared" si="177"/>
        <v>0.2</v>
      </c>
      <c r="P1880" s="6">
        <f t="shared" si="174"/>
        <v>1</v>
      </c>
      <c r="Q1880" s="11">
        <f t="shared" si="175"/>
        <v>42358.364849537036</v>
      </c>
      <c r="R1880" s="11">
        <f t="shared" si="176"/>
        <v>42377.06527777778</v>
      </c>
      <c r="S1880" s="15" t="str">
        <f t="shared" si="178"/>
        <v>theater</v>
      </c>
      <c r="T1880" s="16" t="str">
        <f t="shared" si="179"/>
        <v>plays</v>
      </c>
    </row>
    <row r="1881" spans="1:20" ht="45" x14ac:dyDescent="0.25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18">
        <f t="shared" si="177"/>
        <v>101.42212307692309</v>
      </c>
      <c r="P1881" s="6">
        <f t="shared" si="174"/>
        <v>74.575090497737563</v>
      </c>
      <c r="Q1881" s="11">
        <f t="shared" si="175"/>
        <v>42773.91300925926</v>
      </c>
      <c r="R1881" s="11">
        <f t="shared" si="176"/>
        <v>42822.874999999993</v>
      </c>
      <c r="S1881" s="15" t="str">
        <f t="shared" si="178"/>
        <v>music</v>
      </c>
      <c r="T1881" s="16" t="str">
        <f t="shared" si="179"/>
        <v>faith</v>
      </c>
    </row>
    <row r="1882" spans="1:20" ht="30" x14ac:dyDescent="0.25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18">
        <f t="shared" si="177"/>
        <v>0</v>
      </c>
      <c r="P1882" s="6">
        <f t="shared" si="174"/>
        <v>0</v>
      </c>
      <c r="Q1882" s="11">
        <f t="shared" si="175"/>
        <v>42779.005324074074</v>
      </c>
      <c r="R1882" s="11">
        <f t="shared" si="176"/>
        <v>42838.963657407403</v>
      </c>
      <c r="S1882" s="15" t="str">
        <f t="shared" si="178"/>
        <v>music</v>
      </c>
      <c r="T1882" s="16" t="str">
        <f t="shared" si="179"/>
        <v>faith</v>
      </c>
    </row>
    <row r="1883" spans="1:20" ht="45" x14ac:dyDescent="0.25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18">
        <f t="shared" si="177"/>
        <v>21.714285714285715</v>
      </c>
      <c r="P1883" s="6">
        <f t="shared" si="174"/>
        <v>76</v>
      </c>
      <c r="Q1883" s="11">
        <f t="shared" si="175"/>
        <v>42808.57335648148</v>
      </c>
      <c r="R1883" s="11">
        <f t="shared" si="176"/>
        <v>42832.57335648148</v>
      </c>
      <c r="S1883" s="15" t="str">
        <f t="shared" si="178"/>
        <v>music</v>
      </c>
      <c r="T1883" s="16" t="str">
        <f t="shared" si="179"/>
        <v>faith</v>
      </c>
    </row>
    <row r="1884" spans="1:20" ht="30" x14ac:dyDescent="0.25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18">
        <f t="shared" si="177"/>
        <v>109.125</v>
      </c>
      <c r="P1884" s="6">
        <f t="shared" si="174"/>
        <v>86.43564356435644</v>
      </c>
      <c r="Q1884" s="11">
        <f t="shared" si="175"/>
        <v>42783.606956018521</v>
      </c>
      <c r="R1884" s="11">
        <f t="shared" si="176"/>
        <v>42811.565289351849</v>
      </c>
      <c r="S1884" s="15" t="str">
        <f t="shared" si="178"/>
        <v>music</v>
      </c>
      <c r="T1884" s="16" t="str">
        <f t="shared" si="179"/>
        <v>faith</v>
      </c>
    </row>
    <row r="1885" spans="1:20" ht="45" x14ac:dyDescent="0.25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18">
        <f t="shared" si="177"/>
        <v>102.85714285714285</v>
      </c>
      <c r="P1885" s="6">
        <f t="shared" si="174"/>
        <v>24</v>
      </c>
      <c r="Q1885" s="11">
        <f t="shared" si="175"/>
        <v>42788.041932870365</v>
      </c>
      <c r="R1885" s="11">
        <f t="shared" si="176"/>
        <v>42818.0002662037</v>
      </c>
      <c r="S1885" s="15" t="str">
        <f t="shared" si="178"/>
        <v>music</v>
      </c>
      <c r="T1885" s="16" t="str">
        <f t="shared" si="179"/>
        <v>faith</v>
      </c>
    </row>
    <row r="1886" spans="1:20" ht="45" x14ac:dyDescent="0.25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18">
        <f t="shared" si="177"/>
        <v>0.36</v>
      </c>
      <c r="P1886" s="6">
        <f t="shared" si="174"/>
        <v>18</v>
      </c>
      <c r="Q1886" s="11">
        <f t="shared" si="175"/>
        <v>42792.635636574072</v>
      </c>
      <c r="R1886" s="11">
        <f t="shared" si="176"/>
        <v>42852.593969907401</v>
      </c>
      <c r="S1886" s="15" t="str">
        <f t="shared" si="178"/>
        <v>music</v>
      </c>
      <c r="T1886" s="16" t="str">
        <f t="shared" si="179"/>
        <v>faith</v>
      </c>
    </row>
    <row r="1887" spans="1:20" ht="45" x14ac:dyDescent="0.25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18">
        <f t="shared" si="177"/>
        <v>31.25</v>
      </c>
      <c r="P1887" s="6">
        <f t="shared" si="174"/>
        <v>80.128205128205124</v>
      </c>
      <c r="Q1887" s="11">
        <f t="shared" si="175"/>
        <v>42801.838483796295</v>
      </c>
      <c r="R1887" s="11">
        <f t="shared" si="176"/>
        <v>42835.635416666664</v>
      </c>
      <c r="S1887" s="15" t="str">
        <f t="shared" si="178"/>
        <v>music</v>
      </c>
      <c r="T1887" s="16" t="str">
        <f t="shared" si="179"/>
        <v>faith</v>
      </c>
    </row>
    <row r="1888" spans="1:20" ht="45" x14ac:dyDescent="0.25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18">
        <f t="shared" si="177"/>
        <v>44.3</v>
      </c>
      <c r="P1888" s="6">
        <f t="shared" si="174"/>
        <v>253.14285714285714</v>
      </c>
      <c r="Q1888" s="11">
        <f t="shared" si="175"/>
        <v>42804.326319444437</v>
      </c>
      <c r="R1888" s="11">
        <f t="shared" si="176"/>
        <v>42834.28465277778</v>
      </c>
      <c r="S1888" s="15" t="str">
        <f t="shared" si="178"/>
        <v>music</v>
      </c>
      <c r="T1888" s="16" t="str">
        <f t="shared" si="179"/>
        <v>faith</v>
      </c>
    </row>
    <row r="1889" spans="1:20" x14ac:dyDescent="0.25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18">
        <f t="shared" si="177"/>
        <v>100</v>
      </c>
      <c r="P1889" s="6">
        <f t="shared" si="174"/>
        <v>171.42857142857142</v>
      </c>
      <c r="Q1889" s="11">
        <f t="shared" si="175"/>
        <v>42780.734143518515</v>
      </c>
      <c r="R1889" s="11">
        <f t="shared" si="176"/>
        <v>42810.692476851851</v>
      </c>
      <c r="S1889" s="15" t="str">
        <f t="shared" si="178"/>
        <v>music</v>
      </c>
      <c r="T1889" s="16" t="str">
        <f t="shared" si="179"/>
        <v>faith</v>
      </c>
    </row>
    <row r="1890" spans="1:20" ht="45" x14ac:dyDescent="0.25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18">
        <f t="shared" si="177"/>
        <v>25.4</v>
      </c>
      <c r="P1890" s="6">
        <f t="shared" si="174"/>
        <v>57.727272727272727</v>
      </c>
      <c r="Q1890" s="11">
        <f t="shared" si="175"/>
        <v>42801.222708333335</v>
      </c>
      <c r="R1890" s="11">
        <f t="shared" si="176"/>
        <v>42831.181041666663</v>
      </c>
      <c r="S1890" s="15" t="str">
        <f t="shared" si="178"/>
        <v>music</v>
      </c>
      <c r="T1890" s="16" t="str">
        <f t="shared" si="179"/>
        <v>faith</v>
      </c>
    </row>
    <row r="1891" spans="1:20" ht="45" x14ac:dyDescent="0.25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18">
        <f t="shared" si="177"/>
        <v>33.473333333333329</v>
      </c>
      <c r="P1891" s="6">
        <f t="shared" si="174"/>
        <v>264.26315789473682</v>
      </c>
      <c r="Q1891" s="11">
        <f t="shared" si="175"/>
        <v>42795.493148148147</v>
      </c>
      <c r="R1891" s="11">
        <f t="shared" si="176"/>
        <v>42827.833333333336</v>
      </c>
      <c r="S1891" s="15" t="str">
        <f t="shared" si="178"/>
        <v>music</v>
      </c>
      <c r="T1891" s="16" t="str">
        <f t="shared" si="179"/>
        <v>faith</v>
      </c>
    </row>
    <row r="1892" spans="1:20" ht="45" x14ac:dyDescent="0.25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18">
        <f t="shared" si="177"/>
        <v>47.8</v>
      </c>
      <c r="P1892" s="6">
        <f t="shared" si="174"/>
        <v>159.33333333333334</v>
      </c>
      <c r="Q1892" s="11">
        <f t="shared" si="175"/>
        <v>42787.94290509259</v>
      </c>
      <c r="R1892" s="11">
        <f t="shared" si="176"/>
        <v>42820.790972222218</v>
      </c>
      <c r="S1892" s="15" t="str">
        <f t="shared" si="178"/>
        <v>music</v>
      </c>
      <c r="T1892" s="16" t="str">
        <f t="shared" si="179"/>
        <v>faith</v>
      </c>
    </row>
    <row r="1893" spans="1:20" ht="45" x14ac:dyDescent="0.25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18">
        <f t="shared" si="177"/>
        <v>9.3333333333333339</v>
      </c>
      <c r="P1893" s="6">
        <f t="shared" si="174"/>
        <v>35</v>
      </c>
      <c r="Q1893" s="11">
        <f t="shared" si="175"/>
        <v>42803.711944444447</v>
      </c>
      <c r="R1893" s="11">
        <f t="shared" si="176"/>
        <v>42834.624999999993</v>
      </c>
      <c r="S1893" s="15" t="str">
        <f t="shared" si="178"/>
        <v>music</v>
      </c>
      <c r="T1893" s="16" t="str">
        <f t="shared" si="179"/>
        <v>faith</v>
      </c>
    </row>
    <row r="1894" spans="1:20" ht="45" x14ac:dyDescent="0.25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18">
        <f t="shared" si="177"/>
        <v>0.05</v>
      </c>
      <c r="P1894" s="6">
        <f t="shared" si="174"/>
        <v>5</v>
      </c>
      <c r="Q1894" s="11">
        <f t="shared" si="175"/>
        <v>42791.461504629631</v>
      </c>
      <c r="R1894" s="11">
        <f t="shared" si="176"/>
        <v>42820.98333333333</v>
      </c>
      <c r="S1894" s="15" t="str">
        <f t="shared" si="178"/>
        <v>music</v>
      </c>
      <c r="T1894" s="16" t="str">
        <f t="shared" si="179"/>
        <v>faith</v>
      </c>
    </row>
    <row r="1895" spans="1:20" ht="45" x14ac:dyDescent="0.25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18">
        <f t="shared" si="177"/>
        <v>11.708333333333334</v>
      </c>
      <c r="P1895" s="6">
        <f t="shared" si="174"/>
        <v>61.086956521739133</v>
      </c>
      <c r="Q1895" s="11">
        <f t="shared" si="175"/>
        <v>42800.823078703703</v>
      </c>
      <c r="R1895" s="11">
        <f t="shared" si="176"/>
        <v>42834.833333333336</v>
      </c>
      <c r="S1895" s="15" t="str">
        <f t="shared" si="178"/>
        <v>music</v>
      </c>
      <c r="T1895" s="16" t="str">
        <f t="shared" si="179"/>
        <v>faith</v>
      </c>
    </row>
    <row r="1896" spans="1:20" ht="45" x14ac:dyDescent="0.25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18">
        <f t="shared" si="177"/>
        <v>0</v>
      </c>
      <c r="P1896" s="6">
        <f t="shared" si="174"/>
        <v>0</v>
      </c>
      <c r="Q1896" s="11">
        <f t="shared" si="175"/>
        <v>42795.861238425925</v>
      </c>
      <c r="R1896" s="11">
        <f t="shared" si="176"/>
        <v>42825.819571759253</v>
      </c>
      <c r="S1896" s="15" t="str">
        <f t="shared" si="178"/>
        <v>music</v>
      </c>
      <c r="T1896" s="16" t="str">
        <f t="shared" si="179"/>
        <v>faith</v>
      </c>
    </row>
    <row r="1897" spans="1:20" ht="45" x14ac:dyDescent="0.25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18">
        <f t="shared" si="177"/>
        <v>20.208000000000002</v>
      </c>
      <c r="P1897" s="6">
        <f t="shared" si="174"/>
        <v>114.81818181818181</v>
      </c>
      <c r="Q1897" s="11">
        <f t="shared" si="175"/>
        <v>42804.824629629627</v>
      </c>
      <c r="R1897" s="11">
        <f t="shared" si="176"/>
        <v>42834.782962962963</v>
      </c>
      <c r="S1897" s="15" t="str">
        <f t="shared" si="178"/>
        <v>music</v>
      </c>
      <c r="T1897" s="16" t="str">
        <f t="shared" si="179"/>
        <v>faith</v>
      </c>
    </row>
    <row r="1898" spans="1:20" ht="75" x14ac:dyDescent="0.25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18">
        <f t="shared" si="177"/>
        <v>0</v>
      </c>
      <c r="P1898" s="6">
        <f t="shared" si="174"/>
        <v>0</v>
      </c>
      <c r="Q1898" s="11">
        <f t="shared" si="175"/>
        <v>42795.999537037038</v>
      </c>
      <c r="R1898" s="11">
        <f t="shared" si="176"/>
        <v>42819.939583333333</v>
      </c>
      <c r="S1898" s="15" t="str">
        <f t="shared" si="178"/>
        <v>music</v>
      </c>
      <c r="T1898" s="16" t="str">
        <f t="shared" si="179"/>
        <v>faith</v>
      </c>
    </row>
    <row r="1899" spans="1:20" ht="45" x14ac:dyDescent="0.25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18">
        <f t="shared" si="177"/>
        <v>4.2311459353574925</v>
      </c>
      <c r="P1899" s="6">
        <f t="shared" si="174"/>
        <v>54</v>
      </c>
      <c r="Q1899" s="11">
        <f t="shared" si="175"/>
        <v>42806.655613425923</v>
      </c>
      <c r="R1899" s="11">
        <f t="shared" si="176"/>
        <v>42836.655613425923</v>
      </c>
      <c r="S1899" s="15" t="str">
        <f t="shared" si="178"/>
        <v>music</v>
      </c>
      <c r="T1899" s="16" t="str">
        <f t="shared" si="179"/>
        <v>faith</v>
      </c>
    </row>
    <row r="1900" spans="1:20" ht="45" x14ac:dyDescent="0.25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18">
        <f t="shared" si="177"/>
        <v>26.06</v>
      </c>
      <c r="P1900" s="6">
        <f t="shared" si="174"/>
        <v>65.974683544303801</v>
      </c>
      <c r="Q1900" s="11">
        <f t="shared" si="175"/>
        <v>42795.863310185181</v>
      </c>
      <c r="R1900" s="11">
        <f t="shared" si="176"/>
        <v>42825.958333333336</v>
      </c>
      <c r="S1900" s="15" t="str">
        <f t="shared" si="178"/>
        <v>music</v>
      </c>
      <c r="T1900" s="16" t="str">
        <f t="shared" si="179"/>
        <v>faith</v>
      </c>
    </row>
    <row r="1901" spans="1:20" ht="45" x14ac:dyDescent="0.25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18">
        <f t="shared" si="177"/>
        <v>39.120962394619681</v>
      </c>
      <c r="P1901" s="6">
        <f t="shared" si="174"/>
        <v>64.53125</v>
      </c>
      <c r="Q1901" s="11">
        <f t="shared" si="175"/>
        <v>42799.052094907405</v>
      </c>
      <c r="R1901" s="11">
        <f t="shared" si="176"/>
        <v>42829.010428240734</v>
      </c>
      <c r="S1901" s="15" t="str">
        <f t="shared" si="178"/>
        <v>food</v>
      </c>
      <c r="T1901" s="16" t="str">
        <f t="shared" si="179"/>
        <v>small batch</v>
      </c>
    </row>
    <row r="1902" spans="1:20" ht="45" x14ac:dyDescent="0.25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18">
        <f t="shared" si="177"/>
        <v>3.1481481481481479</v>
      </c>
      <c r="P1902" s="6">
        <f t="shared" si="174"/>
        <v>21.25</v>
      </c>
      <c r="Q1902" s="11">
        <f t="shared" si="175"/>
        <v>42804.6871412037</v>
      </c>
      <c r="R1902" s="11">
        <f t="shared" si="176"/>
        <v>42834.645474537036</v>
      </c>
      <c r="S1902" s="15" t="str">
        <f t="shared" si="178"/>
        <v>food</v>
      </c>
      <c r="T1902" s="16" t="str">
        <f t="shared" si="179"/>
        <v>small batch</v>
      </c>
    </row>
    <row r="1903" spans="1:20" ht="45" x14ac:dyDescent="0.25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18">
        <f t="shared" si="177"/>
        <v>48</v>
      </c>
      <c r="P1903" s="6">
        <f t="shared" si="174"/>
        <v>30</v>
      </c>
      <c r="Q1903" s="11">
        <f t="shared" si="175"/>
        <v>42807.546840277777</v>
      </c>
      <c r="R1903" s="11">
        <f t="shared" si="176"/>
        <v>42814.546840277777</v>
      </c>
      <c r="S1903" s="15" t="str">
        <f t="shared" si="178"/>
        <v>food</v>
      </c>
      <c r="T1903" s="16" t="str">
        <f t="shared" si="179"/>
        <v>small batch</v>
      </c>
    </row>
    <row r="1904" spans="1:20" ht="30" x14ac:dyDescent="0.25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18">
        <f t="shared" si="177"/>
        <v>20.733333333333334</v>
      </c>
      <c r="P1904" s="6">
        <f t="shared" si="174"/>
        <v>25.491803278688526</v>
      </c>
      <c r="Q1904" s="11">
        <f t="shared" si="175"/>
        <v>42790.67690972222</v>
      </c>
      <c r="R1904" s="11">
        <f t="shared" si="176"/>
        <v>42820.635243055549</v>
      </c>
      <c r="S1904" s="15" t="str">
        <f t="shared" si="178"/>
        <v>food</v>
      </c>
      <c r="T1904" s="16" t="str">
        <f t="shared" si="179"/>
        <v>small batch</v>
      </c>
    </row>
    <row r="1905" spans="1:20" ht="45" x14ac:dyDescent="0.25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18">
        <f t="shared" si="177"/>
        <v>8</v>
      </c>
      <c r="P1905" s="6">
        <f t="shared" si="174"/>
        <v>11.428571428571429</v>
      </c>
      <c r="Q1905" s="11">
        <f t="shared" si="175"/>
        <v>42793.814016203702</v>
      </c>
      <c r="R1905" s="11">
        <f t="shared" si="176"/>
        <v>42823.772349537037</v>
      </c>
      <c r="S1905" s="15" t="str">
        <f t="shared" si="178"/>
        <v>food</v>
      </c>
      <c r="T1905" s="16" t="str">
        <f t="shared" si="179"/>
        <v>small batch</v>
      </c>
    </row>
    <row r="1906" spans="1:20" ht="45" x14ac:dyDescent="0.25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18">
        <f t="shared" si="177"/>
        <v>0.72</v>
      </c>
      <c r="P1906" s="6">
        <f t="shared" si="174"/>
        <v>108</v>
      </c>
      <c r="Q1906" s="11">
        <f t="shared" si="175"/>
        <v>42803.825787037036</v>
      </c>
      <c r="R1906" s="11">
        <f t="shared" si="176"/>
        <v>42855.499999999993</v>
      </c>
      <c r="S1906" s="15" t="str">
        <f t="shared" si="178"/>
        <v>food</v>
      </c>
      <c r="T1906" s="16" t="str">
        <f t="shared" si="179"/>
        <v>small batch</v>
      </c>
    </row>
    <row r="1907" spans="1:20" ht="45" x14ac:dyDescent="0.25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18">
        <f t="shared" si="177"/>
        <v>46.176470588235297</v>
      </c>
      <c r="P1907" s="6">
        <f t="shared" si="174"/>
        <v>34.130434782608695</v>
      </c>
      <c r="Q1907" s="11">
        <f t="shared" si="175"/>
        <v>42801.566365740735</v>
      </c>
      <c r="R1907" s="11">
        <f t="shared" si="176"/>
        <v>42832.524699074071</v>
      </c>
      <c r="S1907" s="15" t="str">
        <f t="shared" si="178"/>
        <v>theater</v>
      </c>
      <c r="T1907" s="16" t="str">
        <f t="shared" si="179"/>
        <v>spaces</v>
      </c>
    </row>
    <row r="1908" spans="1:20" ht="45" x14ac:dyDescent="0.25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18">
        <f t="shared" si="177"/>
        <v>34.410000000000004</v>
      </c>
      <c r="P1908" s="6">
        <f t="shared" si="174"/>
        <v>132.34615384615384</v>
      </c>
      <c r="Q1908" s="11">
        <f t="shared" si="175"/>
        <v>42800.593483796292</v>
      </c>
      <c r="R1908" s="11">
        <f t="shared" si="176"/>
        <v>42830.551817129628</v>
      </c>
      <c r="S1908" s="15" t="str">
        <f t="shared" si="178"/>
        <v>theater</v>
      </c>
      <c r="T1908" s="16" t="str">
        <f t="shared" si="179"/>
        <v>spaces</v>
      </c>
    </row>
    <row r="1909" spans="1:20" ht="30" x14ac:dyDescent="0.25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18">
        <f t="shared" si="177"/>
        <v>103.75000000000001</v>
      </c>
      <c r="P1909" s="6">
        <f t="shared" si="174"/>
        <v>922.22222222222217</v>
      </c>
      <c r="Q1909" s="11">
        <f t="shared" si="175"/>
        <v>42756.481828703698</v>
      </c>
      <c r="R1909" s="11">
        <f t="shared" si="176"/>
        <v>42816.440162037034</v>
      </c>
      <c r="S1909" s="15" t="str">
        <f t="shared" si="178"/>
        <v>theater</v>
      </c>
      <c r="T1909" s="16" t="str">
        <f t="shared" si="179"/>
        <v>spaces</v>
      </c>
    </row>
    <row r="1910" spans="1:20" ht="45" x14ac:dyDescent="0.25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18">
        <f t="shared" si="177"/>
        <v>6.0263157894736841</v>
      </c>
      <c r="P1910" s="6">
        <f t="shared" si="174"/>
        <v>163.57142857142858</v>
      </c>
      <c r="Q1910" s="11">
        <f t="shared" si="175"/>
        <v>42787.654097222221</v>
      </c>
      <c r="R1910" s="11">
        <f t="shared" si="176"/>
        <v>42830.61243055555</v>
      </c>
      <c r="S1910" s="15" t="str">
        <f t="shared" si="178"/>
        <v>theater</v>
      </c>
      <c r="T1910" s="16" t="str">
        <f t="shared" si="179"/>
        <v>spaces</v>
      </c>
    </row>
    <row r="1911" spans="1:20" ht="30" x14ac:dyDescent="0.25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18">
        <f t="shared" si="177"/>
        <v>10.539393939393939</v>
      </c>
      <c r="P1911" s="6">
        <f t="shared" si="174"/>
        <v>217.375</v>
      </c>
      <c r="Q1911" s="11">
        <f t="shared" si="175"/>
        <v>42773.70784722222</v>
      </c>
      <c r="R1911" s="11">
        <f t="shared" si="176"/>
        <v>42818.666180555556</v>
      </c>
      <c r="S1911" s="15" t="str">
        <f t="shared" si="178"/>
        <v>theater</v>
      </c>
      <c r="T1911" s="16" t="str">
        <f t="shared" si="179"/>
        <v>spaces</v>
      </c>
    </row>
    <row r="1912" spans="1:20" ht="45" x14ac:dyDescent="0.25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18">
        <f t="shared" si="177"/>
        <v>108.60666666666667</v>
      </c>
      <c r="P1912" s="6">
        <f t="shared" si="174"/>
        <v>139.23931623931625</v>
      </c>
      <c r="Q1912" s="11">
        <f t="shared" si="175"/>
        <v>42780.617372685178</v>
      </c>
      <c r="R1912" s="11">
        <f t="shared" si="176"/>
        <v>42810.575706018521</v>
      </c>
      <c r="S1912" s="15" t="str">
        <f t="shared" si="178"/>
        <v>theater</v>
      </c>
      <c r="T1912" s="16" t="str">
        <f t="shared" si="179"/>
        <v>plays</v>
      </c>
    </row>
    <row r="1913" spans="1:20" ht="45" x14ac:dyDescent="0.25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18">
        <f t="shared" si="177"/>
        <v>0.8</v>
      </c>
      <c r="P1913" s="6">
        <f t="shared" si="174"/>
        <v>10</v>
      </c>
      <c r="Q1913" s="11">
        <f t="shared" si="175"/>
        <v>42803.634479166663</v>
      </c>
      <c r="R1913" s="11">
        <f t="shared" si="176"/>
        <v>42843.592812499999</v>
      </c>
      <c r="S1913" s="15" t="str">
        <f t="shared" si="178"/>
        <v>theater</v>
      </c>
      <c r="T1913" s="16" t="str">
        <f t="shared" si="179"/>
        <v>plays</v>
      </c>
    </row>
    <row r="1914" spans="1:20" ht="30" x14ac:dyDescent="0.25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18">
        <f t="shared" si="177"/>
        <v>3.75</v>
      </c>
      <c r="P1914" s="6">
        <f t="shared" si="174"/>
        <v>93.75</v>
      </c>
      <c r="Q1914" s="11">
        <f t="shared" si="175"/>
        <v>42808.431898148141</v>
      </c>
      <c r="R1914" s="11">
        <f t="shared" si="176"/>
        <v>42838.999305555553</v>
      </c>
      <c r="S1914" s="15" t="str">
        <f t="shared" si="178"/>
        <v>theater</v>
      </c>
      <c r="T1914" s="16" t="str">
        <f t="shared" si="179"/>
        <v>plays</v>
      </c>
    </row>
    <row r="1915" spans="1:20" ht="30" x14ac:dyDescent="0.25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18">
        <f t="shared" si="177"/>
        <v>15.731707317073171</v>
      </c>
      <c r="P1915" s="6">
        <f t="shared" si="174"/>
        <v>53.75</v>
      </c>
      <c r="Q1915" s="11">
        <f t="shared" si="175"/>
        <v>42803.370891203704</v>
      </c>
      <c r="R1915" s="11">
        <f t="shared" si="176"/>
        <v>42833.329224537032</v>
      </c>
      <c r="S1915" s="15" t="str">
        <f t="shared" si="178"/>
        <v>theater</v>
      </c>
      <c r="T1915" s="16" t="str">
        <f t="shared" si="179"/>
        <v>plays</v>
      </c>
    </row>
    <row r="1916" spans="1:20" ht="30" x14ac:dyDescent="0.25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18">
        <f t="shared" si="177"/>
        <v>3.3333333333333333E-2</v>
      </c>
      <c r="P1916" s="6">
        <f t="shared" si="174"/>
        <v>10</v>
      </c>
      <c r="Q1916" s="11">
        <f t="shared" si="175"/>
        <v>42786.141898148147</v>
      </c>
      <c r="R1916" s="11">
        <f t="shared" si="176"/>
        <v>42846.100231481476</v>
      </c>
      <c r="S1916" s="15" t="str">
        <f t="shared" si="178"/>
        <v>theater</v>
      </c>
      <c r="T1916" s="16" t="str">
        <f t="shared" si="179"/>
        <v>plays</v>
      </c>
    </row>
    <row r="1917" spans="1:20" ht="45" x14ac:dyDescent="0.25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18">
        <f t="shared" si="177"/>
        <v>108</v>
      </c>
      <c r="P1917" s="6">
        <f t="shared" si="174"/>
        <v>33.75</v>
      </c>
      <c r="Q1917" s="11">
        <f t="shared" si="175"/>
        <v>42788.356874999998</v>
      </c>
      <c r="R1917" s="11">
        <f t="shared" si="176"/>
        <v>42818.315208333333</v>
      </c>
      <c r="S1917" s="15" t="str">
        <f t="shared" si="178"/>
        <v>theater</v>
      </c>
      <c r="T1917" s="16" t="str">
        <f t="shared" si="179"/>
        <v>plays</v>
      </c>
    </row>
    <row r="1918" spans="1:20" ht="45" x14ac:dyDescent="0.25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18">
        <f t="shared" si="177"/>
        <v>22.5</v>
      </c>
      <c r="P1918" s="6">
        <f t="shared" si="174"/>
        <v>18.75</v>
      </c>
      <c r="Q1918" s="11">
        <f t="shared" si="175"/>
        <v>42800.511793981474</v>
      </c>
      <c r="R1918" s="11">
        <f t="shared" si="176"/>
        <v>42821.470127314817</v>
      </c>
      <c r="S1918" s="15" t="str">
        <f t="shared" si="178"/>
        <v>theater</v>
      </c>
      <c r="T1918" s="16" t="str">
        <f t="shared" si="179"/>
        <v>plays</v>
      </c>
    </row>
    <row r="1919" spans="1:20" ht="45" x14ac:dyDescent="0.25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18">
        <f t="shared" si="177"/>
        <v>20.849420849420849</v>
      </c>
      <c r="P1919" s="6">
        <f t="shared" si="174"/>
        <v>23.142857142857142</v>
      </c>
      <c r="Q1919" s="11">
        <f t="shared" si="175"/>
        <v>42806.943530092591</v>
      </c>
      <c r="R1919" s="11">
        <f t="shared" si="176"/>
        <v>42828.943530092591</v>
      </c>
      <c r="S1919" s="15" t="str">
        <f t="shared" si="178"/>
        <v>theater</v>
      </c>
      <c r="T1919" s="16" t="str">
        <f t="shared" si="179"/>
        <v>plays</v>
      </c>
    </row>
    <row r="1920" spans="1:20" ht="45" x14ac:dyDescent="0.25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18">
        <f t="shared" si="177"/>
        <v>127.8</v>
      </c>
      <c r="P1920" s="6">
        <f t="shared" si="174"/>
        <v>29.045454545454547</v>
      </c>
      <c r="Q1920" s="11">
        <f t="shared" si="175"/>
        <v>42789.25409722222</v>
      </c>
      <c r="R1920" s="11">
        <f t="shared" si="176"/>
        <v>42825.749305555553</v>
      </c>
      <c r="S1920" s="15" t="str">
        <f t="shared" si="178"/>
        <v>theater</v>
      </c>
      <c r="T1920" s="16" t="str">
        <f t="shared" si="179"/>
        <v>plays</v>
      </c>
    </row>
    <row r="1921" spans="1:20" ht="30" x14ac:dyDescent="0.25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18">
        <f t="shared" si="177"/>
        <v>3.3333333333333335</v>
      </c>
      <c r="P1921" s="6">
        <f t="shared" si="174"/>
        <v>50</v>
      </c>
      <c r="Q1921" s="11">
        <f t="shared" si="175"/>
        <v>42807.676724537036</v>
      </c>
      <c r="R1921" s="11">
        <f t="shared" si="176"/>
        <v>42858.591666666667</v>
      </c>
      <c r="S1921" s="15" t="str">
        <f t="shared" si="178"/>
        <v>theater</v>
      </c>
      <c r="T1921" s="16" t="str">
        <f t="shared" si="179"/>
        <v>plays</v>
      </c>
    </row>
    <row r="1922" spans="1:20" ht="45" x14ac:dyDescent="0.25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18">
        <f t="shared" si="177"/>
        <v>0</v>
      </c>
      <c r="P1922" s="6">
        <f t="shared" ref="P1922:P1985" si="180">IF(ISERROR(E1922/L1922),0,E1922/L1922)</f>
        <v>0</v>
      </c>
      <c r="Q1922" s="11">
        <f t="shared" ref="Q1922:Q1985" si="181">(J1922/86400)+25569+(-5/24)</f>
        <v>42809.437581018516</v>
      </c>
      <c r="R1922" s="11">
        <f t="shared" ref="R1922:R1985" si="182">(I1922/86400)+25569+(-5/24)</f>
        <v>42828.437581018516</v>
      </c>
      <c r="S1922" s="15" t="str">
        <f t="shared" si="178"/>
        <v>theater</v>
      </c>
      <c r="T1922" s="16" t="str">
        <f t="shared" si="179"/>
        <v>plays</v>
      </c>
    </row>
    <row r="1923" spans="1:20" ht="45" x14ac:dyDescent="0.25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18">
        <f t="shared" ref="O1923:O1986" si="183">E1923/D1923 * 100</f>
        <v>5.4</v>
      </c>
      <c r="P1923" s="6">
        <f t="shared" si="180"/>
        <v>450</v>
      </c>
      <c r="Q1923" s="11">
        <f t="shared" si="181"/>
        <v>42785.062037037038</v>
      </c>
      <c r="R1923" s="11">
        <f t="shared" si="182"/>
        <v>42818.981249999997</v>
      </c>
      <c r="S1923" s="15" t="str">
        <f t="shared" ref="S1923:S1986" si="184">LEFT(N1923,FIND("/",N1923)-1)</f>
        <v>theater</v>
      </c>
      <c r="T1923" s="16" t="str">
        <f t="shared" ref="T1923:T1986" si="185">RIGHT(N1923,LEN(N1923)-FIND("/",N1923))</f>
        <v>plays</v>
      </c>
    </row>
    <row r="1924" spans="1:20" ht="45" x14ac:dyDescent="0.25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18">
        <f t="shared" si="183"/>
        <v>0.96</v>
      </c>
      <c r="P1924" s="6">
        <f t="shared" si="180"/>
        <v>24</v>
      </c>
      <c r="Q1924" s="11">
        <f t="shared" si="181"/>
        <v>42802.510451388887</v>
      </c>
      <c r="R1924" s="11">
        <f t="shared" si="182"/>
        <v>42832.468784722216</v>
      </c>
      <c r="S1924" s="15" t="str">
        <f t="shared" si="184"/>
        <v>theater</v>
      </c>
      <c r="T1924" s="16" t="str">
        <f t="shared" si="185"/>
        <v>plays</v>
      </c>
    </row>
    <row r="1925" spans="1:20" ht="60" x14ac:dyDescent="0.25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18">
        <f t="shared" si="183"/>
        <v>51.6</v>
      </c>
      <c r="P1925" s="6">
        <f t="shared" si="180"/>
        <v>32.25</v>
      </c>
      <c r="Q1925" s="11">
        <f t="shared" si="181"/>
        <v>42800.544999999998</v>
      </c>
      <c r="R1925" s="11">
        <f t="shared" si="182"/>
        <v>42841.624999999993</v>
      </c>
      <c r="S1925" s="15" t="str">
        <f t="shared" si="184"/>
        <v>theater</v>
      </c>
      <c r="T1925" s="16" t="str">
        <f t="shared" si="185"/>
        <v>plays</v>
      </c>
    </row>
    <row r="1926" spans="1:20" ht="45" x14ac:dyDescent="0.25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18">
        <f t="shared" si="183"/>
        <v>1.6363636363636365</v>
      </c>
      <c r="P1926" s="6">
        <f t="shared" si="180"/>
        <v>15</v>
      </c>
      <c r="Q1926" s="11">
        <f t="shared" si="181"/>
        <v>42783.304849537039</v>
      </c>
      <c r="R1926" s="11">
        <f t="shared" si="182"/>
        <v>42813.263182870367</v>
      </c>
      <c r="S1926" s="15" t="str">
        <f t="shared" si="184"/>
        <v>theater</v>
      </c>
      <c r="T1926" s="16" t="str">
        <f t="shared" si="185"/>
        <v>plays</v>
      </c>
    </row>
    <row r="1927" spans="1:20" ht="60" x14ac:dyDescent="0.25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18">
        <f t="shared" si="183"/>
        <v>0</v>
      </c>
      <c r="P1927" s="6">
        <f t="shared" si="180"/>
        <v>0</v>
      </c>
      <c r="Q1927" s="11">
        <f t="shared" si="181"/>
        <v>42808.149953703702</v>
      </c>
      <c r="R1927" s="11">
        <f t="shared" si="182"/>
        <v>42834.149953703702</v>
      </c>
      <c r="S1927" s="15" t="str">
        <f t="shared" si="184"/>
        <v>theater</v>
      </c>
      <c r="T1927" s="16" t="str">
        <f t="shared" si="185"/>
        <v>plays</v>
      </c>
    </row>
    <row r="1928" spans="1:20" ht="45" x14ac:dyDescent="0.25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18">
        <f t="shared" si="183"/>
        <v>75.400000000000006</v>
      </c>
      <c r="P1928" s="6">
        <f t="shared" si="180"/>
        <v>251.33333333333334</v>
      </c>
      <c r="Q1928" s="11">
        <f t="shared" si="181"/>
        <v>42796.329942129632</v>
      </c>
      <c r="R1928" s="11">
        <f t="shared" si="182"/>
        <v>42813.041666666664</v>
      </c>
      <c r="S1928" s="15" t="str">
        <f t="shared" si="184"/>
        <v>theater</v>
      </c>
      <c r="T1928" s="16" t="str">
        <f t="shared" si="185"/>
        <v>plays</v>
      </c>
    </row>
    <row r="1929" spans="1:20" ht="30" x14ac:dyDescent="0.25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18">
        <f t="shared" si="183"/>
        <v>0</v>
      </c>
      <c r="P1929" s="6">
        <f t="shared" si="180"/>
        <v>0</v>
      </c>
      <c r="Q1929" s="11">
        <f t="shared" si="181"/>
        <v>42761.832569444443</v>
      </c>
      <c r="R1929" s="11">
        <f t="shared" si="182"/>
        <v>42821.790902777771</v>
      </c>
      <c r="S1929" s="15" t="str">
        <f t="shared" si="184"/>
        <v>theater</v>
      </c>
      <c r="T1929" s="16" t="str">
        <f t="shared" si="185"/>
        <v>plays</v>
      </c>
    </row>
    <row r="1930" spans="1:20" ht="30" x14ac:dyDescent="0.25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18">
        <f t="shared" si="183"/>
        <v>10.5</v>
      </c>
      <c r="P1930" s="6">
        <f t="shared" si="180"/>
        <v>437.5</v>
      </c>
      <c r="Q1930" s="11">
        <f t="shared" si="181"/>
        <v>42796.474143518521</v>
      </c>
      <c r="R1930" s="11">
        <f t="shared" si="182"/>
        <v>42841.432476851849</v>
      </c>
      <c r="S1930" s="15" t="str">
        <f t="shared" si="184"/>
        <v>theater</v>
      </c>
      <c r="T1930" s="16" t="str">
        <f t="shared" si="185"/>
        <v>plays</v>
      </c>
    </row>
    <row r="1931" spans="1:20" ht="45" x14ac:dyDescent="0.25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18">
        <f t="shared" si="183"/>
        <v>136.85882352941178</v>
      </c>
      <c r="P1931" s="6">
        <f t="shared" si="180"/>
        <v>63.917582417582416</v>
      </c>
      <c r="Q1931" s="11">
        <f t="shared" si="181"/>
        <v>42176.798738425925</v>
      </c>
      <c r="R1931" s="11">
        <f t="shared" si="182"/>
        <v>42207.916666666664</v>
      </c>
      <c r="S1931" s="15" t="str">
        <f t="shared" si="184"/>
        <v>film &amp; video</v>
      </c>
      <c r="T1931" s="16" t="str">
        <f t="shared" si="185"/>
        <v>television</v>
      </c>
    </row>
    <row r="1932" spans="1:20" ht="30" x14ac:dyDescent="0.25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18">
        <f t="shared" si="183"/>
        <v>142.60827250608273</v>
      </c>
      <c r="P1932" s="6">
        <f t="shared" si="180"/>
        <v>185.48101265822785</v>
      </c>
      <c r="Q1932" s="11">
        <f t="shared" si="181"/>
        <v>42766.392164351848</v>
      </c>
      <c r="R1932" s="11">
        <f t="shared" si="182"/>
        <v>42796.392164351848</v>
      </c>
      <c r="S1932" s="15" t="str">
        <f t="shared" si="184"/>
        <v>film &amp; video</v>
      </c>
      <c r="T1932" s="16" t="str">
        <f t="shared" si="185"/>
        <v>television</v>
      </c>
    </row>
    <row r="1933" spans="1:20" ht="45" x14ac:dyDescent="0.25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18">
        <f t="shared" si="183"/>
        <v>105</v>
      </c>
      <c r="P1933" s="6">
        <f t="shared" si="180"/>
        <v>15</v>
      </c>
      <c r="Q1933" s="11">
        <f t="shared" si="181"/>
        <v>42405.494016203702</v>
      </c>
      <c r="R1933" s="11">
        <f t="shared" si="182"/>
        <v>42415.494016203702</v>
      </c>
      <c r="S1933" s="15" t="str">
        <f t="shared" si="184"/>
        <v>film &amp; video</v>
      </c>
      <c r="T1933" s="16" t="str">
        <f t="shared" si="185"/>
        <v>television</v>
      </c>
    </row>
    <row r="1934" spans="1:20" ht="30" x14ac:dyDescent="0.25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18">
        <f t="shared" si="183"/>
        <v>103.89999999999999</v>
      </c>
      <c r="P1934" s="6">
        <f t="shared" si="180"/>
        <v>69.266666666666666</v>
      </c>
      <c r="Q1934" s="11">
        <f t="shared" si="181"/>
        <v>41828.306793981479</v>
      </c>
      <c r="R1934" s="11">
        <f t="shared" si="182"/>
        <v>41858.306793981479</v>
      </c>
      <c r="S1934" s="15" t="str">
        <f t="shared" si="184"/>
        <v>film &amp; video</v>
      </c>
      <c r="T1934" s="16" t="str">
        <f t="shared" si="185"/>
        <v>television</v>
      </c>
    </row>
    <row r="1935" spans="1:20" ht="45" x14ac:dyDescent="0.25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18">
        <f t="shared" si="183"/>
        <v>122.99154545454545</v>
      </c>
      <c r="P1935" s="6">
        <f t="shared" si="180"/>
        <v>190.55028169014085</v>
      </c>
      <c r="Q1935" s="11">
        <f t="shared" si="181"/>
        <v>42327.625914351847</v>
      </c>
      <c r="R1935" s="11">
        <f t="shared" si="182"/>
        <v>42357.625914351847</v>
      </c>
      <c r="S1935" s="15" t="str">
        <f t="shared" si="184"/>
        <v>film &amp; video</v>
      </c>
      <c r="T1935" s="16" t="str">
        <f t="shared" si="185"/>
        <v>television</v>
      </c>
    </row>
    <row r="1936" spans="1:20" ht="45" x14ac:dyDescent="0.25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18">
        <f t="shared" si="183"/>
        <v>109.77744436109028</v>
      </c>
      <c r="P1936" s="6">
        <f t="shared" si="180"/>
        <v>93.40425531914893</v>
      </c>
      <c r="Q1936" s="11">
        <f t="shared" si="181"/>
        <v>42563.724618055552</v>
      </c>
      <c r="R1936" s="11">
        <f t="shared" si="182"/>
        <v>42580.024305555555</v>
      </c>
      <c r="S1936" s="15" t="str">
        <f t="shared" si="184"/>
        <v>film &amp; video</v>
      </c>
      <c r="T1936" s="16" t="str">
        <f t="shared" si="185"/>
        <v>television</v>
      </c>
    </row>
    <row r="1937" spans="1:20" ht="45" x14ac:dyDescent="0.25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18">
        <f t="shared" si="183"/>
        <v>106.4875</v>
      </c>
      <c r="P1937" s="6">
        <f t="shared" si="180"/>
        <v>146.87931034482759</v>
      </c>
      <c r="Q1937" s="11">
        <f t="shared" si="181"/>
        <v>41793.864004629628</v>
      </c>
      <c r="R1937" s="11">
        <f t="shared" si="182"/>
        <v>41803.864004629628</v>
      </c>
      <c r="S1937" s="15" t="str">
        <f t="shared" si="184"/>
        <v>film &amp; video</v>
      </c>
      <c r="T1937" s="16" t="str">
        <f t="shared" si="185"/>
        <v>television</v>
      </c>
    </row>
    <row r="1938" spans="1:20" ht="45" x14ac:dyDescent="0.25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18">
        <f t="shared" si="183"/>
        <v>101.22222222222221</v>
      </c>
      <c r="P1938" s="6">
        <f t="shared" si="180"/>
        <v>159.82456140350877</v>
      </c>
      <c r="Q1938" s="11">
        <f t="shared" si="181"/>
        <v>42515.838738425919</v>
      </c>
      <c r="R1938" s="11">
        <f t="shared" si="182"/>
        <v>42555.838738425919</v>
      </c>
      <c r="S1938" s="15" t="str">
        <f t="shared" si="184"/>
        <v>film &amp; video</v>
      </c>
      <c r="T1938" s="16" t="str">
        <f t="shared" si="185"/>
        <v>television</v>
      </c>
    </row>
    <row r="1939" spans="1:20" x14ac:dyDescent="0.25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18">
        <f t="shared" si="183"/>
        <v>100.04342857142856</v>
      </c>
      <c r="P1939" s="6">
        <f t="shared" si="180"/>
        <v>291.79333333333335</v>
      </c>
      <c r="Q1939" s="11">
        <f t="shared" si="181"/>
        <v>42468.736249999994</v>
      </c>
      <c r="R1939" s="11">
        <f t="shared" si="182"/>
        <v>42475.666666666664</v>
      </c>
      <c r="S1939" s="15" t="str">
        <f t="shared" si="184"/>
        <v>film &amp; video</v>
      </c>
      <c r="T1939" s="16" t="str">
        <f t="shared" si="185"/>
        <v>television</v>
      </c>
    </row>
    <row r="1940" spans="1:20" ht="45" x14ac:dyDescent="0.25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18">
        <f t="shared" si="183"/>
        <v>125.998</v>
      </c>
      <c r="P1940" s="6">
        <f t="shared" si="180"/>
        <v>31.499500000000001</v>
      </c>
      <c r="Q1940" s="11">
        <f t="shared" si="181"/>
        <v>42446.895185185182</v>
      </c>
      <c r="R1940" s="11">
        <f t="shared" si="182"/>
        <v>42476.895185185182</v>
      </c>
      <c r="S1940" s="15" t="str">
        <f t="shared" si="184"/>
        <v>film &amp; video</v>
      </c>
      <c r="T1940" s="16" t="str">
        <f t="shared" si="185"/>
        <v>television</v>
      </c>
    </row>
    <row r="1941" spans="1:20" ht="45" x14ac:dyDescent="0.25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18">
        <f t="shared" si="183"/>
        <v>100.49999999999999</v>
      </c>
      <c r="P1941" s="6">
        <f t="shared" si="180"/>
        <v>158.68421052631578</v>
      </c>
      <c r="Q1941" s="11">
        <f t="shared" si="181"/>
        <v>41779.859710648147</v>
      </c>
      <c r="R1941" s="11">
        <f t="shared" si="182"/>
        <v>41814.859710648147</v>
      </c>
      <c r="S1941" s="15" t="str">
        <f t="shared" si="184"/>
        <v>film &amp; video</v>
      </c>
      <c r="T1941" s="16" t="str">
        <f t="shared" si="185"/>
        <v>television</v>
      </c>
    </row>
    <row r="1942" spans="1:20" ht="45" x14ac:dyDescent="0.25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18">
        <f t="shared" si="183"/>
        <v>120.5</v>
      </c>
      <c r="P1942" s="6">
        <f t="shared" si="180"/>
        <v>80.333333333333329</v>
      </c>
      <c r="Q1942" s="11">
        <f t="shared" si="181"/>
        <v>42572.570162037031</v>
      </c>
      <c r="R1942" s="11">
        <f t="shared" si="182"/>
        <v>42603.916666666664</v>
      </c>
      <c r="S1942" s="15" t="str">
        <f t="shared" si="184"/>
        <v>film &amp; video</v>
      </c>
      <c r="T1942" s="16" t="str">
        <f t="shared" si="185"/>
        <v>television</v>
      </c>
    </row>
    <row r="1943" spans="1:20" ht="45" x14ac:dyDescent="0.25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18">
        <f t="shared" si="183"/>
        <v>165.29333333333335</v>
      </c>
      <c r="P1943" s="6">
        <f t="shared" si="180"/>
        <v>59.961305925030231</v>
      </c>
      <c r="Q1943" s="11">
        <f t="shared" si="181"/>
        <v>41791.504918981482</v>
      </c>
      <c r="R1943" s="11">
        <f t="shared" si="182"/>
        <v>41835.916666666664</v>
      </c>
      <c r="S1943" s="15" t="str">
        <f t="shared" si="184"/>
        <v>film &amp; video</v>
      </c>
      <c r="T1943" s="16" t="str">
        <f t="shared" si="185"/>
        <v>television</v>
      </c>
    </row>
    <row r="1944" spans="1:20" ht="30" x14ac:dyDescent="0.25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18">
        <f t="shared" si="183"/>
        <v>159.97142857142856</v>
      </c>
      <c r="P1944" s="6">
        <f t="shared" si="180"/>
        <v>109.78431372549019</v>
      </c>
      <c r="Q1944" s="11">
        <f t="shared" si="181"/>
        <v>42508.468854166662</v>
      </c>
      <c r="R1944" s="11">
        <f t="shared" si="182"/>
        <v>42544.643749999996</v>
      </c>
      <c r="S1944" s="15" t="str">
        <f t="shared" si="184"/>
        <v>film &amp; video</v>
      </c>
      <c r="T1944" s="16" t="str">
        <f t="shared" si="185"/>
        <v>television</v>
      </c>
    </row>
    <row r="1945" spans="1:20" ht="30" x14ac:dyDescent="0.25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18">
        <f t="shared" si="183"/>
        <v>100.93333333333334</v>
      </c>
      <c r="P1945" s="6">
        <f t="shared" si="180"/>
        <v>147.70731707317074</v>
      </c>
      <c r="Q1945" s="11">
        <f t="shared" si="181"/>
        <v>41807.818148148144</v>
      </c>
      <c r="R1945" s="11">
        <f t="shared" si="182"/>
        <v>41833.374305555553</v>
      </c>
      <c r="S1945" s="15" t="str">
        <f t="shared" si="184"/>
        <v>film &amp; video</v>
      </c>
      <c r="T1945" s="16" t="str">
        <f t="shared" si="185"/>
        <v>television</v>
      </c>
    </row>
    <row r="1946" spans="1:20" ht="45" x14ac:dyDescent="0.25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18">
        <f t="shared" si="183"/>
        <v>106.60000000000001</v>
      </c>
      <c r="P1946" s="6">
        <f t="shared" si="180"/>
        <v>21.755102040816325</v>
      </c>
      <c r="Q1946" s="11">
        <f t="shared" si="181"/>
        <v>42256.183541666665</v>
      </c>
      <c r="R1946" s="11">
        <f t="shared" si="182"/>
        <v>42274.634722222218</v>
      </c>
      <c r="S1946" s="15" t="str">
        <f t="shared" si="184"/>
        <v>film &amp; video</v>
      </c>
      <c r="T1946" s="16" t="str">
        <f t="shared" si="185"/>
        <v>television</v>
      </c>
    </row>
    <row r="1947" spans="1:20" ht="45" x14ac:dyDescent="0.25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18">
        <f t="shared" si="183"/>
        <v>100.24166666666667</v>
      </c>
      <c r="P1947" s="6">
        <f t="shared" si="180"/>
        <v>171.84285714285716</v>
      </c>
      <c r="Q1947" s="11">
        <f t="shared" si="181"/>
        <v>41760.588090277779</v>
      </c>
      <c r="R1947" s="11">
        <f t="shared" si="182"/>
        <v>41806.020833333328</v>
      </c>
      <c r="S1947" s="15" t="str">
        <f t="shared" si="184"/>
        <v>film &amp; video</v>
      </c>
      <c r="T1947" s="16" t="str">
        <f t="shared" si="185"/>
        <v>television</v>
      </c>
    </row>
    <row r="1948" spans="1:20" ht="45" x14ac:dyDescent="0.25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18">
        <f t="shared" si="183"/>
        <v>100.66666666666666</v>
      </c>
      <c r="P1948" s="6">
        <f t="shared" si="180"/>
        <v>41.944444444444443</v>
      </c>
      <c r="Q1948" s="11">
        <f t="shared" si="181"/>
        <v>41917.523402777777</v>
      </c>
      <c r="R1948" s="11">
        <f t="shared" si="182"/>
        <v>41947.565069444441</v>
      </c>
      <c r="S1948" s="15" t="str">
        <f t="shared" si="184"/>
        <v>film &amp; video</v>
      </c>
      <c r="T1948" s="16" t="str">
        <f t="shared" si="185"/>
        <v>television</v>
      </c>
    </row>
    <row r="1949" spans="1:20" ht="45" x14ac:dyDescent="0.25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18">
        <f t="shared" si="183"/>
        <v>106.32110000000002</v>
      </c>
      <c r="P1949" s="6">
        <f t="shared" si="180"/>
        <v>93.264122807017543</v>
      </c>
      <c r="Q1949" s="11">
        <f t="shared" si="181"/>
        <v>41869.333981481475</v>
      </c>
      <c r="R1949" s="11">
        <f t="shared" si="182"/>
        <v>41899.333981481475</v>
      </c>
      <c r="S1949" s="15" t="str">
        <f t="shared" si="184"/>
        <v>film &amp; video</v>
      </c>
      <c r="T1949" s="16" t="str">
        <f t="shared" si="185"/>
        <v>television</v>
      </c>
    </row>
    <row r="1950" spans="1:20" ht="45" x14ac:dyDescent="0.25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18">
        <f t="shared" si="183"/>
        <v>145.29411764705881</v>
      </c>
      <c r="P1950" s="6">
        <f t="shared" si="180"/>
        <v>56.136363636363633</v>
      </c>
      <c r="Q1950" s="11">
        <f t="shared" si="181"/>
        <v>42175.608032407406</v>
      </c>
      <c r="R1950" s="11">
        <f t="shared" si="182"/>
        <v>42205.608032407406</v>
      </c>
      <c r="S1950" s="15" t="str">
        <f t="shared" si="184"/>
        <v>film &amp; video</v>
      </c>
      <c r="T1950" s="16" t="str">
        <f t="shared" si="185"/>
        <v>television</v>
      </c>
    </row>
    <row r="1951" spans="1:20" ht="45" x14ac:dyDescent="0.25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18">
        <f t="shared" si="183"/>
        <v>100.2</v>
      </c>
      <c r="P1951" s="6">
        <f t="shared" si="180"/>
        <v>80.16</v>
      </c>
      <c r="Q1951" s="11">
        <f t="shared" si="181"/>
        <v>42200.549907407403</v>
      </c>
      <c r="R1951" s="11">
        <f t="shared" si="182"/>
        <v>42260.549907407403</v>
      </c>
      <c r="S1951" s="15" t="str">
        <f t="shared" si="184"/>
        <v>film &amp; video</v>
      </c>
      <c r="T1951" s="16" t="str">
        <f t="shared" si="185"/>
        <v>television</v>
      </c>
    </row>
    <row r="1952" spans="1:20" ht="45" x14ac:dyDescent="0.25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18">
        <f t="shared" si="183"/>
        <v>109.13513513513513</v>
      </c>
      <c r="P1952" s="6">
        <f t="shared" si="180"/>
        <v>199.9009900990099</v>
      </c>
      <c r="Q1952" s="11">
        <f t="shared" si="181"/>
        <v>41878.418854166666</v>
      </c>
      <c r="R1952" s="11">
        <f t="shared" si="182"/>
        <v>41908.418854166666</v>
      </c>
      <c r="S1952" s="15" t="str">
        <f t="shared" si="184"/>
        <v>film &amp; video</v>
      </c>
      <c r="T1952" s="16" t="str">
        <f t="shared" si="185"/>
        <v>television</v>
      </c>
    </row>
    <row r="1953" spans="1:20" ht="30" x14ac:dyDescent="0.25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18">
        <f t="shared" si="183"/>
        <v>117.14285714285715</v>
      </c>
      <c r="P1953" s="6">
        <f t="shared" si="180"/>
        <v>51.25</v>
      </c>
      <c r="Q1953" s="11">
        <f t="shared" si="181"/>
        <v>41989.703009259254</v>
      </c>
      <c r="R1953" s="11">
        <f t="shared" si="182"/>
        <v>42005.124305555553</v>
      </c>
      <c r="S1953" s="15" t="str">
        <f t="shared" si="184"/>
        <v>film &amp; video</v>
      </c>
      <c r="T1953" s="16" t="str">
        <f t="shared" si="185"/>
        <v>television</v>
      </c>
    </row>
    <row r="1954" spans="1:20" ht="45" x14ac:dyDescent="0.25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18">
        <f t="shared" si="183"/>
        <v>118.5</v>
      </c>
      <c r="P1954" s="6">
        <f t="shared" si="180"/>
        <v>103.04347826086956</v>
      </c>
      <c r="Q1954" s="11">
        <f t="shared" si="181"/>
        <v>42097.570613425924</v>
      </c>
      <c r="R1954" s="11">
        <f t="shared" si="182"/>
        <v>42124.430555555555</v>
      </c>
      <c r="S1954" s="15" t="str">
        <f t="shared" si="184"/>
        <v>film &amp; video</v>
      </c>
      <c r="T1954" s="16" t="str">
        <f t="shared" si="185"/>
        <v>television</v>
      </c>
    </row>
    <row r="1955" spans="1:20" ht="30" x14ac:dyDescent="0.25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18">
        <f t="shared" si="183"/>
        <v>108.80768571428572</v>
      </c>
      <c r="P1955" s="6">
        <f t="shared" si="180"/>
        <v>66.346149825783982</v>
      </c>
      <c r="Q1955" s="11">
        <f t="shared" si="181"/>
        <v>42229.611840277772</v>
      </c>
      <c r="R1955" s="11">
        <f t="shared" si="182"/>
        <v>42262.610416666663</v>
      </c>
      <c r="S1955" s="15" t="str">
        <f t="shared" si="184"/>
        <v>film &amp; video</v>
      </c>
      <c r="T1955" s="16" t="str">
        <f t="shared" si="185"/>
        <v>television</v>
      </c>
    </row>
    <row r="1956" spans="1:20" ht="45" x14ac:dyDescent="0.25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18">
        <f t="shared" si="183"/>
        <v>133.33333333333331</v>
      </c>
      <c r="P1956" s="6">
        <f t="shared" si="180"/>
        <v>57.142857142857146</v>
      </c>
      <c r="Q1956" s="11">
        <f t="shared" si="181"/>
        <v>42317.816678240742</v>
      </c>
      <c r="R1956" s="11">
        <f t="shared" si="182"/>
        <v>42377.816678240742</v>
      </c>
      <c r="S1956" s="15" t="str">
        <f t="shared" si="184"/>
        <v>film &amp; video</v>
      </c>
      <c r="T1956" s="16" t="str">
        <f t="shared" si="185"/>
        <v>television</v>
      </c>
    </row>
    <row r="1957" spans="1:20" ht="30" x14ac:dyDescent="0.25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18">
        <f t="shared" si="183"/>
        <v>155.20000000000002</v>
      </c>
      <c r="P1957" s="6">
        <f t="shared" si="180"/>
        <v>102.10526315789474</v>
      </c>
      <c r="Q1957" s="11">
        <f t="shared" si="181"/>
        <v>41828.307222222218</v>
      </c>
      <c r="R1957" s="11">
        <f t="shared" si="182"/>
        <v>41868.307222222218</v>
      </c>
      <c r="S1957" s="15" t="str">
        <f t="shared" si="184"/>
        <v>film &amp; video</v>
      </c>
      <c r="T1957" s="16" t="str">
        <f t="shared" si="185"/>
        <v>television</v>
      </c>
    </row>
    <row r="1958" spans="1:20" ht="45" x14ac:dyDescent="0.25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18">
        <f t="shared" si="183"/>
        <v>111.72500000000001</v>
      </c>
      <c r="P1958" s="6">
        <f t="shared" si="180"/>
        <v>148.96666666666667</v>
      </c>
      <c r="Q1958" s="11">
        <f t="shared" si="181"/>
        <v>41928.956400462957</v>
      </c>
      <c r="R1958" s="11">
        <f t="shared" si="182"/>
        <v>41958.998067129629</v>
      </c>
      <c r="S1958" s="15" t="str">
        <f t="shared" si="184"/>
        <v>film &amp; video</v>
      </c>
      <c r="T1958" s="16" t="str">
        <f t="shared" si="185"/>
        <v>television</v>
      </c>
    </row>
    <row r="1959" spans="1:20" ht="30" x14ac:dyDescent="0.25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18">
        <f t="shared" si="183"/>
        <v>100.35000000000001</v>
      </c>
      <c r="P1959" s="6">
        <f t="shared" si="180"/>
        <v>169.6056338028169</v>
      </c>
      <c r="Q1959" s="11">
        <f t="shared" si="181"/>
        <v>42324.755601851844</v>
      </c>
      <c r="R1959" s="11">
        <f t="shared" si="182"/>
        <v>42354.755601851844</v>
      </c>
      <c r="S1959" s="15" t="str">
        <f t="shared" si="184"/>
        <v>film &amp; video</v>
      </c>
      <c r="T1959" s="16" t="str">
        <f t="shared" si="185"/>
        <v>television</v>
      </c>
    </row>
    <row r="1960" spans="1:20" ht="45" x14ac:dyDescent="0.25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18">
        <f t="shared" si="183"/>
        <v>123.33333333333334</v>
      </c>
      <c r="P1960" s="6">
        <f t="shared" si="180"/>
        <v>31.623931623931625</v>
      </c>
      <c r="Q1960" s="11">
        <f t="shared" si="181"/>
        <v>41812.464907407404</v>
      </c>
      <c r="R1960" s="11">
        <f t="shared" si="182"/>
        <v>41842.464907407404</v>
      </c>
      <c r="S1960" s="15" t="str">
        <f t="shared" si="184"/>
        <v>film &amp; video</v>
      </c>
      <c r="T1960" s="16" t="str">
        <f t="shared" si="185"/>
        <v>television</v>
      </c>
    </row>
    <row r="1961" spans="1:20" ht="45" x14ac:dyDescent="0.25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18">
        <f t="shared" si="183"/>
        <v>101.29975</v>
      </c>
      <c r="P1961" s="6">
        <f t="shared" si="180"/>
        <v>76.45264150943396</v>
      </c>
      <c r="Q1961" s="11">
        <f t="shared" si="181"/>
        <v>41842.084664351853</v>
      </c>
      <c r="R1961" s="11">
        <f t="shared" si="182"/>
        <v>41872.084664351853</v>
      </c>
      <c r="S1961" s="15" t="str">
        <f t="shared" si="184"/>
        <v>film &amp; video</v>
      </c>
      <c r="T1961" s="16" t="str">
        <f t="shared" si="185"/>
        <v>television</v>
      </c>
    </row>
    <row r="1962" spans="1:20" ht="45" x14ac:dyDescent="0.25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18">
        <f t="shared" si="183"/>
        <v>100</v>
      </c>
      <c r="P1962" s="6">
        <f t="shared" si="180"/>
        <v>13</v>
      </c>
      <c r="Q1962" s="11">
        <f t="shared" si="181"/>
        <v>42376.583726851844</v>
      </c>
      <c r="R1962" s="11">
        <f t="shared" si="182"/>
        <v>42394.583726851844</v>
      </c>
      <c r="S1962" s="15" t="str">
        <f t="shared" si="184"/>
        <v>film &amp; video</v>
      </c>
      <c r="T1962" s="16" t="str">
        <f t="shared" si="185"/>
        <v>television</v>
      </c>
    </row>
    <row r="1963" spans="1:20" ht="45" x14ac:dyDescent="0.25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18">
        <f t="shared" si="183"/>
        <v>100.24604569420035</v>
      </c>
      <c r="P1963" s="6">
        <f t="shared" si="180"/>
        <v>320.44943820224717</v>
      </c>
      <c r="Q1963" s="11">
        <f t="shared" si="181"/>
        <v>42461.419178240736</v>
      </c>
      <c r="R1963" s="11">
        <f t="shared" si="182"/>
        <v>42502.957638888889</v>
      </c>
      <c r="S1963" s="15" t="str">
        <f t="shared" si="184"/>
        <v>film &amp; video</v>
      </c>
      <c r="T1963" s="16" t="str">
        <f t="shared" si="185"/>
        <v>television</v>
      </c>
    </row>
    <row r="1964" spans="1:20" ht="45" x14ac:dyDescent="0.25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18">
        <f t="shared" si="183"/>
        <v>102.0952380952381</v>
      </c>
      <c r="P1964" s="6">
        <f t="shared" si="180"/>
        <v>83.75</v>
      </c>
      <c r="Q1964" s="11">
        <f t="shared" si="181"/>
        <v>42286.452557870369</v>
      </c>
      <c r="R1964" s="11">
        <f t="shared" si="182"/>
        <v>42316.494224537033</v>
      </c>
      <c r="S1964" s="15" t="str">
        <f t="shared" si="184"/>
        <v>film &amp; video</v>
      </c>
      <c r="T1964" s="16" t="str">
        <f t="shared" si="185"/>
        <v>television</v>
      </c>
    </row>
    <row r="1965" spans="1:20" ht="45" x14ac:dyDescent="0.25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18">
        <f t="shared" si="183"/>
        <v>130.46153846153845</v>
      </c>
      <c r="P1965" s="6">
        <f t="shared" si="180"/>
        <v>49.882352941176471</v>
      </c>
      <c r="Q1965" s="11">
        <f t="shared" si="181"/>
        <v>41841.113437499997</v>
      </c>
      <c r="R1965" s="11">
        <f t="shared" si="182"/>
        <v>41856.113437499997</v>
      </c>
      <c r="S1965" s="15" t="str">
        <f t="shared" si="184"/>
        <v>film &amp; video</v>
      </c>
      <c r="T1965" s="16" t="str">
        <f t="shared" si="185"/>
        <v>television</v>
      </c>
    </row>
    <row r="1966" spans="1:20" ht="30" x14ac:dyDescent="0.25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18">
        <f t="shared" si="183"/>
        <v>166.5</v>
      </c>
      <c r="P1966" s="6">
        <f t="shared" si="180"/>
        <v>59.464285714285715</v>
      </c>
      <c r="Q1966" s="11">
        <f t="shared" si="181"/>
        <v>42098.083495370367</v>
      </c>
      <c r="R1966" s="11">
        <f t="shared" si="182"/>
        <v>42121.791666666664</v>
      </c>
      <c r="S1966" s="15" t="str">
        <f t="shared" si="184"/>
        <v>film &amp; video</v>
      </c>
      <c r="T1966" s="16" t="str">
        <f t="shared" si="185"/>
        <v>television</v>
      </c>
    </row>
    <row r="1967" spans="1:20" ht="30" x14ac:dyDescent="0.25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18">
        <f t="shared" si="183"/>
        <v>142.15</v>
      </c>
      <c r="P1967" s="6">
        <f t="shared" si="180"/>
        <v>193.84090909090909</v>
      </c>
      <c r="Q1967" s="11">
        <f t="shared" si="181"/>
        <v>42068.098668981482</v>
      </c>
      <c r="R1967" s="11">
        <f t="shared" si="182"/>
        <v>42098.05700231481</v>
      </c>
      <c r="S1967" s="15" t="str">
        <f t="shared" si="184"/>
        <v>film &amp; video</v>
      </c>
      <c r="T1967" s="16" t="str">
        <f t="shared" si="185"/>
        <v>television</v>
      </c>
    </row>
    <row r="1968" spans="1:20" ht="45" x14ac:dyDescent="0.25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18">
        <f t="shared" si="183"/>
        <v>183.44090909090909</v>
      </c>
      <c r="P1968" s="6">
        <f t="shared" si="180"/>
        <v>159.51383399209487</v>
      </c>
      <c r="Q1968" s="11">
        <f t="shared" si="181"/>
        <v>42032.484710648147</v>
      </c>
      <c r="R1968" s="11">
        <f t="shared" si="182"/>
        <v>42062.484710648147</v>
      </c>
      <c r="S1968" s="15" t="str">
        <f t="shared" si="184"/>
        <v>film &amp; video</v>
      </c>
      <c r="T1968" s="16" t="str">
        <f t="shared" si="185"/>
        <v>television</v>
      </c>
    </row>
    <row r="1969" spans="1:20" ht="45" x14ac:dyDescent="0.25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18">
        <f t="shared" si="183"/>
        <v>110.04</v>
      </c>
      <c r="P1969" s="6">
        <f t="shared" si="180"/>
        <v>41.68181818181818</v>
      </c>
      <c r="Q1969" s="11">
        <f t="shared" si="181"/>
        <v>41374.84888888889</v>
      </c>
      <c r="R1969" s="11">
        <f t="shared" si="182"/>
        <v>41404.84888888889</v>
      </c>
      <c r="S1969" s="15" t="str">
        <f t="shared" si="184"/>
        <v>film &amp; video</v>
      </c>
      <c r="T1969" s="16" t="str">
        <f t="shared" si="185"/>
        <v>television</v>
      </c>
    </row>
    <row r="1970" spans="1:20" ht="45" x14ac:dyDescent="0.25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18">
        <f t="shared" si="183"/>
        <v>130.98000000000002</v>
      </c>
      <c r="P1970" s="6">
        <f t="shared" si="180"/>
        <v>150.89861751152074</v>
      </c>
      <c r="Q1970" s="11">
        <f t="shared" si="181"/>
        <v>41753.838749999995</v>
      </c>
      <c r="R1970" s="11">
        <f t="shared" si="182"/>
        <v>41784.749305555553</v>
      </c>
      <c r="S1970" s="15" t="str">
        <f t="shared" si="184"/>
        <v>film &amp; video</v>
      </c>
      <c r="T1970" s="16" t="str">
        <f t="shared" si="185"/>
        <v>television</v>
      </c>
    </row>
    <row r="1971" spans="1:20" ht="45" x14ac:dyDescent="0.25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18">
        <f t="shared" si="183"/>
        <v>101.35000000000001</v>
      </c>
      <c r="P1971" s="6">
        <f t="shared" si="180"/>
        <v>126.6875</v>
      </c>
      <c r="Q1971" s="11">
        <f t="shared" si="181"/>
        <v>41789.005648148144</v>
      </c>
      <c r="R1971" s="11">
        <f t="shared" si="182"/>
        <v>41808.958333333328</v>
      </c>
      <c r="S1971" s="15" t="str">
        <f t="shared" si="184"/>
        <v>film &amp; video</v>
      </c>
      <c r="T1971" s="16" t="str">
        <f t="shared" si="185"/>
        <v>television</v>
      </c>
    </row>
    <row r="1972" spans="1:20" ht="45" x14ac:dyDescent="0.25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18">
        <f t="shared" si="183"/>
        <v>100</v>
      </c>
      <c r="P1972" s="6">
        <f t="shared" si="180"/>
        <v>105.26315789473684</v>
      </c>
      <c r="Q1972" s="11">
        <f t="shared" si="181"/>
        <v>41887.360578703701</v>
      </c>
      <c r="R1972" s="11">
        <f t="shared" si="182"/>
        <v>41917.360578703701</v>
      </c>
      <c r="S1972" s="15" t="str">
        <f t="shared" si="184"/>
        <v>film &amp; video</v>
      </c>
      <c r="T1972" s="16" t="str">
        <f t="shared" si="185"/>
        <v>television</v>
      </c>
    </row>
    <row r="1973" spans="1:20" ht="45" x14ac:dyDescent="0.25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18">
        <f t="shared" si="183"/>
        <v>141.85714285714286</v>
      </c>
      <c r="P1973" s="6">
        <f t="shared" si="180"/>
        <v>117.51479289940828</v>
      </c>
      <c r="Q1973" s="11">
        <f t="shared" si="181"/>
        <v>41971.430856481478</v>
      </c>
      <c r="R1973" s="11">
        <f t="shared" si="182"/>
        <v>42001.430856481478</v>
      </c>
      <c r="S1973" s="15" t="str">
        <f t="shared" si="184"/>
        <v>film &amp; video</v>
      </c>
      <c r="T1973" s="16" t="str">
        <f t="shared" si="185"/>
        <v>television</v>
      </c>
    </row>
    <row r="1974" spans="1:20" ht="45" x14ac:dyDescent="0.25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18">
        <f t="shared" si="183"/>
        <v>308.65999999999997</v>
      </c>
      <c r="P1974" s="6">
        <f t="shared" si="180"/>
        <v>117.36121673003802</v>
      </c>
      <c r="Q1974" s="11">
        <f t="shared" si="181"/>
        <v>41802.582013888888</v>
      </c>
      <c r="R1974" s="11">
        <f t="shared" si="182"/>
        <v>41832.791666666664</v>
      </c>
      <c r="S1974" s="15" t="str">
        <f t="shared" si="184"/>
        <v>film &amp; video</v>
      </c>
      <c r="T1974" s="16" t="str">
        <f t="shared" si="185"/>
        <v>television</v>
      </c>
    </row>
    <row r="1975" spans="1:20" ht="45" x14ac:dyDescent="0.25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18">
        <f t="shared" si="183"/>
        <v>100</v>
      </c>
      <c r="P1975" s="6">
        <f t="shared" si="180"/>
        <v>133.33333333333334</v>
      </c>
      <c r="Q1975" s="11">
        <f t="shared" si="181"/>
        <v>41873.890474537031</v>
      </c>
      <c r="R1975" s="11">
        <f t="shared" si="182"/>
        <v>41918.890474537031</v>
      </c>
      <c r="S1975" s="15" t="str">
        <f t="shared" si="184"/>
        <v>film &amp; video</v>
      </c>
      <c r="T1975" s="16" t="str">
        <f t="shared" si="185"/>
        <v>television</v>
      </c>
    </row>
    <row r="1976" spans="1:20" ht="45" x14ac:dyDescent="0.25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18">
        <f t="shared" si="183"/>
        <v>120</v>
      </c>
      <c r="P1976" s="6">
        <f t="shared" si="180"/>
        <v>98.360655737704917</v>
      </c>
      <c r="Q1976" s="11">
        <f t="shared" si="181"/>
        <v>42457.415590277778</v>
      </c>
      <c r="R1976" s="11">
        <f t="shared" si="182"/>
        <v>42487.415590277778</v>
      </c>
      <c r="S1976" s="15" t="str">
        <f t="shared" si="184"/>
        <v>film &amp; video</v>
      </c>
      <c r="T1976" s="16" t="str">
        <f t="shared" si="185"/>
        <v>television</v>
      </c>
    </row>
    <row r="1977" spans="1:20" ht="45" x14ac:dyDescent="0.25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18">
        <f t="shared" si="183"/>
        <v>104.16666666666667</v>
      </c>
      <c r="P1977" s="6">
        <f t="shared" si="180"/>
        <v>194.44444444444446</v>
      </c>
      <c r="Q1977" s="11">
        <f t="shared" si="181"/>
        <v>42323.756643518514</v>
      </c>
      <c r="R1977" s="11">
        <f t="shared" si="182"/>
        <v>42353.756643518514</v>
      </c>
      <c r="S1977" s="15" t="str">
        <f t="shared" si="184"/>
        <v>film &amp; video</v>
      </c>
      <c r="T1977" s="16" t="str">
        <f t="shared" si="185"/>
        <v>television</v>
      </c>
    </row>
    <row r="1978" spans="1:20" ht="45" x14ac:dyDescent="0.25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18">
        <f t="shared" si="183"/>
        <v>107.61100000000002</v>
      </c>
      <c r="P1978" s="6">
        <f t="shared" si="180"/>
        <v>76.865000000000009</v>
      </c>
      <c r="Q1978" s="11">
        <f t="shared" si="181"/>
        <v>41932.611192129625</v>
      </c>
      <c r="R1978" s="11">
        <f t="shared" si="182"/>
        <v>41992.652858796289</v>
      </c>
      <c r="S1978" s="15" t="str">
        <f t="shared" si="184"/>
        <v>film &amp; video</v>
      </c>
      <c r="T1978" s="16" t="str">
        <f t="shared" si="185"/>
        <v>television</v>
      </c>
    </row>
    <row r="1979" spans="1:20" ht="45" x14ac:dyDescent="0.25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18">
        <f t="shared" si="183"/>
        <v>107.94999999999999</v>
      </c>
      <c r="P1979" s="6">
        <f t="shared" si="180"/>
        <v>56.815789473684212</v>
      </c>
      <c r="Q1979" s="11">
        <f t="shared" si="181"/>
        <v>42033.308564814812</v>
      </c>
      <c r="R1979" s="11">
        <f t="shared" si="182"/>
        <v>42064.291666666664</v>
      </c>
      <c r="S1979" s="15" t="str">
        <f t="shared" si="184"/>
        <v>film &amp; video</v>
      </c>
      <c r="T1979" s="16" t="str">
        <f t="shared" si="185"/>
        <v>television</v>
      </c>
    </row>
    <row r="1980" spans="1:20" x14ac:dyDescent="0.25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18">
        <f t="shared" si="183"/>
        <v>100</v>
      </c>
      <c r="P1980" s="6">
        <f t="shared" si="180"/>
        <v>137.93103448275863</v>
      </c>
      <c r="Q1980" s="11">
        <f t="shared" si="181"/>
        <v>42270.968113425923</v>
      </c>
      <c r="R1980" s="11">
        <f t="shared" si="182"/>
        <v>42300.968113425923</v>
      </c>
      <c r="S1980" s="15" t="str">
        <f t="shared" si="184"/>
        <v>film &amp; video</v>
      </c>
      <c r="T1980" s="16" t="str">
        <f t="shared" si="185"/>
        <v>television</v>
      </c>
    </row>
    <row r="1981" spans="1:20" ht="45" x14ac:dyDescent="0.25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18">
        <f t="shared" si="183"/>
        <v>100</v>
      </c>
      <c r="P1981" s="6">
        <f t="shared" si="180"/>
        <v>27.272727272727273</v>
      </c>
      <c r="Q1981" s="11">
        <f t="shared" si="181"/>
        <v>41995.544652777775</v>
      </c>
      <c r="R1981" s="11">
        <f t="shared" si="182"/>
        <v>42034.499999999993</v>
      </c>
      <c r="S1981" s="15" t="str">
        <f t="shared" si="184"/>
        <v>film &amp; video</v>
      </c>
      <c r="T1981" s="16" t="str">
        <f t="shared" si="185"/>
        <v>television</v>
      </c>
    </row>
    <row r="1982" spans="1:20" ht="45" x14ac:dyDescent="0.25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18">
        <f t="shared" si="183"/>
        <v>128.0181818181818</v>
      </c>
      <c r="P1982" s="6">
        <f t="shared" si="180"/>
        <v>118.33613445378151</v>
      </c>
      <c r="Q1982" s="11">
        <f t="shared" si="181"/>
        <v>42196.72033564814</v>
      </c>
      <c r="R1982" s="11">
        <f t="shared" si="182"/>
        <v>42226.72033564814</v>
      </c>
      <c r="S1982" s="15" t="str">
        <f t="shared" si="184"/>
        <v>film &amp; video</v>
      </c>
      <c r="T1982" s="16" t="str">
        <f t="shared" si="185"/>
        <v>television</v>
      </c>
    </row>
    <row r="1983" spans="1:20" ht="45" x14ac:dyDescent="0.25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18">
        <f t="shared" si="183"/>
        <v>116.21</v>
      </c>
      <c r="P1983" s="6">
        <f t="shared" si="180"/>
        <v>223.48076923076923</v>
      </c>
      <c r="Q1983" s="11">
        <f t="shared" si="181"/>
        <v>41807.493587962963</v>
      </c>
      <c r="R1983" s="11">
        <f t="shared" si="182"/>
        <v>41837.493587962963</v>
      </c>
      <c r="S1983" s="15" t="str">
        <f t="shared" si="184"/>
        <v>film &amp; video</v>
      </c>
      <c r="T1983" s="16" t="str">
        <f t="shared" si="185"/>
        <v>television</v>
      </c>
    </row>
    <row r="1984" spans="1:20" ht="30" x14ac:dyDescent="0.25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18">
        <f t="shared" si="183"/>
        <v>109.63333333333334</v>
      </c>
      <c r="P1984" s="6">
        <f t="shared" si="180"/>
        <v>28.111111111111111</v>
      </c>
      <c r="Q1984" s="11">
        <f t="shared" si="181"/>
        <v>41719.340798611105</v>
      </c>
      <c r="R1984" s="11">
        <f t="shared" si="182"/>
        <v>41733.708333333328</v>
      </c>
      <c r="S1984" s="15" t="str">
        <f t="shared" si="184"/>
        <v>film &amp; video</v>
      </c>
      <c r="T1984" s="16" t="str">
        <f t="shared" si="185"/>
        <v>television</v>
      </c>
    </row>
    <row r="1985" spans="1:20" ht="45" x14ac:dyDescent="0.25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18">
        <f t="shared" si="183"/>
        <v>101</v>
      </c>
      <c r="P1985" s="6">
        <f t="shared" si="180"/>
        <v>194.23076923076923</v>
      </c>
      <c r="Q1985" s="11">
        <f t="shared" si="181"/>
        <v>42333.504872685182</v>
      </c>
      <c r="R1985" s="11">
        <f t="shared" si="182"/>
        <v>42363.504872685182</v>
      </c>
      <c r="S1985" s="15" t="str">
        <f t="shared" si="184"/>
        <v>film &amp; video</v>
      </c>
      <c r="T1985" s="16" t="str">
        <f t="shared" si="185"/>
        <v>television</v>
      </c>
    </row>
    <row r="1986" spans="1:20" ht="45" x14ac:dyDescent="0.25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18">
        <f t="shared" si="183"/>
        <v>128.95348837209301</v>
      </c>
      <c r="P1986" s="6">
        <f t="shared" ref="P1986:P2049" si="186">IF(ISERROR(E1986/L1986),0,E1986/L1986)</f>
        <v>128.95348837209303</v>
      </c>
      <c r="Q1986" s="11">
        <f t="shared" ref="Q1986:Q2049" si="187">(J1986/86400)+25569+(-5/24)</f>
        <v>42496.760601851849</v>
      </c>
      <c r="R1986" s="11">
        <f t="shared" ref="R1986:R2049" si="188">(I1986/86400)+25569+(-5/24)</f>
        <v>42517.760601851849</v>
      </c>
      <c r="S1986" s="15" t="str">
        <f t="shared" si="184"/>
        <v>film &amp; video</v>
      </c>
      <c r="T1986" s="16" t="str">
        <f t="shared" si="185"/>
        <v>television</v>
      </c>
    </row>
    <row r="1987" spans="1:20" ht="30" x14ac:dyDescent="0.25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18">
        <f t="shared" ref="O1987:O2050" si="189">E1987/D1987 * 100</f>
        <v>107.26249999999999</v>
      </c>
      <c r="P1987" s="6">
        <f t="shared" si="186"/>
        <v>49.316091954022987</v>
      </c>
      <c r="Q1987" s="11">
        <f t="shared" si="187"/>
        <v>42149.340555555558</v>
      </c>
      <c r="R1987" s="11">
        <f t="shared" si="188"/>
        <v>42163.458333333336</v>
      </c>
      <c r="S1987" s="15" t="str">
        <f t="shared" ref="S1987:S2050" si="190">LEFT(N1987,FIND("/",N1987)-1)</f>
        <v>film &amp; video</v>
      </c>
      <c r="T1987" s="16" t="str">
        <f t="shared" ref="T1987:T2050" si="191">RIGHT(N1987,LEN(N1987)-FIND("/",N1987))</f>
        <v>television</v>
      </c>
    </row>
    <row r="1988" spans="1:20" ht="45" x14ac:dyDescent="0.25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18">
        <f t="shared" si="189"/>
        <v>101.89999999999999</v>
      </c>
      <c r="P1988" s="6">
        <f t="shared" si="186"/>
        <v>221.52173913043478</v>
      </c>
      <c r="Q1988" s="11">
        <f t="shared" si="187"/>
        <v>42089.624560185184</v>
      </c>
      <c r="R1988" s="11">
        <f t="shared" si="188"/>
        <v>42119.624560185184</v>
      </c>
      <c r="S1988" s="15" t="str">
        <f t="shared" si="190"/>
        <v>film &amp; video</v>
      </c>
      <c r="T1988" s="16" t="str">
        <f t="shared" si="191"/>
        <v>television</v>
      </c>
    </row>
    <row r="1989" spans="1:20" ht="30" x14ac:dyDescent="0.25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18">
        <f t="shared" si="189"/>
        <v>102.91</v>
      </c>
      <c r="P1989" s="6">
        <f t="shared" si="186"/>
        <v>137.21333333333334</v>
      </c>
      <c r="Q1989" s="11">
        <f t="shared" si="187"/>
        <v>41932.536712962959</v>
      </c>
      <c r="R1989" s="11">
        <f t="shared" si="188"/>
        <v>41962.578379629624</v>
      </c>
      <c r="S1989" s="15" t="str">
        <f t="shared" si="190"/>
        <v>film &amp; video</v>
      </c>
      <c r="T1989" s="16" t="str">
        <f t="shared" si="191"/>
        <v>television</v>
      </c>
    </row>
    <row r="1990" spans="1:20" ht="45" x14ac:dyDescent="0.25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18">
        <f t="shared" si="189"/>
        <v>100.12570000000001</v>
      </c>
      <c r="P1990" s="6">
        <f t="shared" si="186"/>
        <v>606.82242424242418</v>
      </c>
      <c r="Q1990" s="11">
        <f t="shared" si="187"/>
        <v>42230.027499999997</v>
      </c>
      <c r="R1990" s="11">
        <f t="shared" si="188"/>
        <v>42261.666666666664</v>
      </c>
      <c r="S1990" s="15" t="str">
        <f t="shared" si="190"/>
        <v>film &amp; video</v>
      </c>
      <c r="T1990" s="16" t="str">
        <f t="shared" si="191"/>
        <v>television</v>
      </c>
    </row>
    <row r="1991" spans="1:20" ht="45" x14ac:dyDescent="0.25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18">
        <f t="shared" si="189"/>
        <v>103.29622222222221</v>
      </c>
      <c r="P1991" s="6">
        <f t="shared" si="186"/>
        <v>43.040092592592593</v>
      </c>
      <c r="Q1991" s="11">
        <f t="shared" si="187"/>
        <v>41701.693483796298</v>
      </c>
      <c r="R1991" s="11">
        <f t="shared" si="188"/>
        <v>41720.791666666664</v>
      </c>
      <c r="S1991" s="15" t="str">
        <f t="shared" si="190"/>
        <v>film &amp; video</v>
      </c>
      <c r="T1991" s="16" t="str">
        <f t="shared" si="191"/>
        <v>shorts</v>
      </c>
    </row>
    <row r="1992" spans="1:20" ht="45" x14ac:dyDescent="0.25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18">
        <f t="shared" si="189"/>
        <v>148.30000000000001</v>
      </c>
      <c r="P1992" s="6">
        <f t="shared" si="186"/>
        <v>322.39130434782606</v>
      </c>
      <c r="Q1992" s="11">
        <f t="shared" si="187"/>
        <v>41409.605983796289</v>
      </c>
      <c r="R1992" s="11">
        <f t="shared" si="188"/>
        <v>41431.605983796289</v>
      </c>
      <c r="S1992" s="15" t="str">
        <f t="shared" si="190"/>
        <v>film &amp; video</v>
      </c>
      <c r="T1992" s="16" t="str">
        <f t="shared" si="191"/>
        <v>shorts</v>
      </c>
    </row>
    <row r="1993" spans="1:20" ht="45" x14ac:dyDescent="0.25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18">
        <f t="shared" si="189"/>
        <v>154.73333333333332</v>
      </c>
      <c r="P1993" s="6">
        <f t="shared" si="186"/>
        <v>96.708333333333329</v>
      </c>
      <c r="Q1993" s="11">
        <f t="shared" si="187"/>
        <v>41311.591180555552</v>
      </c>
      <c r="R1993" s="11">
        <f t="shared" si="188"/>
        <v>41336.591180555552</v>
      </c>
      <c r="S1993" s="15" t="str">
        <f t="shared" si="190"/>
        <v>film &amp; video</v>
      </c>
      <c r="T1993" s="16" t="str">
        <f t="shared" si="191"/>
        <v>shorts</v>
      </c>
    </row>
    <row r="1994" spans="1:20" ht="45" x14ac:dyDescent="0.25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18">
        <f t="shared" si="189"/>
        <v>113.51849999999999</v>
      </c>
      <c r="P1994" s="6">
        <f t="shared" si="186"/>
        <v>35.474531249999998</v>
      </c>
      <c r="Q1994" s="11">
        <f t="shared" si="187"/>
        <v>41612.703854166662</v>
      </c>
      <c r="R1994" s="11">
        <f t="shared" si="188"/>
        <v>41635.999305555553</v>
      </c>
      <c r="S1994" s="15" t="str">
        <f t="shared" si="190"/>
        <v>film &amp; video</v>
      </c>
      <c r="T1994" s="16" t="str">
        <f t="shared" si="191"/>
        <v>shorts</v>
      </c>
    </row>
    <row r="1995" spans="1:20" ht="45" x14ac:dyDescent="0.25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18">
        <f t="shared" si="189"/>
        <v>173.33333333333334</v>
      </c>
      <c r="P1995" s="6">
        <f t="shared" si="186"/>
        <v>86.666666666666671</v>
      </c>
      <c r="Q1995" s="11">
        <f t="shared" si="187"/>
        <v>41432.809965277775</v>
      </c>
      <c r="R1995" s="11">
        <f t="shared" si="188"/>
        <v>41462.809965277775</v>
      </c>
      <c r="S1995" s="15" t="str">
        <f t="shared" si="190"/>
        <v>film &amp; video</v>
      </c>
      <c r="T1995" s="16" t="str">
        <f t="shared" si="191"/>
        <v>shorts</v>
      </c>
    </row>
    <row r="1996" spans="1:20" ht="30" x14ac:dyDescent="0.25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18">
        <f t="shared" si="189"/>
        <v>107.52857142857141</v>
      </c>
      <c r="P1996" s="6">
        <f t="shared" si="186"/>
        <v>132.05263157894737</v>
      </c>
      <c r="Q1996" s="11">
        <f t="shared" si="187"/>
        <v>41835.612893518519</v>
      </c>
      <c r="R1996" s="11">
        <f t="shared" si="188"/>
        <v>41862.040972222218</v>
      </c>
      <c r="S1996" s="15" t="str">
        <f t="shared" si="190"/>
        <v>film &amp; video</v>
      </c>
      <c r="T1996" s="16" t="str">
        <f t="shared" si="191"/>
        <v>shorts</v>
      </c>
    </row>
    <row r="1997" spans="1:20" ht="30" x14ac:dyDescent="0.25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18">
        <f t="shared" si="189"/>
        <v>118.6</v>
      </c>
      <c r="P1997" s="6">
        <f t="shared" si="186"/>
        <v>91.230769230769226</v>
      </c>
      <c r="Q1997" s="11">
        <f t="shared" si="187"/>
        <v>42539.641435185178</v>
      </c>
      <c r="R1997" s="11">
        <f t="shared" si="188"/>
        <v>42569.641435185178</v>
      </c>
      <c r="S1997" s="15" t="str">
        <f t="shared" si="190"/>
        <v>film &amp; video</v>
      </c>
      <c r="T1997" s="16" t="str">
        <f t="shared" si="191"/>
        <v>shorts</v>
      </c>
    </row>
    <row r="1998" spans="1:20" ht="45" x14ac:dyDescent="0.25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18">
        <f t="shared" si="189"/>
        <v>116.25000000000001</v>
      </c>
      <c r="P1998" s="6">
        <f t="shared" si="186"/>
        <v>116.25</v>
      </c>
      <c r="Q1998" s="11">
        <f t="shared" si="187"/>
        <v>41075.375046296293</v>
      </c>
      <c r="R1998" s="11">
        <f t="shared" si="188"/>
        <v>41105.375046296293</v>
      </c>
      <c r="S1998" s="15" t="str">
        <f t="shared" si="190"/>
        <v>film &amp; video</v>
      </c>
      <c r="T1998" s="16" t="str">
        <f t="shared" si="191"/>
        <v>shorts</v>
      </c>
    </row>
    <row r="1999" spans="1:20" ht="60" x14ac:dyDescent="0.25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18">
        <f t="shared" si="189"/>
        <v>127.16666666666667</v>
      </c>
      <c r="P1999" s="6">
        <f t="shared" si="186"/>
        <v>21.194444444444443</v>
      </c>
      <c r="Q1999" s="11">
        <f t="shared" si="187"/>
        <v>41663.36100694444</v>
      </c>
      <c r="R1999" s="11">
        <f t="shared" si="188"/>
        <v>41693.36100694444</v>
      </c>
      <c r="S1999" s="15" t="str">
        <f t="shared" si="190"/>
        <v>film &amp; video</v>
      </c>
      <c r="T1999" s="16" t="str">
        <f t="shared" si="191"/>
        <v>shorts</v>
      </c>
    </row>
    <row r="2000" spans="1:20" ht="45" x14ac:dyDescent="0.25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18">
        <f t="shared" si="189"/>
        <v>110.9423</v>
      </c>
      <c r="P2000" s="6">
        <f t="shared" si="186"/>
        <v>62.327134831460668</v>
      </c>
      <c r="Q2000" s="11">
        <f t="shared" si="187"/>
        <v>40785.979456018518</v>
      </c>
      <c r="R2000" s="11">
        <f t="shared" si="188"/>
        <v>40818.082638888889</v>
      </c>
      <c r="S2000" s="15" t="str">
        <f t="shared" si="190"/>
        <v>film &amp; video</v>
      </c>
      <c r="T2000" s="16" t="str">
        <f t="shared" si="191"/>
        <v>shorts</v>
      </c>
    </row>
    <row r="2001" spans="1:20" ht="45" x14ac:dyDescent="0.25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18">
        <f t="shared" si="189"/>
        <v>127.2</v>
      </c>
      <c r="P2001" s="6">
        <f t="shared" si="186"/>
        <v>37.411764705882355</v>
      </c>
      <c r="Q2001" s="11">
        <f t="shared" si="187"/>
        <v>40730.688020833331</v>
      </c>
      <c r="R2001" s="11">
        <f t="shared" si="188"/>
        <v>40790.688020833331</v>
      </c>
      <c r="S2001" s="15" t="str">
        <f t="shared" si="190"/>
        <v>film &amp; video</v>
      </c>
      <c r="T2001" s="16" t="str">
        <f t="shared" si="191"/>
        <v>shorts</v>
      </c>
    </row>
    <row r="2002" spans="1:20" ht="45" x14ac:dyDescent="0.25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18">
        <f t="shared" si="189"/>
        <v>123.94444444444443</v>
      </c>
      <c r="P2002" s="6">
        <f t="shared" si="186"/>
        <v>69.71875</v>
      </c>
      <c r="Q2002" s="11">
        <f t="shared" si="187"/>
        <v>40997.063159722216</v>
      </c>
      <c r="R2002" s="11">
        <f t="shared" si="188"/>
        <v>41057.063159722216</v>
      </c>
      <c r="S2002" s="15" t="str">
        <f t="shared" si="190"/>
        <v>film &amp; video</v>
      </c>
      <c r="T2002" s="16" t="str">
        <f t="shared" si="191"/>
        <v>shorts</v>
      </c>
    </row>
    <row r="2003" spans="1:20" ht="45" x14ac:dyDescent="0.25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18">
        <f t="shared" si="189"/>
        <v>108.40909090909091</v>
      </c>
      <c r="P2003" s="6">
        <f t="shared" si="186"/>
        <v>58.170731707317074</v>
      </c>
      <c r="Q2003" s="11">
        <f t="shared" si="187"/>
        <v>41207.801863425928</v>
      </c>
      <c r="R2003" s="11">
        <f t="shared" si="188"/>
        <v>41227.791666666664</v>
      </c>
      <c r="S2003" s="15" t="str">
        <f t="shared" si="190"/>
        <v>film &amp; video</v>
      </c>
      <c r="T2003" s="16" t="str">
        <f t="shared" si="191"/>
        <v>shorts</v>
      </c>
    </row>
    <row r="2004" spans="1:20" ht="45" x14ac:dyDescent="0.25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18">
        <f t="shared" si="189"/>
        <v>100</v>
      </c>
      <c r="P2004" s="6">
        <f t="shared" si="186"/>
        <v>50</v>
      </c>
      <c r="Q2004" s="11">
        <f t="shared" si="187"/>
        <v>40587.548425925925</v>
      </c>
      <c r="R2004" s="11">
        <f t="shared" si="188"/>
        <v>40665.957638888889</v>
      </c>
      <c r="S2004" s="15" t="str">
        <f t="shared" si="190"/>
        <v>film &amp; video</v>
      </c>
      <c r="T2004" s="16" t="str">
        <f t="shared" si="191"/>
        <v>shorts</v>
      </c>
    </row>
    <row r="2005" spans="1:20" ht="45" x14ac:dyDescent="0.25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18">
        <f t="shared" si="189"/>
        <v>112.93199999999999</v>
      </c>
      <c r="P2005" s="6">
        <f t="shared" si="186"/>
        <v>19.471034482758618</v>
      </c>
      <c r="Q2005" s="11">
        <f t="shared" si="187"/>
        <v>42360.278877314813</v>
      </c>
      <c r="R2005" s="11">
        <f t="shared" si="188"/>
        <v>42390.278877314813</v>
      </c>
      <c r="S2005" s="15" t="str">
        <f t="shared" si="190"/>
        <v>film &amp; video</v>
      </c>
      <c r="T2005" s="16" t="str">
        <f t="shared" si="191"/>
        <v>shorts</v>
      </c>
    </row>
    <row r="2006" spans="1:20" ht="45" x14ac:dyDescent="0.25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18">
        <f t="shared" si="189"/>
        <v>115.42857142857143</v>
      </c>
      <c r="P2006" s="6">
        <f t="shared" si="186"/>
        <v>85.957446808510639</v>
      </c>
      <c r="Q2006" s="11">
        <f t="shared" si="187"/>
        <v>41357.000833333332</v>
      </c>
      <c r="R2006" s="11">
        <f t="shared" si="188"/>
        <v>41387.000833333332</v>
      </c>
      <c r="S2006" s="15" t="str">
        <f t="shared" si="190"/>
        <v>film &amp; video</v>
      </c>
      <c r="T2006" s="16" t="str">
        <f t="shared" si="191"/>
        <v>shorts</v>
      </c>
    </row>
    <row r="2007" spans="1:20" ht="45" x14ac:dyDescent="0.25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18">
        <f t="shared" si="189"/>
        <v>153.33333333333334</v>
      </c>
      <c r="P2007" s="6">
        <f t="shared" si="186"/>
        <v>30.666666666666668</v>
      </c>
      <c r="Q2007" s="11">
        <f t="shared" si="187"/>
        <v>40844.483310185184</v>
      </c>
      <c r="R2007" s="11">
        <f t="shared" si="188"/>
        <v>40904.524976851848</v>
      </c>
      <c r="S2007" s="15" t="str">
        <f t="shared" si="190"/>
        <v>film &amp; video</v>
      </c>
      <c r="T2007" s="16" t="str">
        <f t="shared" si="191"/>
        <v>shorts</v>
      </c>
    </row>
    <row r="2008" spans="1:20" ht="30" x14ac:dyDescent="0.25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18">
        <f t="shared" si="189"/>
        <v>392.5</v>
      </c>
      <c r="P2008" s="6">
        <f t="shared" si="186"/>
        <v>60.384615384615387</v>
      </c>
      <c r="Q2008" s="11">
        <f t="shared" si="187"/>
        <v>40996.936539351846</v>
      </c>
      <c r="R2008" s="11">
        <f t="shared" si="188"/>
        <v>41049.915972222218</v>
      </c>
      <c r="S2008" s="15" t="str">
        <f t="shared" si="190"/>
        <v>film &amp; video</v>
      </c>
      <c r="T2008" s="16" t="str">
        <f t="shared" si="191"/>
        <v>shorts</v>
      </c>
    </row>
    <row r="2009" spans="1:20" ht="90" x14ac:dyDescent="0.25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18">
        <f t="shared" si="189"/>
        <v>2702</v>
      </c>
      <c r="P2009" s="6">
        <f t="shared" si="186"/>
        <v>38.6</v>
      </c>
      <c r="Q2009" s="11">
        <f t="shared" si="187"/>
        <v>42604.522233796299</v>
      </c>
      <c r="R2009" s="11">
        <f t="shared" si="188"/>
        <v>42614.522233796299</v>
      </c>
      <c r="S2009" s="15" t="str">
        <f t="shared" si="190"/>
        <v>film &amp; video</v>
      </c>
      <c r="T2009" s="16" t="str">
        <f t="shared" si="191"/>
        <v>shorts</v>
      </c>
    </row>
    <row r="2010" spans="1:20" ht="45" x14ac:dyDescent="0.25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18">
        <f t="shared" si="189"/>
        <v>127</v>
      </c>
      <c r="P2010" s="6">
        <f t="shared" si="186"/>
        <v>40.268292682926827</v>
      </c>
      <c r="Q2010" s="11">
        <f t="shared" si="187"/>
        <v>41724.568206018514</v>
      </c>
      <c r="R2010" s="11">
        <f t="shared" si="188"/>
        <v>41754.568206018514</v>
      </c>
      <c r="S2010" s="15" t="str">
        <f t="shared" si="190"/>
        <v>film &amp; video</v>
      </c>
      <c r="T2010" s="16" t="str">
        <f t="shared" si="191"/>
        <v>shorts</v>
      </c>
    </row>
    <row r="2011" spans="1:20" ht="45" x14ac:dyDescent="0.25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18">
        <f t="shared" si="189"/>
        <v>107.25</v>
      </c>
      <c r="P2011" s="6">
        <f t="shared" si="186"/>
        <v>273.82978723404256</v>
      </c>
      <c r="Q2011" s="11">
        <f t="shared" si="187"/>
        <v>41582.875648148147</v>
      </c>
      <c r="R2011" s="11">
        <f t="shared" si="188"/>
        <v>41617.875648148147</v>
      </c>
      <c r="S2011" s="15" t="str">
        <f t="shared" si="190"/>
        <v>film &amp; video</v>
      </c>
      <c r="T2011" s="16" t="str">
        <f t="shared" si="191"/>
        <v>shorts</v>
      </c>
    </row>
    <row r="2012" spans="1:20" ht="45" x14ac:dyDescent="0.25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18">
        <f t="shared" si="189"/>
        <v>198</v>
      </c>
      <c r="P2012" s="6">
        <f t="shared" si="186"/>
        <v>53.035714285714285</v>
      </c>
      <c r="Q2012" s="11">
        <f t="shared" si="187"/>
        <v>41099.950543981475</v>
      </c>
      <c r="R2012" s="11">
        <f t="shared" si="188"/>
        <v>41103.918055555558</v>
      </c>
      <c r="S2012" s="15" t="str">
        <f t="shared" si="190"/>
        <v>film &amp; video</v>
      </c>
      <c r="T2012" s="16" t="str">
        <f t="shared" si="191"/>
        <v>shorts</v>
      </c>
    </row>
    <row r="2013" spans="1:20" ht="45" x14ac:dyDescent="0.25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18">
        <f t="shared" si="189"/>
        <v>100.01249999999999</v>
      </c>
      <c r="P2013" s="6">
        <f t="shared" si="186"/>
        <v>40.005000000000003</v>
      </c>
      <c r="Q2013" s="11">
        <f t="shared" si="187"/>
        <v>40795.611817129626</v>
      </c>
      <c r="R2013" s="11">
        <f t="shared" si="188"/>
        <v>40825.611817129626</v>
      </c>
      <c r="S2013" s="15" t="str">
        <f t="shared" si="190"/>
        <v>film &amp; video</v>
      </c>
      <c r="T2013" s="16" t="str">
        <f t="shared" si="191"/>
        <v>shorts</v>
      </c>
    </row>
    <row r="2014" spans="1:20" ht="45" x14ac:dyDescent="0.25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18">
        <f t="shared" si="189"/>
        <v>102.49999999999999</v>
      </c>
      <c r="P2014" s="6">
        <f t="shared" si="186"/>
        <v>15.76923076923077</v>
      </c>
      <c r="Q2014" s="11">
        <f t="shared" si="187"/>
        <v>42042.407280092586</v>
      </c>
      <c r="R2014" s="11">
        <f t="shared" si="188"/>
        <v>42057.270833333336</v>
      </c>
      <c r="S2014" s="15" t="str">
        <f t="shared" si="190"/>
        <v>film &amp; video</v>
      </c>
      <c r="T2014" s="16" t="str">
        <f t="shared" si="191"/>
        <v>shorts</v>
      </c>
    </row>
    <row r="2015" spans="1:20" ht="45" x14ac:dyDescent="0.25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18">
        <f t="shared" si="189"/>
        <v>100</v>
      </c>
      <c r="P2015" s="6">
        <f t="shared" si="186"/>
        <v>71.428571428571431</v>
      </c>
      <c r="Q2015" s="11">
        <f t="shared" si="187"/>
        <v>40648.54960648148</v>
      </c>
      <c r="R2015" s="11">
        <f t="shared" si="188"/>
        <v>40678.54960648148</v>
      </c>
      <c r="S2015" s="15" t="str">
        <f t="shared" si="190"/>
        <v>film &amp; video</v>
      </c>
      <c r="T2015" s="16" t="str">
        <f t="shared" si="191"/>
        <v>shorts</v>
      </c>
    </row>
    <row r="2016" spans="1:20" ht="45" x14ac:dyDescent="0.25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18">
        <f t="shared" si="189"/>
        <v>125.49999999999999</v>
      </c>
      <c r="P2016" s="6">
        <f t="shared" si="186"/>
        <v>71.714285714285708</v>
      </c>
      <c r="Q2016" s="11">
        <f t="shared" si="187"/>
        <v>40778.917094907403</v>
      </c>
      <c r="R2016" s="11">
        <f t="shared" si="188"/>
        <v>40808.917094907403</v>
      </c>
      <c r="S2016" s="15" t="str">
        <f t="shared" si="190"/>
        <v>film &amp; video</v>
      </c>
      <c r="T2016" s="16" t="str">
        <f t="shared" si="191"/>
        <v>shorts</v>
      </c>
    </row>
    <row r="2017" spans="1:20" ht="45" x14ac:dyDescent="0.25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18">
        <f t="shared" si="189"/>
        <v>106.46666666666667</v>
      </c>
      <c r="P2017" s="6">
        <f t="shared" si="186"/>
        <v>375.76470588235293</v>
      </c>
      <c r="Q2017" s="11">
        <f t="shared" si="187"/>
        <v>42291.347743055558</v>
      </c>
      <c r="R2017" s="11">
        <f t="shared" si="188"/>
        <v>42365.389409722215</v>
      </c>
      <c r="S2017" s="15" t="str">
        <f t="shared" si="190"/>
        <v>film &amp; video</v>
      </c>
      <c r="T2017" s="16" t="str">
        <f t="shared" si="191"/>
        <v>shorts</v>
      </c>
    </row>
    <row r="2018" spans="1:20" ht="45" x14ac:dyDescent="0.25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18">
        <f t="shared" si="189"/>
        <v>104.60000000000001</v>
      </c>
      <c r="P2018" s="6">
        <f t="shared" si="186"/>
        <v>104.6</v>
      </c>
      <c r="Q2018" s="11">
        <f t="shared" si="187"/>
        <v>40322.331053240741</v>
      </c>
      <c r="R2018" s="11">
        <f t="shared" si="188"/>
        <v>40331.861805555549</v>
      </c>
      <c r="S2018" s="15" t="str">
        <f t="shared" si="190"/>
        <v>film &amp; video</v>
      </c>
      <c r="T2018" s="16" t="str">
        <f t="shared" si="191"/>
        <v>shorts</v>
      </c>
    </row>
    <row r="2019" spans="1:20" ht="45" x14ac:dyDescent="0.25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18">
        <f t="shared" si="189"/>
        <v>102.85714285714285</v>
      </c>
      <c r="P2019" s="6">
        <f t="shared" si="186"/>
        <v>60</v>
      </c>
      <c r="Q2019" s="11">
        <f t="shared" si="187"/>
        <v>41786.450590277775</v>
      </c>
      <c r="R2019" s="11">
        <f t="shared" si="188"/>
        <v>41812.450590277775</v>
      </c>
      <c r="S2019" s="15" t="str">
        <f t="shared" si="190"/>
        <v>film &amp; video</v>
      </c>
      <c r="T2019" s="16" t="str">
        <f t="shared" si="191"/>
        <v>shorts</v>
      </c>
    </row>
    <row r="2020" spans="1:20" ht="45" x14ac:dyDescent="0.25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18">
        <f t="shared" si="189"/>
        <v>115.06666666666668</v>
      </c>
      <c r="P2020" s="6">
        <f t="shared" si="186"/>
        <v>123.28571428571429</v>
      </c>
      <c r="Q2020" s="11">
        <f t="shared" si="187"/>
        <v>41402.543888888882</v>
      </c>
      <c r="R2020" s="11">
        <f t="shared" si="188"/>
        <v>41427.543888888882</v>
      </c>
      <c r="S2020" s="15" t="str">
        <f t="shared" si="190"/>
        <v>film &amp; video</v>
      </c>
      <c r="T2020" s="16" t="str">
        <f t="shared" si="191"/>
        <v>shorts</v>
      </c>
    </row>
    <row r="2021" spans="1:20" ht="30" x14ac:dyDescent="0.25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18">
        <f t="shared" si="189"/>
        <v>100.4</v>
      </c>
      <c r="P2021" s="6">
        <f t="shared" si="186"/>
        <v>31.375</v>
      </c>
      <c r="Q2021" s="11">
        <f t="shared" si="187"/>
        <v>40706.089108796295</v>
      </c>
      <c r="R2021" s="11">
        <f t="shared" si="188"/>
        <v>40736.089108796295</v>
      </c>
      <c r="S2021" s="15" t="str">
        <f t="shared" si="190"/>
        <v>film &amp; video</v>
      </c>
      <c r="T2021" s="16" t="str">
        <f t="shared" si="191"/>
        <v>shorts</v>
      </c>
    </row>
    <row r="2022" spans="1:20" ht="45" x14ac:dyDescent="0.25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18">
        <f t="shared" si="189"/>
        <v>120</v>
      </c>
      <c r="P2022" s="6">
        <f t="shared" si="186"/>
        <v>78.260869565217391</v>
      </c>
      <c r="Q2022" s="11">
        <f t="shared" si="187"/>
        <v>40619.194027777776</v>
      </c>
      <c r="R2022" s="11">
        <f t="shared" si="188"/>
        <v>40680.194027777776</v>
      </c>
      <c r="S2022" s="15" t="str">
        <f t="shared" si="190"/>
        <v>film &amp; video</v>
      </c>
      <c r="T2022" s="16" t="str">
        <f t="shared" si="191"/>
        <v>shorts</v>
      </c>
    </row>
    <row r="2023" spans="1:20" ht="45" x14ac:dyDescent="0.25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18">
        <f t="shared" si="189"/>
        <v>105.2</v>
      </c>
      <c r="P2023" s="6">
        <f t="shared" si="186"/>
        <v>122.32558139534883</v>
      </c>
      <c r="Q2023" s="11">
        <f t="shared" si="187"/>
        <v>42720.990543981483</v>
      </c>
      <c r="R2023" s="11">
        <f t="shared" si="188"/>
        <v>42767.124999999993</v>
      </c>
      <c r="S2023" s="15" t="str">
        <f t="shared" si="190"/>
        <v>film &amp; video</v>
      </c>
      <c r="T2023" s="16" t="str">
        <f t="shared" si="191"/>
        <v>shorts</v>
      </c>
    </row>
    <row r="2024" spans="1:20" ht="45" x14ac:dyDescent="0.25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18">
        <f t="shared" si="189"/>
        <v>110.60000000000001</v>
      </c>
      <c r="P2024" s="6">
        <f t="shared" si="186"/>
        <v>73.733333333333334</v>
      </c>
      <c r="Q2024" s="11">
        <f t="shared" si="187"/>
        <v>41065.649733796294</v>
      </c>
      <c r="R2024" s="11">
        <f t="shared" si="188"/>
        <v>41093.666666666664</v>
      </c>
      <c r="S2024" s="15" t="str">
        <f t="shared" si="190"/>
        <v>film &amp; video</v>
      </c>
      <c r="T2024" s="16" t="str">
        <f t="shared" si="191"/>
        <v>shorts</v>
      </c>
    </row>
    <row r="2025" spans="1:20" ht="45" x14ac:dyDescent="0.25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18">
        <f t="shared" si="189"/>
        <v>104</v>
      </c>
      <c r="P2025" s="6">
        <f t="shared" si="186"/>
        <v>21.666666666666668</v>
      </c>
      <c r="Q2025" s="11">
        <f t="shared" si="187"/>
        <v>41716.509513888886</v>
      </c>
      <c r="R2025" s="11">
        <f t="shared" si="188"/>
        <v>41736.509513888886</v>
      </c>
      <c r="S2025" s="15" t="str">
        <f t="shared" si="190"/>
        <v>film &amp; video</v>
      </c>
      <c r="T2025" s="16" t="str">
        <f t="shared" si="191"/>
        <v>shorts</v>
      </c>
    </row>
    <row r="2026" spans="1:20" ht="45" x14ac:dyDescent="0.25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18">
        <f t="shared" si="189"/>
        <v>131.42857142857142</v>
      </c>
      <c r="P2026" s="6">
        <f t="shared" si="186"/>
        <v>21.904761904761905</v>
      </c>
      <c r="Q2026" s="11">
        <f t="shared" si="187"/>
        <v>40934.796770833331</v>
      </c>
      <c r="R2026" s="11">
        <f t="shared" si="188"/>
        <v>40964.796770833331</v>
      </c>
      <c r="S2026" s="15" t="str">
        <f t="shared" si="190"/>
        <v>film &amp; video</v>
      </c>
      <c r="T2026" s="16" t="str">
        <f t="shared" si="191"/>
        <v>shorts</v>
      </c>
    </row>
    <row r="2027" spans="1:20" ht="45" x14ac:dyDescent="0.25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18">
        <f t="shared" si="189"/>
        <v>114.66666666666667</v>
      </c>
      <c r="P2027" s="6">
        <f t="shared" si="186"/>
        <v>50.588235294117645</v>
      </c>
      <c r="Q2027" s="11">
        <f t="shared" si="187"/>
        <v>40324.45417824074</v>
      </c>
      <c r="R2027" s="11">
        <f t="shared" si="188"/>
        <v>40390.916666666664</v>
      </c>
      <c r="S2027" s="15" t="str">
        <f t="shared" si="190"/>
        <v>film &amp; video</v>
      </c>
      <c r="T2027" s="16" t="str">
        <f t="shared" si="191"/>
        <v>shorts</v>
      </c>
    </row>
    <row r="2028" spans="1:20" ht="45" x14ac:dyDescent="0.25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18">
        <f t="shared" si="189"/>
        <v>106.25</v>
      </c>
      <c r="P2028" s="6">
        <f t="shared" si="186"/>
        <v>53.125</v>
      </c>
      <c r="Q2028" s="11">
        <f t="shared" si="187"/>
        <v>40705.926874999997</v>
      </c>
      <c r="R2028" s="11">
        <f t="shared" si="188"/>
        <v>40735.926874999997</v>
      </c>
      <c r="S2028" s="15" t="str">
        <f t="shared" si="190"/>
        <v>film &amp; video</v>
      </c>
      <c r="T2028" s="16" t="str">
        <f t="shared" si="191"/>
        <v>shorts</v>
      </c>
    </row>
    <row r="2029" spans="1:20" ht="45" x14ac:dyDescent="0.25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18">
        <f t="shared" si="189"/>
        <v>106.25</v>
      </c>
      <c r="P2029" s="6">
        <f t="shared" si="186"/>
        <v>56.666666666666664</v>
      </c>
      <c r="Q2029" s="11">
        <f t="shared" si="187"/>
        <v>41214.586504629631</v>
      </c>
      <c r="R2029" s="11">
        <f t="shared" si="188"/>
        <v>41250.770833333328</v>
      </c>
      <c r="S2029" s="15" t="str">
        <f t="shared" si="190"/>
        <v>film &amp; video</v>
      </c>
      <c r="T2029" s="16" t="str">
        <f t="shared" si="191"/>
        <v>shorts</v>
      </c>
    </row>
    <row r="2030" spans="1:20" ht="30" x14ac:dyDescent="0.25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18">
        <f t="shared" si="189"/>
        <v>106.01933333333334</v>
      </c>
      <c r="P2030" s="6">
        <f t="shared" si="186"/>
        <v>40.776666666666664</v>
      </c>
      <c r="Q2030" s="11">
        <f t="shared" si="187"/>
        <v>41631.694432870368</v>
      </c>
      <c r="R2030" s="11">
        <f t="shared" si="188"/>
        <v>41661.694432870368</v>
      </c>
      <c r="S2030" s="15" t="str">
        <f t="shared" si="190"/>
        <v>film &amp; video</v>
      </c>
      <c r="T2030" s="16" t="str">
        <f t="shared" si="191"/>
        <v>shorts</v>
      </c>
    </row>
    <row r="2031" spans="1:20" ht="45" x14ac:dyDescent="0.25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18">
        <f t="shared" si="189"/>
        <v>100</v>
      </c>
      <c r="P2031" s="6">
        <f t="shared" si="186"/>
        <v>192.30769230769232</v>
      </c>
      <c r="Q2031" s="11">
        <f t="shared" si="187"/>
        <v>41197.544976851852</v>
      </c>
      <c r="R2031" s="11">
        <f t="shared" si="188"/>
        <v>41217.586643518516</v>
      </c>
      <c r="S2031" s="15" t="str">
        <f t="shared" si="190"/>
        <v>film &amp; video</v>
      </c>
      <c r="T2031" s="16" t="str">
        <f t="shared" si="191"/>
        <v>shorts</v>
      </c>
    </row>
    <row r="2032" spans="1:20" ht="45" x14ac:dyDescent="0.25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18">
        <f t="shared" si="189"/>
        <v>100</v>
      </c>
      <c r="P2032" s="6">
        <f t="shared" si="186"/>
        <v>100</v>
      </c>
      <c r="Q2032" s="11">
        <f t="shared" si="187"/>
        <v>41274.568402777775</v>
      </c>
      <c r="R2032" s="11">
        <f t="shared" si="188"/>
        <v>41298.568402777775</v>
      </c>
      <c r="S2032" s="15" t="str">
        <f t="shared" si="190"/>
        <v>film &amp; video</v>
      </c>
      <c r="T2032" s="16" t="str">
        <f t="shared" si="191"/>
        <v>shorts</v>
      </c>
    </row>
    <row r="2033" spans="1:20" ht="45" x14ac:dyDescent="0.25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18">
        <f t="shared" si="189"/>
        <v>127.75000000000001</v>
      </c>
      <c r="P2033" s="6">
        <f t="shared" si="186"/>
        <v>117.92307692307692</v>
      </c>
      <c r="Q2033" s="11">
        <f t="shared" si="187"/>
        <v>40504.922835648147</v>
      </c>
      <c r="R2033" s="11">
        <f t="shared" si="188"/>
        <v>40534.922835648147</v>
      </c>
      <c r="S2033" s="15" t="str">
        <f t="shared" si="190"/>
        <v>film &amp; video</v>
      </c>
      <c r="T2033" s="16" t="str">
        <f t="shared" si="191"/>
        <v>shorts</v>
      </c>
    </row>
    <row r="2034" spans="1:20" ht="30" x14ac:dyDescent="0.25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18">
        <f t="shared" si="189"/>
        <v>105.15384615384616</v>
      </c>
      <c r="P2034" s="6">
        <f t="shared" si="186"/>
        <v>27.897959183673468</v>
      </c>
      <c r="Q2034" s="11">
        <f t="shared" si="187"/>
        <v>41682.597569444442</v>
      </c>
      <c r="R2034" s="11">
        <f t="shared" si="188"/>
        <v>41705.597569444442</v>
      </c>
      <c r="S2034" s="15" t="str">
        <f t="shared" si="190"/>
        <v>film &amp; video</v>
      </c>
      <c r="T2034" s="16" t="str">
        <f t="shared" si="191"/>
        <v>shorts</v>
      </c>
    </row>
    <row r="2035" spans="1:20" ht="30" x14ac:dyDescent="0.25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18">
        <f t="shared" si="189"/>
        <v>120</v>
      </c>
      <c r="P2035" s="6">
        <f t="shared" si="186"/>
        <v>60</v>
      </c>
      <c r="Q2035" s="11">
        <f t="shared" si="187"/>
        <v>40612.486874999995</v>
      </c>
      <c r="R2035" s="11">
        <f t="shared" si="188"/>
        <v>40635.833333333328</v>
      </c>
      <c r="S2035" s="15" t="str">
        <f t="shared" si="190"/>
        <v>film &amp; video</v>
      </c>
      <c r="T2035" s="16" t="str">
        <f t="shared" si="191"/>
        <v>shorts</v>
      </c>
    </row>
    <row r="2036" spans="1:20" ht="45" x14ac:dyDescent="0.25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18">
        <f t="shared" si="189"/>
        <v>107.40909090909089</v>
      </c>
      <c r="P2036" s="6">
        <f t="shared" si="186"/>
        <v>39.383333333333333</v>
      </c>
      <c r="Q2036" s="11">
        <f t="shared" si="187"/>
        <v>42485.516435185178</v>
      </c>
      <c r="R2036" s="11">
        <f t="shared" si="188"/>
        <v>42503.791666666664</v>
      </c>
      <c r="S2036" s="15" t="str">
        <f t="shared" si="190"/>
        <v>film &amp; video</v>
      </c>
      <c r="T2036" s="16" t="str">
        <f t="shared" si="191"/>
        <v>shorts</v>
      </c>
    </row>
    <row r="2037" spans="1:20" x14ac:dyDescent="0.25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18">
        <f t="shared" si="189"/>
        <v>100.49999999999999</v>
      </c>
      <c r="P2037" s="6">
        <f t="shared" si="186"/>
        <v>186.11111111111111</v>
      </c>
      <c r="Q2037" s="11">
        <f t="shared" si="187"/>
        <v>40987.568298611106</v>
      </c>
      <c r="R2037" s="11">
        <f t="shared" si="188"/>
        <v>41001.568298611106</v>
      </c>
      <c r="S2037" s="15" t="str">
        <f t="shared" si="190"/>
        <v>film &amp; video</v>
      </c>
      <c r="T2037" s="16" t="str">
        <f t="shared" si="191"/>
        <v>shorts</v>
      </c>
    </row>
    <row r="2038" spans="1:20" ht="45" x14ac:dyDescent="0.25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18">
        <f t="shared" si="189"/>
        <v>102.46666666666667</v>
      </c>
      <c r="P2038" s="6">
        <f t="shared" si="186"/>
        <v>111.37681159420291</v>
      </c>
      <c r="Q2038" s="11">
        <f t="shared" si="187"/>
        <v>40635.774155092593</v>
      </c>
      <c r="R2038" s="11">
        <f t="shared" si="188"/>
        <v>40657.774155092593</v>
      </c>
      <c r="S2038" s="15" t="str">
        <f t="shared" si="190"/>
        <v>film &amp; video</v>
      </c>
      <c r="T2038" s="16" t="str">
        <f t="shared" si="191"/>
        <v>shorts</v>
      </c>
    </row>
    <row r="2039" spans="1:20" ht="45" x14ac:dyDescent="0.25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18">
        <f t="shared" si="189"/>
        <v>246.66666666666669</v>
      </c>
      <c r="P2039" s="6">
        <f t="shared" si="186"/>
        <v>78.723404255319153</v>
      </c>
      <c r="Q2039" s="11">
        <f t="shared" si="187"/>
        <v>41365.404745370368</v>
      </c>
      <c r="R2039" s="11">
        <f t="shared" si="188"/>
        <v>41425.404745370368</v>
      </c>
      <c r="S2039" s="15" t="str">
        <f t="shared" si="190"/>
        <v>film &amp; video</v>
      </c>
      <c r="T2039" s="16" t="str">
        <f t="shared" si="191"/>
        <v>shorts</v>
      </c>
    </row>
    <row r="2040" spans="1:20" ht="45" x14ac:dyDescent="0.25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18">
        <f t="shared" si="189"/>
        <v>219.49999999999997</v>
      </c>
      <c r="P2040" s="6">
        <f t="shared" si="186"/>
        <v>46.702127659574465</v>
      </c>
      <c r="Q2040" s="11">
        <f t="shared" si="187"/>
        <v>40569.817476851851</v>
      </c>
      <c r="R2040" s="11">
        <f t="shared" si="188"/>
        <v>40599.817476851851</v>
      </c>
      <c r="S2040" s="15" t="str">
        <f t="shared" si="190"/>
        <v>film &amp; video</v>
      </c>
      <c r="T2040" s="16" t="str">
        <f t="shared" si="191"/>
        <v>shorts</v>
      </c>
    </row>
    <row r="2041" spans="1:20" ht="45" x14ac:dyDescent="0.25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18">
        <f t="shared" si="189"/>
        <v>130.76923076923077</v>
      </c>
      <c r="P2041" s="6">
        <f t="shared" si="186"/>
        <v>65.384615384615387</v>
      </c>
      <c r="Q2041" s="11">
        <f t="shared" si="187"/>
        <v>41557.741354166668</v>
      </c>
      <c r="R2041" s="11">
        <f t="shared" si="188"/>
        <v>41592.040972222218</v>
      </c>
      <c r="S2041" s="15" t="str">
        <f t="shared" si="190"/>
        <v>film &amp; video</v>
      </c>
      <c r="T2041" s="16" t="str">
        <f t="shared" si="191"/>
        <v>shorts</v>
      </c>
    </row>
    <row r="2042" spans="1:20" ht="45" x14ac:dyDescent="0.25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18">
        <f t="shared" si="189"/>
        <v>154.57142857142858</v>
      </c>
      <c r="P2042" s="6">
        <f t="shared" si="186"/>
        <v>102.0754716981132</v>
      </c>
      <c r="Q2042" s="11">
        <f t="shared" si="187"/>
        <v>42125.124849537031</v>
      </c>
      <c r="R2042" s="11">
        <f t="shared" si="188"/>
        <v>42155.124849537031</v>
      </c>
      <c r="S2042" s="15" t="str">
        <f t="shared" si="190"/>
        <v>film &amp; video</v>
      </c>
      <c r="T2042" s="16" t="str">
        <f t="shared" si="191"/>
        <v>shorts</v>
      </c>
    </row>
    <row r="2043" spans="1:20" ht="45" x14ac:dyDescent="0.25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18">
        <f t="shared" si="189"/>
        <v>104</v>
      </c>
      <c r="P2043" s="6">
        <f t="shared" si="186"/>
        <v>64.197530864197532</v>
      </c>
      <c r="Q2043" s="11">
        <f t="shared" si="187"/>
        <v>41717.834699074076</v>
      </c>
      <c r="R2043" s="11">
        <f t="shared" si="188"/>
        <v>41741.875</v>
      </c>
      <c r="S2043" s="15" t="str">
        <f t="shared" si="190"/>
        <v>film &amp; video</v>
      </c>
      <c r="T2043" s="16" t="str">
        <f t="shared" si="191"/>
        <v>shorts</v>
      </c>
    </row>
    <row r="2044" spans="1:20" ht="30" x14ac:dyDescent="0.25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18">
        <f t="shared" si="189"/>
        <v>141</v>
      </c>
      <c r="P2044" s="6">
        <f t="shared" si="186"/>
        <v>90.384615384615387</v>
      </c>
      <c r="Q2044" s="11">
        <f t="shared" si="187"/>
        <v>40753.550092592588</v>
      </c>
      <c r="R2044" s="11">
        <f t="shared" si="188"/>
        <v>40761.416666666664</v>
      </c>
      <c r="S2044" s="15" t="str">
        <f t="shared" si="190"/>
        <v>film &amp; video</v>
      </c>
      <c r="T2044" s="16" t="str">
        <f t="shared" si="191"/>
        <v>shorts</v>
      </c>
    </row>
    <row r="2045" spans="1:20" ht="45" x14ac:dyDescent="0.25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18">
        <f t="shared" si="189"/>
        <v>103.33333333333334</v>
      </c>
      <c r="P2045" s="6">
        <f t="shared" si="186"/>
        <v>88.571428571428569</v>
      </c>
      <c r="Q2045" s="11">
        <f t="shared" si="187"/>
        <v>40861.065833333334</v>
      </c>
      <c r="R2045" s="11">
        <f t="shared" si="188"/>
        <v>40921.065833333334</v>
      </c>
      <c r="S2045" s="15" t="str">
        <f t="shared" si="190"/>
        <v>film &amp; video</v>
      </c>
      <c r="T2045" s="16" t="str">
        <f t="shared" si="191"/>
        <v>shorts</v>
      </c>
    </row>
    <row r="2046" spans="1:20" x14ac:dyDescent="0.25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18">
        <f t="shared" si="189"/>
        <v>140.44444444444443</v>
      </c>
      <c r="P2046" s="6">
        <f t="shared" si="186"/>
        <v>28.727272727272727</v>
      </c>
      <c r="Q2046" s="11">
        <f t="shared" si="187"/>
        <v>40918.530601851853</v>
      </c>
      <c r="R2046" s="11">
        <f t="shared" si="188"/>
        <v>40943.530601851853</v>
      </c>
      <c r="S2046" s="15" t="str">
        <f t="shared" si="190"/>
        <v>film &amp; video</v>
      </c>
      <c r="T2046" s="16" t="str">
        <f t="shared" si="191"/>
        <v>shorts</v>
      </c>
    </row>
    <row r="2047" spans="1:20" ht="45" x14ac:dyDescent="0.25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18">
        <f t="shared" si="189"/>
        <v>113.65714285714286</v>
      </c>
      <c r="P2047" s="6">
        <f t="shared" si="186"/>
        <v>69.78947368421052</v>
      </c>
      <c r="Q2047" s="11">
        <f t="shared" si="187"/>
        <v>40595.288831018515</v>
      </c>
      <c r="R2047" s="11">
        <f t="shared" si="188"/>
        <v>40641.247164351851</v>
      </c>
      <c r="S2047" s="15" t="str">
        <f t="shared" si="190"/>
        <v>film &amp; video</v>
      </c>
      <c r="T2047" s="16" t="str">
        <f t="shared" si="191"/>
        <v>shorts</v>
      </c>
    </row>
    <row r="2048" spans="1:20" ht="45" x14ac:dyDescent="0.25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18">
        <f t="shared" si="189"/>
        <v>100.49377777777779</v>
      </c>
      <c r="P2048" s="6">
        <f t="shared" si="186"/>
        <v>167.48962962962963</v>
      </c>
      <c r="Q2048" s="11">
        <f t="shared" si="187"/>
        <v>40248.626666666663</v>
      </c>
      <c r="R2048" s="11">
        <f t="shared" si="188"/>
        <v>40338.583333333328</v>
      </c>
      <c r="S2048" s="15" t="str">
        <f t="shared" si="190"/>
        <v>film &amp; video</v>
      </c>
      <c r="T2048" s="16" t="str">
        <f t="shared" si="191"/>
        <v>shorts</v>
      </c>
    </row>
    <row r="2049" spans="1:20" ht="30" x14ac:dyDescent="0.25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18">
        <f t="shared" si="189"/>
        <v>113.03159999999998</v>
      </c>
      <c r="P2049" s="6">
        <f t="shared" si="186"/>
        <v>144.91230769230768</v>
      </c>
      <c r="Q2049" s="11">
        <f t="shared" si="187"/>
        <v>40722.845324074071</v>
      </c>
      <c r="R2049" s="11">
        <f t="shared" si="188"/>
        <v>40752.845324074071</v>
      </c>
      <c r="S2049" s="15" t="str">
        <f t="shared" si="190"/>
        <v>film &amp; video</v>
      </c>
      <c r="T2049" s="16" t="str">
        <f t="shared" si="191"/>
        <v>shorts</v>
      </c>
    </row>
    <row r="2050" spans="1:20" ht="45" x14ac:dyDescent="0.25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18">
        <f t="shared" si="189"/>
        <v>104.55692307692308</v>
      </c>
      <c r="P2050" s="6">
        <f t="shared" ref="P2050:P2113" si="192">IF(ISERROR(E2050/L2050),0,E2050/L2050)</f>
        <v>91.840540540540545</v>
      </c>
      <c r="Q2050" s="11">
        <f t="shared" ref="Q2050:Q2113" si="193">(J2050/86400)+25569+(-5/24)</f>
        <v>40738.860949074071</v>
      </c>
      <c r="R2050" s="11">
        <f t="shared" ref="R2050:R2113" si="194">(I2050/86400)+25569+(-5/24)</f>
        <v>40768.75</v>
      </c>
      <c r="S2050" s="15" t="str">
        <f t="shared" si="190"/>
        <v>film &amp; video</v>
      </c>
      <c r="T2050" s="16" t="str">
        <f t="shared" si="191"/>
        <v>shorts</v>
      </c>
    </row>
    <row r="2051" spans="1:20" ht="45" x14ac:dyDescent="0.25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18">
        <f t="shared" ref="O2051:O2114" si="195">E2051/D2051 * 100</f>
        <v>107.63413333333334</v>
      </c>
      <c r="P2051" s="6">
        <f t="shared" si="192"/>
        <v>117.84759124087591</v>
      </c>
      <c r="Q2051" s="11">
        <f t="shared" si="193"/>
        <v>41354.500127314815</v>
      </c>
      <c r="R2051" s="11">
        <f t="shared" si="194"/>
        <v>41399.500127314815</v>
      </c>
      <c r="S2051" s="15" t="str">
        <f t="shared" ref="S2051:S2114" si="196">LEFT(N2051,FIND("/",N2051)-1)</f>
        <v>film &amp; video</v>
      </c>
      <c r="T2051" s="16" t="str">
        <f t="shared" ref="T2051:T2114" si="197">RIGHT(N2051,LEN(N2051)-FIND("/",N2051))</f>
        <v>documentary</v>
      </c>
    </row>
    <row r="2052" spans="1:20" ht="45" x14ac:dyDescent="0.25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18">
        <f t="shared" si="195"/>
        <v>112.63736263736264</v>
      </c>
      <c r="P2052" s="6">
        <f t="shared" si="192"/>
        <v>109.04255319148936</v>
      </c>
      <c r="Q2052" s="11">
        <f t="shared" si="193"/>
        <v>41949.489629629628</v>
      </c>
      <c r="R2052" s="11">
        <f t="shared" si="194"/>
        <v>41994.489629629628</v>
      </c>
      <c r="S2052" s="15" t="str">
        <f t="shared" si="196"/>
        <v>film &amp; video</v>
      </c>
      <c r="T2052" s="16" t="str">
        <f t="shared" si="197"/>
        <v>documentary</v>
      </c>
    </row>
    <row r="2053" spans="1:20" ht="45" x14ac:dyDescent="0.25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18">
        <f t="shared" si="195"/>
        <v>113.46153846153845</v>
      </c>
      <c r="P2053" s="6">
        <f t="shared" si="192"/>
        <v>73.019801980198025</v>
      </c>
      <c r="Q2053" s="11">
        <f t="shared" si="193"/>
        <v>40862.28460648148</v>
      </c>
      <c r="R2053" s="11">
        <f t="shared" si="194"/>
        <v>40897.28460648148</v>
      </c>
      <c r="S2053" s="15" t="str">
        <f t="shared" si="196"/>
        <v>film &amp; video</v>
      </c>
      <c r="T2053" s="16" t="str">
        <f t="shared" si="197"/>
        <v>documentary</v>
      </c>
    </row>
    <row r="2054" spans="1:20" ht="45" x14ac:dyDescent="0.25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18">
        <f t="shared" si="195"/>
        <v>102.592</v>
      </c>
      <c r="P2054" s="6">
        <f t="shared" si="192"/>
        <v>78.195121951219505</v>
      </c>
      <c r="Q2054" s="11">
        <f t="shared" si="193"/>
        <v>41661.839166666665</v>
      </c>
      <c r="R2054" s="11">
        <f t="shared" si="194"/>
        <v>41691.839166666665</v>
      </c>
      <c r="S2054" s="15" t="str">
        <f t="shared" si="196"/>
        <v>film &amp; video</v>
      </c>
      <c r="T2054" s="16" t="str">
        <f t="shared" si="197"/>
        <v>documentary</v>
      </c>
    </row>
    <row r="2055" spans="1:20" ht="45" x14ac:dyDescent="0.25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18">
        <f t="shared" si="195"/>
        <v>113.75714285714287</v>
      </c>
      <c r="P2055" s="6">
        <f t="shared" si="192"/>
        <v>47.398809523809526</v>
      </c>
      <c r="Q2055" s="11">
        <f t="shared" si="193"/>
        <v>40213.115266203698</v>
      </c>
      <c r="R2055" s="11">
        <f t="shared" si="194"/>
        <v>40253.087500000001</v>
      </c>
      <c r="S2055" s="15" t="str">
        <f t="shared" si="196"/>
        <v>film &amp; video</v>
      </c>
      <c r="T2055" s="16" t="str">
        <f t="shared" si="197"/>
        <v>documentary</v>
      </c>
    </row>
    <row r="2056" spans="1:20" ht="45" x14ac:dyDescent="0.25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18">
        <f t="shared" si="195"/>
        <v>103.71999999999998</v>
      </c>
      <c r="P2056" s="6">
        <f t="shared" si="192"/>
        <v>54.020833333333336</v>
      </c>
      <c r="Q2056" s="11">
        <f t="shared" si="193"/>
        <v>41106.844733796293</v>
      </c>
      <c r="R2056" s="11">
        <f t="shared" si="194"/>
        <v>41136.844733796293</v>
      </c>
      <c r="S2056" s="15" t="str">
        <f t="shared" si="196"/>
        <v>film &amp; video</v>
      </c>
      <c r="T2056" s="16" t="str">
        <f t="shared" si="197"/>
        <v>documentary</v>
      </c>
    </row>
    <row r="2057" spans="1:20" ht="45" x14ac:dyDescent="0.25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18">
        <f t="shared" si="195"/>
        <v>305.46000000000004</v>
      </c>
      <c r="P2057" s="6">
        <f t="shared" si="192"/>
        <v>68.488789237668158</v>
      </c>
      <c r="Q2057" s="11">
        <f t="shared" si="193"/>
        <v>40480.155150462961</v>
      </c>
      <c r="R2057" s="11">
        <f t="shared" si="194"/>
        <v>40530.196817129625</v>
      </c>
      <c r="S2057" s="15" t="str">
        <f t="shared" si="196"/>
        <v>film &amp; video</v>
      </c>
      <c r="T2057" s="16" t="str">
        <f t="shared" si="197"/>
        <v>documentary</v>
      </c>
    </row>
    <row r="2058" spans="1:20" ht="60" x14ac:dyDescent="0.25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18">
        <f t="shared" si="195"/>
        <v>134.1</v>
      </c>
      <c r="P2058" s="6">
        <f t="shared" si="192"/>
        <v>108.14516129032258</v>
      </c>
      <c r="Q2058" s="11">
        <f t="shared" si="193"/>
        <v>40430.395995370367</v>
      </c>
      <c r="R2058" s="11">
        <f t="shared" si="194"/>
        <v>40466.943749999999</v>
      </c>
      <c r="S2058" s="15" t="str">
        <f t="shared" si="196"/>
        <v>film &amp; video</v>
      </c>
      <c r="T2058" s="16" t="str">
        <f t="shared" si="197"/>
        <v>documentary</v>
      </c>
    </row>
    <row r="2059" spans="1:20" ht="45" x14ac:dyDescent="0.25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18">
        <f t="shared" si="195"/>
        <v>101.33294117647058</v>
      </c>
      <c r="P2059" s="6">
        <f t="shared" si="192"/>
        <v>589.95205479452056</v>
      </c>
      <c r="Q2059" s="11">
        <f t="shared" si="193"/>
        <v>40870.566076388888</v>
      </c>
      <c r="R2059" s="11">
        <f t="shared" si="194"/>
        <v>40915.566076388888</v>
      </c>
      <c r="S2059" s="15" t="str">
        <f t="shared" si="196"/>
        <v>film &amp; video</v>
      </c>
      <c r="T2059" s="16" t="str">
        <f t="shared" si="197"/>
        <v>documentary</v>
      </c>
    </row>
    <row r="2060" spans="1:20" ht="45" x14ac:dyDescent="0.25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18">
        <f t="shared" si="195"/>
        <v>112.92</v>
      </c>
      <c r="P2060" s="6">
        <f t="shared" si="192"/>
        <v>48.051063829787232</v>
      </c>
      <c r="Q2060" s="11">
        <f t="shared" si="193"/>
        <v>40332.715509259258</v>
      </c>
      <c r="R2060" s="11">
        <f t="shared" si="194"/>
        <v>40412.527777777774</v>
      </c>
      <c r="S2060" s="15" t="str">
        <f t="shared" si="196"/>
        <v>film &amp; video</v>
      </c>
      <c r="T2060" s="16" t="str">
        <f t="shared" si="197"/>
        <v>documentary</v>
      </c>
    </row>
    <row r="2061" spans="1:20" ht="45" x14ac:dyDescent="0.25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18">
        <f t="shared" si="195"/>
        <v>105.58333333333334</v>
      </c>
      <c r="P2061" s="6">
        <f t="shared" si="192"/>
        <v>72.482837528604122</v>
      </c>
      <c r="Q2061" s="11">
        <f t="shared" si="193"/>
        <v>41401.357534722221</v>
      </c>
      <c r="R2061" s="11">
        <f t="shared" si="194"/>
        <v>41431.357534722221</v>
      </c>
      <c r="S2061" s="15" t="str">
        <f t="shared" si="196"/>
        <v>film &amp; video</v>
      </c>
      <c r="T2061" s="16" t="str">
        <f t="shared" si="197"/>
        <v>documentary</v>
      </c>
    </row>
    <row r="2062" spans="1:20" ht="45" x14ac:dyDescent="0.25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18">
        <f t="shared" si="195"/>
        <v>125.57142857142858</v>
      </c>
      <c r="P2062" s="6">
        <f t="shared" si="192"/>
        <v>57.077922077922075</v>
      </c>
      <c r="Q2062" s="11">
        <f t="shared" si="193"/>
        <v>41013.579236111109</v>
      </c>
      <c r="R2062" s="11">
        <f t="shared" si="194"/>
        <v>41045.583333333328</v>
      </c>
      <c r="S2062" s="15" t="str">
        <f t="shared" si="196"/>
        <v>film &amp; video</v>
      </c>
      <c r="T2062" s="16" t="str">
        <f t="shared" si="197"/>
        <v>documentary</v>
      </c>
    </row>
    <row r="2063" spans="1:20" ht="45" x14ac:dyDescent="0.25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18">
        <f t="shared" si="195"/>
        <v>184.56</v>
      </c>
      <c r="P2063" s="6">
        <f t="shared" si="192"/>
        <v>85.444444444444443</v>
      </c>
      <c r="Q2063" s="11">
        <f t="shared" si="193"/>
        <v>40266.454374999994</v>
      </c>
      <c r="R2063" s="11">
        <f t="shared" si="194"/>
        <v>40329.957638888889</v>
      </c>
      <c r="S2063" s="15" t="str">
        <f t="shared" si="196"/>
        <v>film &amp; video</v>
      </c>
      <c r="T2063" s="16" t="str">
        <f t="shared" si="197"/>
        <v>documentary</v>
      </c>
    </row>
    <row r="2064" spans="1:20" ht="45" x14ac:dyDescent="0.25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18">
        <f t="shared" si="195"/>
        <v>100.73333333333335</v>
      </c>
      <c r="P2064" s="6">
        <f t="shared" si="192"/>
        <v>215.85714285714286</v>
      </c>
      <c r="Q2064" s="11">
        <f t="shared" si="193"/>
        <v>40924.44253472222</v>
      </c>
      <c r="R2064" s="11">
        <f t="shared" si="194"/>
        <v>40954.44253472222</v>
      </c>
      <c r="S2064" s="15" t="str">
        <f t="shared" si="196"/>
        <v>film &amp; video</v>
      </c>
      <c r="T2064" s="16" t="str">
        <f t="shared" si="197"/>
        <v>documentary</v>
      </c>
    </row>
    <row r="2065" spans="1:20" ht="45" x14ac:dyDescent="0.25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18">
        <f t="shared" si="195"/>
        <v>116.94725</v>
      </c>
      <c r="P2065" s="6">
        <f t="shared" si="192"/>
        <v>89.38643312101911</v>
      </c>
      <c r="Q2065" s="11">
        <f t="shared" si="193"/>
        <v>42263.744328703702</v>
      </c>
      <c r="R2065" s="11">
        <f t="shared" si="194"/>
        <v>42293.874999999993</v>
      </c>
      <c r="S2065" s="15" t="str">
        <f t="shared" si="196"/>
        <v>film &amp; video</v>
      </c>
      <c r="T2065" s="16" t="str">
        <f t="shared" si="197"/>
        <v>documentary</v>
      </c>
    </row>
    <row r="2066" spans="1:20" ht="30" x14ac:dyDescent="0.25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18">
        <f t="shared" si="195"/>
        <v>106.73325</v>
      </c>
      <c r="P2066" s="6">
        <f t="shared" si="192"/>
        <v>45.418404255319146</v>
      </c>
      <c r="Q2066" s="11">
        <f t="shared" si="193"/>
        <v>40588.318078703705</v>
      </c>
      <c r="R2066" s="11">
        <f t="shared" si="194"/>
        <v>40618.276412037034</v>
      </c>
      <c r="S2066" s="15" t="str">
        <f t="shared" si="196"/>
        <v>film &amp; video</v>
      </c>
      <c r="T2066" s="16" t="str">
        <f t="shared" si="197"/>
        <v>documentary</v>
      </c>
    </row>
    <row r="2067" spans="1:20" ht="45" x14ac:dyDescent="0.25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18">
        <f t="shared" si="195"/>
        <v>139.1</v>
      </c>
      <c r="P2067" s="6">
        <f t="shared" si="192"/>
        <v>65.756363636363631</v>
      </c>
      <c r="Q2067" s="11">
        <f t="shared" si="193"/>
        <v>41319.560960648145</v>
      </c>
      <c r="R2067" s="11">
        <f t="shared" si="194"/>
        <v>41349.560960648145</v>
      </c>
      <c r="S2067" s="15" t="str">
        <f t="shared" si="196"/>
        <v>film &amp; video</v>
      </c>
      <c r="T2067" s="16" t="str">
        <f t="shared" si="197"/>
        <v>documentary</v>
      </c>
    </row>
    <row r="2068" spans="1:20" ht="45" x14ac:dyDescent="0.25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18">
        <f t="shared" si="195"/>
        <v>106.72648571428572</v>
      </c>
      <c r="P2068" s="6">
        <f t="shared" si="192"/>
        <v>66.70405357142856</v>
      </c>
      <c r="Q2068" s="11">
        <f t="shared" si="193"/>
        <v>42479.418541666666</v>
      </c>
      <c r="R2068" s="11">
        <f t="shared" si="194"/>
        <v>42509.418541666666</v>
      </c>
      <c r="S2068" s="15" t="str">
        <f t="shared" si="196"/>
        <v>film &amp; video</v>
      </c>
      <c r="T2068" s="16" t="str">
        <f t="shared" si="197"/>
        <v>documentary</v>
      </c>
    </row>
    <row r="2069" spans="1:20" ht="45" x14ac:dyDescent="0.25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18">
        <f t="shared" si="195"/>
        <v>191.14</v>
      </c>
      <c r="P2069" s="6">
        <f t="shared" si="192"/>
        <v>83.345930232558146</v>
      </c>
      <c r="Q2069" s="11">
        <f t="shared" si="193"/>
        <v>40681.843356481477</v>
      </c>
      <c r="R2069" s="11">
        <f t="shared" si="194"/>
        <v>40711.843356481477</v>
      </c>
      <c r="S2069" s="15" t="str">
        <f t="shared" si="196"/>
        <v>film &amp; video</v>
      </c>
      <c r="T2069" s="16" t="str">
        <f t="shared" si="197"/>
        <v>documentary</v>
      </c>
    </row>
    <row r="2070" spans="1:20" ht="45" x14ac:dyDescent="0.25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18">
        <f t="shared" si="195"/>
        <v>131.93789333333334</v>
      </c>
      <c r="P2070" s="6">
        <f t="shared" si="192"/>
        <v>105.04609341825902</v>
      </c>
      <c r="Q2070" s="11">
        <f t="shared" si="193"/>
        <v>42072.529733796291</v>
      </c>
      <c r="R2070" s="11">
        <f t="shared" si="194"/>
        <v>42102.529733796291</v>
      </c>
      <c r="S2070" s="15" t="str">
        <f t="shared" si="196"/>
        <v>film &amp; video</v>
      </c>
      <c r="T2070" s="16" t="str">
        <f t="shared" si="197"/>
        <v>documentary</v>
      </c>
    </row>
    <row r="2071" spans="1:20" ht="30" x14ac:dyDescent="0.25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18">
        <f t="shared" si="195"/>
        <v>106.4</v>
      </c>
      <c r="P2071" s="6">
        <f t="shared" si="192"/>
        <v>120.90909090909091</v>
      </c>
      <c r="Q2071" s="11">
        <f t="shared" si="193"/>
        <v>40330.547210648147</v>
      </c>
      <c r="R2071" s="11">
        <f t="shared" si="194"/>
        <v>40376.207638888889</v>
      </c>
      <c r="S2071" s="15" t="str">
        <f t="shared" si="196"/>
        <v>film &amp; video</v>
      </c>
      <c r="T2071" s="16" t="str">
        <f t="shared" si="197"/>
        <v>documentary</v>
      </c>
    </row>
    <row r="2072" spans="1:20" ht="30" x14ac:dyDescent="0.25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18">
        <f t="shared" si="195"/>
        <v>107.4</v>
      </c>
      <c r="P2072" s="6">
        <f t="shared" si="192"/>
        <v>97.63636363636364</v>
      </c>
      <c r="Q2072" s="11">
        <f t="shared" si="193"/>
        <v>41017.677129629628</v>
      </c>
      <c r="R2072" s="11">
        <f t="shared" si="194"/>
        <v>41067.413194444445</v>
      </c>
      <c r="S2072" s="15" t="str">
        <f t="shared" si="196"/>
        <v>film &amp; video</v>
      </c>
      <c r="T2072" s="16" t="str">
        <f t="shared" si="197"/>
        <v>documentary</v>
      </c>
    </row>
    <row r="2073" spans="1:20" ht="30" x14ac:dyDescent="0.25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18">
        <f t="shared" si="195"/>
        <v>240</v>
      </c>
      <c r="P2073" s="6">
        <f t="shared" si="192"/>
        <v>41.379310344827587</v>
      </c>
      <c r="Q2073" s="11">
        <f t="shared" si="193"/>
        <v>40555.039675925924</v>
      </c>
      <c r="R2073" s="11">
        <f t="shared" si="194"/>
        <v>40600.039675925924</v>
      </c>
      <c r="S2073" s="15" t="str">
        <f t="shared" si="196"/>
        <v>film &amp; video</v>
      </c>
      <c r="T2073" s="16" t="str">
        <f t="shared" si="197"/>
        <v>documentary</v>
      </c>
    </row>
    <row r="2074" spans="1:20" ht="60" x14ac:dyDescent="0.25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18">
        <f t="shared" si="195"/>
        <v>118.08108</v>
      </c>
      <c r="P2074" s="6">
        <f t="shared" si="192"/>
        <v>30.654485981308412</v>
      </c>
      <c r="Q2074" s="11">
        <f t="shared" si="193"/>
        <v>41149.746458333328</v>
      </c>
      <c r="R2074" s="11">
        <f t="shared" si="194"/>
        <v>41179.746458333328</v>
      </c>
      <c r="S2074" s="15" t="str">
        <f t="shared" si="196"/>
        <v>film &amp; video</v>
      </c>
      <c r="T2074" s="16" t="str">
        <f t="shared" si="197"/>
        <v>documentary</v>
      </c>
    </row>
    <row r="2075" spans="1:20" ht="60" x14ac:dyDescent="0.25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18">
        <f t="shared" si="195"/>
        <v>118.19999999999999</v>
      </c>
      <c r="P2075" s="6">
        <f t="shared" si="192"/>
        <v>64.945054945054949</v>
      </c>
      <c r="Q2075" s="11">
        <f t="shared" si="193"/>
        <v>41010.411979166667</v>
      </c>
      <c r="R2075" s="11">
        <f t="shared" si="194"/>
        <v>41040.411979166667</v>
      </c>
      <c r="S2075" s="15" t="str">
        <f t="shared" si="196"/>
        <v>film &amp; video</v>
      </c>
      <c r="T2075" s="16" t="str">
        <f t="shared" si="197"/>
        <v>documentary</v>
      </c>
    </row>
    <row r="2076" spans="1:20" ht="45" x14ac:dyDescent="0.25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18">
        <f t="shared" si="195"/>
        <v>111.1</v>
      </c>
      <c r="P2076" s="6">
        <f t="shared" si="192"/>
        <v>95.775862068965523</v>
      </c>
      <c r="Q2076" s="11">
        <f t="shared" si="193"/>
        <v>40267.03738425926</v>
      </c>
      <c r="R2076" s="11">
        <f t="shared" si="194"/>
        <v>40308.636111111111</v>
      </c>
      <c r="S2076" s="15" t="str">
        <f t="shared" si="196"/>
        <v>film &amp; video</v>
      </c>
      <c r="T2076" s="16" t="str">
        <f t="shared" si="197"/>
        <v>documentary</v>
      </c>
    </row>
    <row r="2077" spans="1:20" ht="45" x14ac:dyDescent="0.25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18">
        <f t="shared" si="195"/>
        <v>145.5</v>
      </c>
      <c r="P2077" s="6">
        <f t="shared" si="192"/>
        <v>40.416666666666664</v>
      </c>
      <c r="Q2077" s="11">
        <f t="shared" si="193"/>
        <v>40204.966516203705</v>
      </c>
      <c r="R2077" s="11">
        <f t="shared" si="194"/>
        <v>40290.95208333333</v>
      </c>
      <c r="S2077" s="15" t="str">
        <f t="shared" si="196"/>
        <v>film &amp; video</v>
      </c>
      <c r="T2077" s="16" t="str">
        <f t="shared" si="197"/>
        <v>documentary</v>
      </c>
    </row>
    <row r="2078" spans="1:20" ht="45" x14ac:dyDescent="0.25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18">
        <f t="shared" si="195"/>
        <v>131.62883248730967</v>
      </c>
      <c r="P2078" s="6">
        <f t="shared" si="192"/>
        <v>78.578424242424248</v>
      </c>
      <c r="Q2078" s="11">
        <f t="shared" si="193"/>
        <v>41785.244201388887</v>
      </c>
      <c r="R2078" s="11">
        <f t="shared" si="194"/>
        <v>41815.244201388887</v>
      </c>
      <c r="S2078" s="15" t="str">
        <f t="shared" si="196"/>
        <v>film &amp; video</v>
      </c>
      <c r="T2078" s="16" t="str">
        <f t="shared" si="197"/>
        <v>documentary</v>
      </c>
    </row>
    <row r="2079" spans="1:20" ht="45" x14ac:dyDescent="0.25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18">
        <f t="shared" si="195"/>
        <v>111.4</v>
      </c>
      <c r="P2079" s="6">
        <f t="shared" si="192"/>
        <v>50.18018018018018</v>
      </c>
      <c r="Q2079" s="11">
        <f t="shared" si="193"/>
        <v>40808.944189814814</v>
      </c>
      <c r="R2079" s="11">
        <f t="shared" si="194"/>
        <v>40853.985856481479</v>
      </c>
      <c r="S2079" s="15" t="str">
        <f t="shared" si="196"/>
        <v>film &amp; video</v>
      </c>
      <c r="T2079" s="16" t="str">
        <f t="shared" si="197"/>
        <v>documentary</v>
      </c>
    </row>
    <row r="2080" spans="1:20" ht="45" x14ac:dyDescent="0.25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18">
        <f t="shared" si="195"/>
        <v>147.23376999999999</v>
      </c>
      <c r="P2080" s="6">
        <f t="shared" si="192"/>
        <v>92.251735588972423</v>
      </c>
      <c r="Q2080" s="11">
        <f t="shared" si="193"/>
        <v>42757.988680555551</v>
      </c>
      <c r="R2080" s="11">
        <f t="shared" si="194"/>
        <v>42787.988680555551</v>
      </c>
      <c r="S2080" s="15" t="str">
        <f t="shared" si="196"/>
        <v>film &amp; video</v>
      </c>
      <c r="T2080" s="16" t="str">
        <f t="shared" si="197"/>
        <v>documentary</v>
      </c>
    </row>
    <row r="2081" spans="1:20" ht="45" x14ac:dyDescent="0.25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18">
        <f t="shared" si="195"/>
        <v>152.60869565217391</v>
      </c>
      <c r="P2081" s="6">
        <f t="shared" si="192"/>
        <v>57.540983606557376</v>
      </c>
      <c r="Q2081" s="11">
        <f t="shared" si="193"/>
        <v>40637.658217592594</v>
      </c>
      <c r="R2081" s="11">
        <f t="shared" si="194"/>
        <v>40687.958333333328</v>
      </c>
      <c r="S2081" s="15" t="str">
        <f t="shared" si="196"/>
        <v>film &amp; video</v>
      </c>
      <c r="T2081" s="16" t="str">
        <f t="shared" si="197"/>
        <v>documentary</v>
      </c>
    </row>
    <row r="2082" spans="1:20" ht="45" x14ac:dyDescent="0.25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18">
        <f t="shared" si="195"/>
        <v>104.67999999999999</v>
      </c>
      <c r="P2082" s="6">
        <f t="shared" si="192"/>
        <v>109.42160278745645</v>
      </c>
      <c r="Q2082" s="11">
        <f t="shared" si="193"/>
        <v>41611.891909722217</v>
      </c>
      <c r="R2082" s="11">
        <f t="shared" si="194"/>
        <v>41641.125</v>
      </c>
      <c r="S2082" s="15" t="str">
        <f t="shared" si="196"/>
        <v>film &amp; video</v>
      </c>
      <c r="T2082" s="16" t="str">
        <f t="shared" si="197"/>
        <v>documentary</v>
      </c>
    </row>
    <row r="2083" spans="1:20" ht="45" x14ac:dyDescent="0.25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18">
        <f t="shared" si="195"/>
        <v>177.43366666666668</v>
      </c>
      <c r="P2083" s="6">
        <f t="shared" si="192"/>
        <v>81.892461538461546</v>
      </c>
      <c r="Q2083" s="11">
        <f t="shared" si="193"/>
        <v>40235.692025462959</v>
      </c>
      <c r="R2083" s="11">
        <f t="shared" si="194"/>
        <v>40296.575694444444</v>
      </c>
      <c r="S2083" s="15" t="str">
        <f t="shared" si="196"/>
        <v>film &amp; video</v>
      </c>
      <c r="T2083" s="16" t="str">
        <f t="shared" si="197"/>
        <v>documentary</v>
      </c>
    </row>
    <row r="2084" spans="1:20" ht="45" x14ac:dyDescent="0.25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18">
        <f t="shared" si="195"/>
        <v>107.7758</v>
      </c>
      <c r="P2084" s="6">
        <f t="shared" si="192"/>
        <v>45.667711864406776</v>
      </c>
      <c r="Q2084" s="11">
        <f t="shared" si="193"/>
        <v>40697.29011574074</v>
      </c>
      <c r="R2084" s="11">
        <f t="shared" si="194"/>
        <v>40727.29011574074</v>
      </c>
      <c r="S2084" s="15" t="str">
        <f t="shared" si="196"/>
        <v>film &amp; video</v>
      </c>
      <c r="T2084" s="16" t="str">
        <f t="shared" si="197"/>
        <v>documentary</v>
      </c>
    </row>
    <row r="2085" spans="1:20" ht="45" x14ac:dyDescent="0.25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18">
        <f t="shared" si="195"/>
        <v>156</v>
      </c>
      <c r="P2085" s="6">
        <f t="shared" si="192"/>
        <v>55.221238938053098</v>
      </c>
      <c r="Q2085" s="11">
        <f t="shared" si="193"/>
        <v>40969.704039351847</v>
      </c>
      <c r="R2085" s="11">
        <f t="shared" si="194"/>
        <v>41004.082638888889</v>
      </c>
      <c r="S2085" s="15" t="str">
        <f t="shared" si="196"/>
        <v>film &amp; video</v>
      </c>
      <c r="T2085" s="16" t="str">
        <f t="shared" si="197"/>
        <v>documentary</v>
      </c>
    </row>
    <row r="2086" spans="1:20" ht="45" x14ac:dyDescent="0.25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18">
        <f t="shared" si="195"/>
        <v>108.395</v>
      </c>
      <c r="P2086" s="6">
        <f t="shared" si="192"/>
        <v>65.298192771084331</v>
      </c>
      <c r="Q2086" s="11">
        <f t="shared" si="193"/>
        <v>41192.823680555557</v>
      </c>
      <c r="R2086" s="11">
        <f t="shared" si="194"/>
        <v>41222.865347222221</v>
      </c>
      <c r="S2086" s="15" t="str">
        <f t="shared" si="196"/>
        <v>film &amp; video</v>
      </c>
      <c r="T2086" s="16" t="str">
        <f t="shared" si="197"/>
        <v>documentary</v>
      </c>
    </row>
    <row r="2087" spans="1:20" ht="45" x14ac:dyDescent="0.25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18">
        <f t="shared" si="195"/>
        <v>147.6</v>
      </c>
      <c r="P2087" s="6">
        <f t="shared" si="192"/>
        <v>95.225806451612897</v>
      </c>
      <c r="Q2087" s="11">
        <f t="shared" si="193"/>
        <v>40966.873541666668</v>
      </c>
      <c r="R2087" s="11">
        <f t="shared" si="194"/>
        <v>41026.831874999996</v>
      </c>
      <c r="S2087" s="15" t="str">
        <f t="shared" si="196"/>
        <v>film &amp; video</v>
      </c>
      <c r="T2087" s="16" t="str">
        <f t="shared" si="197"/>
        <v>documentary</v>
      </c>
    </row>
    <row r="2088" spans="1:20" ht="45" x14ac:dyDescent="0.25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18">
        <f t="shared" si="195"/>
        <v>110.38153846153847</v>
      </c>
      <c r="P2088" s="6">
        <f t="shared" si="192"/>
        <v>75.444794952681391</v>
      </c>
      <c r="Q2088" s="11">
        <f t="shared" si="193"/>
        <v>42117.68309027778</v>
      </c>
      <c r="R2088" s="11">
        <f t="shared" si="194"/>
        <v>42147.68309027778</v>
      </c>
      <c r="S2088" s="15" t="str">
        <f t="shared" si="196"/>
        <v>film &amp; video</v>
      </c>
      <c r="T2088" s="16" t="str">
        <f t="shared" si="197"/>
        <v>documentary</v>
      </c>
    </row>
    <row r="2089" spans="1:20" ht="30" x14ac:dyDescent="0.25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18">
        <f t="shared" si="195"/>
        <v>150.34814814814814</v>
      </c>
      <c r="P2089" s="6">
        <f t="shared" si="192"/>
        <v>97.816867469879512</v>
      </c>
      <c r="Q2089" s="11">
        <f t="shared" si="193"/>
        <v>41163.832627314812</v>
      </c>
      <c r="R2089" s="11">
        <f t="shared" si="194"/>
        <v>41193.832627314812</v>
      </c>
      <c r="S2089" s="15" t="str">
        <f t="shared" si="196"/>
        <v>film &amp; video</v>
      </c>
      <c r="T2089" s="16" t="str">
        <f t="shared" si="197"/>
        <v>documentary</v>
      </c>
    </row>
    <row r="2090" spans="1:20" ht="45" x14ac:dyDescent="0.25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18">
        <f t="shared" si="195"/>
        <v>157.31829411764707</v>
      </c>
      <c r="P2090" s="6">
        <f t="shared" si="192"/>
        <v>87.685606557377056</v>
      </c>
      <c r="Q2090" s="11">
        <f t="shared" si="193"/>
        <v>42759.035833333335</v>
      </c>
      <c r="R2090" s="11">
        <f t="shared" si="194"/>
        <v>42792.875694444439</v>
      </c>
      <c r="S2090" s="15" t="str">
        <f t="shared" si="196"/>
        <v>film &amp; video</v>
      </c>
      <c r="T2090" s="16" t="str">
        <f t="shared" si="197"/>
        <v>documentary</v>
      </c>
    </row>
    <row r="2091" spans="1:20" ht="45" x14ac:dyDescent="0.25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18">
        <f t="shared" si="195"/>
        <v>156.14400000000001</v>
      </c>
      <c r="P2091" s="6">
        <f t="shared" si="192"/>
        <v>54.748948106591868</v>
      </c>
      <c r="Q2091" s="11">
        <f t="shared" si="193"/>
        <v>41744.382349537038</v>
      </c>
      <c r="R2091" s="11">
        <f t="shared" si="194"/>
        <v>41789.382349537038</v>
      </c>
      <c r="S2091" s="15" t="str">
        <f t="shared" si="196"/>
        <v>film &amp; video</v>
      </c>
      <c r="T2091" s="16" t="str">
        <f t="shared" si="197"/>
        <v>documentary</v>
      </c>
    </row>
    <row r="2092" spans="1:20" ht="45" x14ac:dyDescent="0.25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18">
        <f t="shared" si="195"/>
        <v>120.58763636363636</v>
      </c>
      <c r="P2092" s="6">
        <f t="shared" si="192"/>
        <v>83.953417721518989</v>
      </c>
      <c r="Q2092" s="11">
        <f t="shared" si="193"/>
        <v>39949.955011574071</v>
      </c>
      <c r="R2092" s="11">
        <f t="shared" si="194"/>
        <v>40035.601388888885</v>
      </c>
      <c r="S2092" s="15" t="str">
        <f t="shared" si="196"/>
        <v>film &amp; video</v>
      </c>
      <c r="T2092" s="16" t="str">
        <f t="shared" si="197"/>
        <v>documentary</v>
      </c>
    </row>
    <row r="2093" spans="1:20" ht="45" x14ac:dyDescent="0.25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18">
        <f t="shared" si="195"/>
        <v>101.18888888888888</v>
      </c>
      <c r="P2093" s="6">
        <f t="shared" si="192"/>
        <v>254.38547486033519</v>
      </c>
      <c r="Q2093" s="11">
        <f t="shared" si="193"/>
        <v>40194.711712962962</v>
      </c>
      <c r="R2093" s="11">
        <f t="shared" si="194"/>
        <v>40231.708333333328</v>
      </c>
      <c r="S2093" s="15" t="str">
        <f t="shared" si="196"/>
        <v>film &amp; video</v>
      </c>
      <c r="T2093" s="16" t="str">
        <f t="shared" si="197"/>
        <v>documentary</v>
      </c>
    </row>
    <row r="2094" spans="1:20" ht="30" x14ac:dyDescent="0.25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18">
        <f t="shared" si="195"/>
        <v>114.27249999999999</v>
      </c>
      <c r="P2094" s="6">
        <f t="shared" si="192"/>
        <v>101.8269801980198</v>
      </c>
      <c r="Q2094" s="11">
        <f t="shared" si="193"/>
        <v>40675.501666666663</v>
      </c>
      <c r="R2094" s="11">
        <f t="shared" si="194"/>
        <v>40694.999305555553</v>
      </c>
      <c r="S2094" s="15" t="str">
        <f t="shared" si="196"/>
        <v>film &amp; video</v>
      </c>
      <c r="T2094" s="16" t="str">
        <f t="shared" si="197"/>
        <v>documentary</v>
      </c>
    </row>
    <row r="2095" spans="1:20" ht="45" x14ac:dyDescent="0.25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18">
        <f t="shared" si="195"/>
        <v>104.62615</v>
      </c>
      <c r="P2095" s="6">
        <f t="shared" si="192"/>
        <v>55.066394736842106</v>
      </c>
      <c r="Q2095" s="11">
        <f t="shared" si="193"/>
        <v>40904.529861111107</v>
      </c>
      <c r="R2095" s="11">
        <f t="shared" si="194"/>
        <v>40929.529861111107</v>
      </c>
      <c r="S2095" s="15" t="str">
        <f t="shared" si="196"/>
        <v>film &amp; video</v>
      </c>
      <c r="T2095" s="16" t="str">
        <f t="shared" si="197"/>
        <v>documentary</v>
      </c>
    </row>
    <row r="2096" spans="1:20" ht="45" x14ac:dyDescent="0.25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18">
        <f t="shared" si="195"/>
        <v>228.82507142857142</v>
      </c>
      <c r="P2096" s="6">
        <f t="shared" si="192"/>
        <v>56.901438721136763</v>
      </c>
      <c r="Q2096" s="11">
        <f t="shared" si="193"/>
        <v>41506.547777777778</v>
      </c>
      <c r="R2096" s="11">
        <f t="shared" si="194"/>
        <v>41536.547777777778</v>
      </c>
      <c r="S2096" s="15" t="str">
        <f t="shared" si="196"/>
        <v>film &amp; video</v>
      </c>
      <c r="T2096" s="16" t="str">
        <f t="shared" si="197"/>
        <v>documentary</v>
      </c>
    </row>
    <row r="2097" spans="1:20" ht="45" x14ac:dyDescent="0.25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18">
        <f t="shared" si="195"/>
        <v>109.15333333333332</v>
      </c>
      <c r="P2097" s="6">
        <f t="shared" si="192"/>
        <v>121.28148148148148</v>
      </c>
      <c r="Q2097" s="11">
        <f t="shared" si="193"/>
        <v>41313.607916666668</v>
      </c>
      <c r="R2097" s="11">
        <f t="shared" si="194"/>
        <v>41358.566249999996</v>
      </c>
      <c r="S2097" s="15" t="str">
        <f t="shared" si="196"/>
        <v>film &amp; video</v>
      </c>
      <c r="T2097" s="16" t="str">
        <f t="shared" si="197"/>
        <v>documentary</v>
      </c>
    </row>
    <row r="2098" spans="1:20" ht="30" x14ac:dyDescent="0.25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18">
        <f t="shared" si="195"/>
        <v>176.29999999999998</v>
      </c>
      <c r="P2098" s="6">
        <f t="shared" si="192"/>
        <v>91.189655172413794</v>
      </c>
      <c r="Q2098" s="11">
        <f t="shared" si="193"/>
        <v>41184.069652777776</v>
      </c>
      <c r="R2098" s="11">
        <f t="shared" si="194"/>
        <v>41214.958333333328</v>
      </c>
      <c r="S2098" s="15" t="str">
        <f t="shared" si="196"/>
        <v>film &amp; video</v>
      </c>
      <c r="T2098" s="16" t="str">
        <f t="shared" si="197"/>
        <v>documentary</v>
      </c>
    </row>
    <row r="2099" spans="1:20" ht="45" x14ac:dyDescent="0.25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18">
        <f t="shared" si="195"/>
        <v>103.21061999999999</v>
      </c>
      <c r="P2099" s="6">
        <f t="shared" si="192"/>
        <v>115.44812080536913</v>
      </c>
      <c r="Q2099" s="11">
        <f t="shared" si="193"/>
        <v>41050.960567129623</v>
      </c>
      <c r="R2099" s="11">
        <f t="shared" si="194"/>
        <v>41085.960567129623</v>
      </c>
      <c r="S2099" s="15" t="str">
        <f t="shared" si="196"/>
        <v>film &amp; video</v>
      </c>
      <c r="T2099" s="16" t="str">
        <f t="shared" si="197"/>
        <v>documentary</v>
      </c>
    </row>
    <row r="2100" spans="1:20" ht="45" x14ac:dyDescent="0.25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18">
        <f t="shared" si="195"/>
        <v>104.82000000000001</v>
      </c>
      <c r="P2100" s="6">
        <f t="shared" si="192"/>
        <v>67.771551724137936</v>
      </c>
      <c r="Q2100" s="11">
        <f t="shared" si="193"/>
        <v>41550.248078703698</v>
      </c>
      <c r="R2100" s="11">
        <f t="shared" si="194"/>
        <v>41580.248078703698</v>
      </c>
      <c r="S2100" s="15" t="str">
        <f t="shared" si="196"/>
        <v>film &amp; video</v>
      </c>
      <c r="T2100" s="16" t="str">
        <f t="shared" si="197"/>
        <v>documentary</v>
      </c>
    </row>
    <row r="2101" spans="1:20" ht="30" x14ac:dyDescent="0.25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18">
        <f t="shared" si="195"/>
        <v>106.68444444444445</v>
      </c>
      <c r="P2101" s="6">
        <f t="shared" si="192"/>
        <v>28.576190476190476</v>
      </c>
      <c r="Q2101" s="11">
        <f t="shared" si="193"/>
        <v>40526.160844907405</v>
      </c>
      <c r="R2101" s="11">
        <f t="shared" si="194"/>
        <v>40576.124305555553</v>
      </c>
      <c r="S2101" s="15" t="str">
        <f t="shared" si="196"/>
        <v>film &amp; video</v>
      </c>
      <c r="T2101" s="16" t="str">
        <f t="shared" si="197"/>
        <v>documentary</v>
      </c>
    </row>
    <row r="2102" spans="1:20" ht="45" x14ac:dyDescent="0.25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18">
        <f t="shared" si="195"/>
        <v>120.02</v>
      </c>
      <c r="P2102" s="6">
        <f t="shared" si="192"/>
        <v>46.8828125</v>
      </c>
      <c r="Q2102" s="11">
        <f t="shared" si="193"/>
        <v>41376.560717592591</v>
      </c>
      <c r="R2102" s="11">
        <f t="shared" si="194"/>
        <v>41394.792361111111</v>
      </c>
      <c r="S2102" s="15" t="str">
        <f t="shared" si="196"/>
        <v>film &amp; video</v>
      </c>
      <c r="T2102" s="16" t="str">
        <f t="shared" si="197"/>
        <v>documentary</v>
      </c>
    </row>
    <row r="2103" spans="1:20" ht="45" x14ac:dyDescent="0.25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18">
        <f t="shared" si="195"/>
        <v>101.50693333333334</v>
      </c>
      <c r="P2103" s="6">
        <f t="shared" si="192"/>
        <v>154.42231237322514</v>
      </c>
      <c r="Q2103" s="11">
        <f t="shared" si="193"/>
        <v>40812.594895833332</v>
      </c>
      <c r="R2103" s="11">
        <f t="shared" si="194"/>
        <v>40844.957638888889</v>
      </c>
      <c r="S2103" s="15" t="str">
        <f t="shared" si="196"/>
        <v>film &amp; video</v>
      </c>
      <c r="T2103" s="16" t="str">
        <f t="shared" si="197"/>
        <v>documentary</v>
      </c>
    </row>
    <row r="2104" spans="1:20" ht="45" x14ac:dyDescent="0.25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18">
        <f t="shared" si="195"/>
        <v>101.38461538461539</v>
      </c>
      <c r="P2104" s="6">
        <f t="shared" si="192"/>
        <v>201.22137404580153</v>
      </c>
      <c r="Q2104" s="11">
        <f t="shared" si="193"/>
        <v>41719.459652777776</v>
      </c>
      <c r="R2104" s="11">
        <f t="shared" si="194"/>
        <v>41749.459652777776</v>
      </c>
      <c r="S2104" s="15" t="str">
        <f t="shared" si="196"/>
        <v>film &amp; video</v>
      </c>
      <c r="T2104" s="16" t="str">
        <f t="shared" si="197"/>
        <v>documentary</v>
      </c>
    </row>
    <row r="2105" spans="1:20" ht="45" x14ac:dyDescent="0.25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18">
        <f t="shared" si="195"/>
        <v>100</v>
      </c>
      <c r="P2105" s="6">
        <f t="shared" si="192"/>
        <v>100</v>
      </c>
      <c r="Q2105" s="11">
        <f t="shared" si="193"/>
        <v>40342.876087962963</v>
      </c>
      <c r="R2105" s="11">
        <f t="shared" si="194"/>
        <v>40378.458333333328</v>
      </c>
      <c r="S2105" s="15" t="str">
        <f t="shared" si="196"/>
        <v>film &amp; video</v>
      </c>
      <c r="T2105" s="16" t="str">
        <f t="shared" si="197"/>
        <v>documentary</v>
      </c>
    </row>
    <row r="2106" spans="1:20" ht="45" x14ac:dyDescent="0.25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18">
        <f t="shared" si="195"/>
        <v>133.10911999999999</v>
      </c>
      <c r="P2106" s="6">
        <f t="shared" si="192"/>
        <v>100.08204511278196</v>
      </c>
      <c r="Q2106" s="11">
        <f t="shared" si="193"/>
        <v>41518.796400462961</v>
      </c>
      <c r="R2106" s="11">
        <f t="shared" si="194"/>
        <v>41578.791666666664</v>
      </c>
      <c r="S2106" s="15" t="str">
        <f t="shared" si="196"/>
        <v>film &amp; video</v>
      </c>
      <c r="T2106" s="16" t="str">
        <f t="shared" si="197"/>
        <v>documentary</v>
      </c>
    </row>
    <row r="2107" spans="1:20" ht="45" x14ac:dyDescent="0.25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18">
        <f t="shared" si="195"/>
        <v>118.72620000000001</v>
      </c>
      <c r="P2107" s="6">
        <f t="shared" si="192"/>
        <v>230.08953488372092</v>
      </c>
      <c r="Q2107" s="11">
        <f t="shared" si="193"/>
        <v>41134.267164351848</v>
      </c>
      <c r="R2107" s="11">
        <f t="shared" si="194"/>
        <v>41159.267164351848</v>
      </c>
      <c r="S2107" s="15" t="str">
        <f t="shared" si="196"/>
        <v>film &amp; video</v>
      </c>
      <c r="T2107" s="16" t="str">
        <f t="shared" si="197"/>
        <v>documentary</v>
      </c>
    </row>
    <row r="2108" spans="1:20" ht="45" x14ac:dyDescent="0.25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18">
        <f t="shared" si="195"/>
        <v>100.64</v>
      </c>
      <c r="P2108" s="6">
        <f t="shared" si="192"/>
        <v>141.74647887323943</v>
      </c>
      <c r="Q2108" s="11">
        <f t="shared" si="193"/>
        <v>42089.519687499997</v>
      </c>
      <c r="R2108" s="11">
        <f t="shared" si="194"/>
        <v>42124.957638888889</v>
      </c>
      <c r="S2108" s="15" t="str">
        <f t="shared" si="196"/>
        <v>film &amp; video</v>
      </c>
      <c r="T2108" s="16" t="str">
        <f t="shared" si="197"/>
        <v>documentary</v>
      </c>
    </row>
    <row r="2109" spans="1:20" ht="30" x14ac:dyDescent="0.25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18">
        <f t="shared" si="195"/>
        <v>108.93241269841269</v>
      </c>
      <c r="P2109" s="6">
        <f t="shared" si="192"/>
        <v>56.344351395730705</v>
      </c>
      <c r="Q2109" s="11">
        <f t="shared" si="193"/>
        <v>41709.255185185182</v>
      </c>
      <c r="R2109" s="11">
        <f t="shared" si="194"/>
        <v>41768.666666666664</v>
      </c>
      <c r="S2109" s="15" t="str">
        <f t="shared" si="196"/>
        <v>film &amp; video</v>
      </c>
      <c r="T2109" s="16" t="str">
        <f t="shared" si="197"/>
        <v>documentary</v>
      </c>
    </row>
    <row r="2110" spans="1:20" ht="45" x14ac:dyDescent="0.25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18">
        <f t="shared" si="195"/>
        <v>178.95250000000001</v>
      </c>
      <c r="P2110" s="6">
        <f t="shared" si="192"/>
        <v>73.341188524590166</v>
      </c>
      <c r="Q2110" s="11">
        <f t="shared" si="193"/>
        <v>40469.016898148147</v>
      </c>
      <c r="R2110" s="11">
        <f t="shared" si="194"/>
        <v>40499.058564814812</v>
      </c>
      <c r="S2110" s="15" t="str">
        <f t="shared" si="196"/>
        <v>film &amp; video</v>
      </c>
      <c r="T2110" s="16" t="str">
        <f t="shared" si="197"/>
        <v>documentary</v>
      </c>
    </row>
    <row r="2111" spans="1:20" ht="45" x14ac:dyDescent="0.25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18">
        <f t="shared" si="195"/>
        <v>101.72264</v>
      </c>
      <c r="P2111" s="6">
        <f t="shared" si="192"/>
        <v>85.337785234899329</v>
      </c>
      <c r="Q2111" s="11">
        <f t="shared" si="193"/>
        <v>40626.751597222217</v>
      </c>
      <c r="R2111" s="11">
        <f t="shared" si="194"/>
        <v>40657.751597222217</v>
      </c>
      <c r="S2111" s="15" t="str">
        <f t="shared" si="196"/>
        <v>film &amp; video</v>
      </c>
      <c r="T2111" s="16" t="str">
        <f t="shared" si="197"/>
        <v>documentary</v>
      </c>
    </row>
    <row r="2112" spans="1:20" ht="45" x14ac:dyDescent="0.25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18">
        <f t="shared" si="195"/>
        <v>118.73499999999999</v>
      </c>
      <c r="P2112" s="6">
        <f t="shared" si="192"/>
        <v>61.496215139442228</v>
      </c>
      <c r="Q2112" s="11">
        <f t="shared" si="193"/>
        <v>41312.529340277775</v>
      </c>
      <c r="R2112" s="11">
        <f t="shared" si="194"/>
        <v>41352.487673611111</v>
      </c>
      <c r="S2112" s="15" t="str">
        <f t="shared" si="196"/>
        <v>film &amp; video</v>
      </c>
      <c r="T2112" s="16" t="str">
        <f t="shared" si="197"/>
        <v>documentary</v>
      </c>
    </row>
    <row r="2113" spans="1:20" ht="45" x14ac:dyDescent="0.25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18">
        <f t="shared" si="195"/>
        <v>100.46</v>
      </c>
      <c r="P2113" s="6">
        <f t="shared" si="192"/>
        <v>93.018518518518519</v>
      </c>
      <c r="Q2113" s="11">
        <f t="shared" si="193"/>
        <v>40933.648587962962</v>
      </c>
      <c r="R2113" s="11">
        <f t="shared" si="194"/>
        <v>40963.648587962962</v>
      </c>
      <c r="S2113" s="15" t="str">
        <f t="shared" si="196"/>
        <v>film &amp; video</v>
      </c>
      <c r="T2113" s="16" t="str">
        <f t="shared" si="197"/>
        <v>documentary</v>
      </c>
    </row>
    <row r="2114" spans="1:20" ht="45" x14ac:dyDescent="0.25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18">
        <f t="shared" si="195"/>
        <v>137.46666666666667</v>
      </c>
      <c r="P2114" s="6">
        <f t="shared" ref="P2114:P2177" si="198">IF(ISERROR(E2114/L2114),0,E2114/L2114)</f>
        <v>50.292682926829265</v>
      </c>
      <c r="Q2114" s="11">
        <f t="shared" ref="Q2114:Q2177" si="199">(J2114/86400)+25569+(-5/24)</f>
        <v>41031.862800925919</v>
      </c>
      <c r="R2114" s="11">
        <f t="shared" ref="R2114:R2177" si="200">(I2114/86400)+25569+(-5/24)</f>
        <v>41061.862800925919</v>
      </c>
      <c r="S2114" s="15" t="str">
        <f t="shared" si="196"/>
        <v>film &amp; video</v>
      </c>
      <c r="T2114" s="16" t="str">
        <f t="shared" si="197"/>
        <v>documentary</v>
      </c>
    </row>
    <row r="2115" spans="1:20" ht="30" x14ac:dyDescent="0.25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18">
        <f t="shared" ref="O2115:O2178" si="201">E2115/D2115 * 100</f>
        <v>231.64705882352939</v>
      </c>
      <c r="P2115" s="6">
        <f t="shared" si="198"/>
        <v>106.43243243243244</v>
      </c>
      <c r="Q2115" s="11">
        <f t="shared" si="199"/>
        <v>41113.88653935185</v>
      </c>
      <c r="R2115" s="11">
        <f t="shared" si="200"/>
        <v>41152.875</v>
      </c>
      <c r="S2115" s="15" t="str">
        <f t="shared" ref="S2115:S2178" si="202">LEFT(N2115,FIND("/",N2115)-1)</f>
        <v>film &amp; video</v>
      </c>
      <c r="T2115" s="16" t="str">
        <f t="shared" ref="T2115:T2178" si="203">RIGHT(N2115,LEN(N2115)-FIND("/",N2115))</f>
        <v>documentary</v>
      </c>
    </row>
    <row r="2116" spans="1:20" ht="30" x14ac:dyDescent="0.25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18">
        <f t="shared" si="201"/>
        <v>130.33333333333331</v>
      </c>
      <c r="P2116" s="6">
        <f t="shared" si="198"/>
        <v>51.719576719576722</v>
      </c>
      <c r="Q2116" s="11">
        <f t="shared" si="199"/>
        <v>40948.421863425923</v>
      </c>
      <c r="R2116" s="11">
        <f t="shared" si="200"/>
        <v>40978.421863425923</v>
      </c>
      <c r="S2116" s="15" t="str">
        <f t="shared" si="202"/>
        <v>film &amp; video</v>
      </c>
      <c r="T2116" s="16" t="str">
        <f t="shared" si="203"/>
        <v>documentary</v>
      </c>
    </row>
    <row r="2117" spans="1:20" ht="30" x14ac:dyDescent="0.25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18">
        <f t="shared" si="201"/>
        <v>292.89999999999998</v>
      </c>
      <c r="P2117" s="6">
        <f t="shared" si="198"/>
        <v>36.612499999999997</v>
      </c>
      <c r="Q2117" s="11">
        <f t="shared" si="199"/>
        <v>41333.628854166665</v>
      </c>
      <c r="R2117" s="11">
        <f t="shared" si="200"/>
        <v>41353.587187499994</v>
      </c>
      <c r="S2117" s="15" t="str">
        <f t="shared" si="202"/>
        <v>film &amp; video</v>
      </c>
      <c r="T2117" s="16" t="str">
        <f t="shared" si="203"/>
        <v>documentary</v>
      </c>
    </row>
    <row r="2118" spans="1:20" x14ac:dyDescent="0.25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18">
        <f t="shared" si="201"/>
        <v>111.31818181818183</v>
      </c>
      <c r="P2118" s="6">
        <f t="shared" si="198"/>
        <v>42.517361111111114</v>
      </c>
      <c r="Q2118" s="11">
        <f t="shared" si="199"/>
        <v>41282.736122685186</v>
      </c>
      <c r="R2118" s="11">
        <f t="shared" si="200"/>
        <v>41312.736122685186</v>
      </c>
      <c r="S2118" s="15" t="str">
        <f t="shared" si="202"/>
        <v>film &amp; video</v>
      </c>
      <c r="T2118" s="16" t="str">
        <f t="shared" si="203"/>
        <v>documentary</v>
      </c>
    </row>
    <row r="2119" spans="1:20" ht="45" x14ac:dyDescent="0.25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18">
        <f t="shared" si="201"/>
        <v>105.56666666666668</v>
      </c>
      <c r="P2119" s="6">
        <f t="shared" si="198"/>
        <v>62.712871287128714</v>
      </c>
      <c r="Q2119" s="11">
        <f t="shared" si="199"/>
        <v>40567.486226851848</v>
      </c>
      <c r="R2119" s="11">
        <f t="shared" si="200"/>
        <v>40612.486226851848</v>
      </c>
      <c r="S2119" s="15" t="str">
        <f t="shared" si="202"/>
        <v>film &amp; video</v>
      </c>
      <c r="T2119" s="16" t="str">
        <f t="shared" si="203"/>
        <v>documentary</v>
      </c>
    </row>
    <row r="2120" spans="1:20" ht="45" x14ac:dyDescent="0.25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18">
        <f t="shared" si="201"/>
        <v>118.94444444444446</v>
      </c>
      <c r="P2120" s="6">
        <f t="shared" si="198"/>
        <v>89.957983193277315</v>
      </c>
      <c r="Q2120" s="11">
        <f t="shared" si="199"/>
        <v>41134.543217592589</v>
      </c>
      <c r="R2120" s="11">
        <f t="shared" si="200"/>
        <v>41155.543217592589</v>
      </c>
      <c r="S2120" s="15" t="str">
        <f t="shared" si="202"/>
        <v>film &amp; video</v>
      </c>
      <c r="T2120" s="16" t="str">
        <f t="shared" si="203"/>
        <v>documentary</v>
      </c>
    </row>
    <row r="2121" spans="1:20" ht="45" x14ac:dyDescent="0.25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18">
        <f t="shared" si="201"/>
        <v>104.129</v>
      </c>
      <c r="P2121" s="6">
        <f t="shared" si="198"/>
        <v>28.924722222222222</v>
      </c>
      <c r="Q2121" s="11">
        <f t="shared" si="199"/>
        <v>40820.974803240737</v>
      </c>
      <c r="R2121" s="11">
        <f t="shared" si="200"/>
        <v>40835.875</v>
      </c>
      <c r="S2121" s="15" t="str">
        <f t="shared" si="202"/>
        <v>film &amp; video</v>
      </c>
      <c r="T2121" s="16" t="str">
        <f t="shared" si="203"/>
        <v>documentary</v>
      </c>
    </row>
    <row r="2122" spans="1:20" ht="30" x14ac:dyDescent="0.25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18">
        <f t="shared" si="201"/>
        <v>104.10165000000001</v>
      </c>
      <c r="P2122" s="6">
        <f t="shared" si="198"/>
        <v>138.8022</v>
      </c>
      <c r="Q2122" s="11">
        <f t="shared" si="199"/>
        <v>40868.011481481481</v>
      </c>
      <c r="R2122" s="11">
        <f t="shared" si="200"/>
        <v>40909.124305555553</v>
      </c>
      <c r="S2122" s="15" t="str">
        <f t="shared" si="202"/>
        <v>film &amp; video</v>
      </c>
      <c r="T2122" s="16" t="str">
        <f t="shared" si="203"/>
        <v>documentary</v>
      </c>
    </row>
    <row r="2123" spans="1:20" ht="45" x14ac:dyDescent="0.25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18">
        <f t="shared" si="201"/>
        <v>111.87499999999999</v>
      </c>
      <c r="P2123" s="6">
        <f t="shared" si="198"/>
        <v>61.301369863013697</v>
      </c>
      <c r="Q2123" s="11">
        <f t="shared" si="199"/>
        <v>41348.669351851851</v>
      </c>
      <c r="R2123" s="11">
        <f t="shared" si="200"/>
        <v>41378.669351851851</v>
      </c>
      <c r="S2123" s="15" t="str">
        <f t="shared" si="202"/>
        <v>film &amp; video</v>
      </c>
      <c r="T2123" s="16" t="str">
        <f t="shared" si="203"/>
        <v>documentary</v>
      </c>
    </row>
    <row r="2124" spans="1:20" ht="45" x14ac:dyDescent="0.25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18">
        <f t="shared" si="201"/>
        <v>104.73529411764706</v>
      </c>
      <c r="P2124" s="6">
        <f t="shared" si="198"/>
        <v>80.202702702702709</v>
      </c>
      <c r="Q2124" s="11">
        <f t="shared" si="199"/>
        <v>40357.019606481481</v>
      </c>
      <c r="R2124" s="11">
        <f t="shared" si="200"/>
        <v>40401.457638888889</v>
      </c>
      <c r="S2124" s="15" t="str">
        <f t="shared" si="202"/>
        <v>film &amp; video</v>
      </c>
      <c r="T2124" s="16" t="str">
        <f t="shared" si="203"/>
        <v>documentary</v>
      </c>
    </row>
    <row r="2125" spans="1:20" ht="45" x14ac:dyDescent="0.25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18">
        <f t="shared" si="201"/>
        <v>385.15000000000003</v>
      </c>
      <c r="P2125" s="6">
        <f t="shared" si="198"/>
        <v>32.095833333333331</v>
      </c>
      <c r="Q2125" s="11">
        <f t="shared" si="199"/>
        <v>41304.624861111108</v>
      </c>
      <c r="R2125" s="11">
        <f t="shared" si="200"/>
        <v>41334.624861111108</v>
      </c>
      <c r="S2125" s="15" t="str">
        <f t="shared" si="202"/>
        <v>film &amp; video</v>
      </c>
      <c r="T2125" s="16" t="str">
        <f t="shared" si="203"/>
        <v>documentary</v>
      </c>
    </row>
    <row r="2126" spans="1:20" ht="45" x14ac:dyDescent="0.25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18">
        <f t="shared" si="201"/>
        <v>101.248</v>
      </c>
      <c r="P2126" s="6">
        <f t="shared" si="198"/>
        <v>200.88888888888889</v>
      </c>
      <c r="Q2126" s="11">
        <f t="shared" si="199"/>
        <v>41113.564050925925</v>
      </c>
      <c r="R2126" s="11">
        <f t="shared" si="200"/>
        <v>41143.564050925925</v>
      </c>
      <c r="S2126" s="15" t="str">
        <f t="shared" si="202"/>
        <v>film &amp; video</v>
      </c>
      <c r="T2126" s="16" t="str">
        <f t="shared" si="203"/>
        <v>documentary</v>
      </c>
    </row>
    <row r="2127" spans="1:20" ht="30" x14ac:dyDescent="0.25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18">
        <f t="shared" si="201"/>
        <v>113.77333333333333</v>
      </c>
      <c r="P2127" s="6">
        <f t="shared" si="198"/>
        <v>108.01265822784811</v>
      </c>
      <c r="Q2127" s="11">
        <f t="shared" si="199"/>
        <v>41950.715243055551</v>
      </c>
      <c r="R2127" s="11">
        <f t="shared" si="200"/>
        <v>41983.999305555553</v>
      </c>
      <c r="S2127" s="15" t="str">
        <f t="shared" si="202"/>
        <v>film &amp; video</v>
      </c>
      <c r="T2127" s="16" t="str">
        <f t="shared" si="203"/>
        <v>documentary</v>
      </c>
    </row>
    <row r="2128" spans="1:20" ht="30" x14ac:dyDescent="0.25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18">
        <f t="shared" si="201"/>
        <v>100.80333333333333</v>
      </c>
      <c r="P2128" s="6">
        <f t="shared" si="198"/>
        <v>95.699367088607602</v>
      </c>
      <c r="Q2128" s="11">
        <f t="shared" si="199"/>
        <v>41589.468553240738</v>
      </c>
      <c r="R2128" s="11">
        <f t="shared" si="200"/>
        <v>41619.468553240738</v>
      </c>
      <c r="S2128" s="15" t="str">
        <f t="shared" si="202"/>
        <v>film &amp; video</v>
      </c>
      <c r="T2128" s="16" t="str">
        <f t="shared" si="203"/>
        <v>documentary</v>
      </c>
    </row>
    <row r="2129" spans="1:20" ht="45" x14ac:dyDescent="0.25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18">
        <f t="shared" si="201"/>
        <v>283.32</v>
      </c>
      <c r="P2129" s="6">
        <f t="shared" si="198"/>
        <v>49.880281690140848</v>
      </c>
      <c r="Q2129" s="11">
        <f t="shared" si="199"/>
        <v>41329.830451388887</v>
      </c>
      <c r="R2129" s="11">
        <f t="shared" si="200"/>
        <v>41359.788784722223</v>
      </c>
      <c r="S2129" s="15" t="str">
        <f t="shared" si="202"/>
        <v>film &amp; video</v>
      </c>
      <c r="T2129" s="16" t="str">
        <f t="shared" si="203"/>
        <v>documentary</v>
      </c>
    </row>
    <row r="2130" spans="1:20" ht="60" x14ac:dyDescent="0.25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18">
        <f t="shared" si="201"/>
        <v>112.68</v>
      </c>
      <c r="P2130" s="6">
        <f t="shared" si="198"/>
        <v>110.47058823529412</v>
      </c>
      <c r="Q2130" s="11">
        <f t="shared" si="199"/>
        <v>40123.629965277774</v>
      </c>
      <c r="R2130" s="11">
        <f t="shared" si="200"/>
        <v>40211.124305555553</v>
      </c>
      <c r="S2130" s="15" t="str">
        <f t="shared" si="202"/>
        <v>film &amp; video</v>
      </c>
      <c r="T2130" s="16" t="str">
        <f t="shared" si="203"/>
        <v>documentary</v>
      </c>
    </row>
    <row r="2131" spans="1:20" ht="45" x14ac:dyDescent="0.25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18">
        <f t="shared" si="201"/>
        <v>106.58000000000001</v>
      </c>
      <c r="P2131" s="6">
        <f t="shared" si="198"/>
        <v>134.91139240506328</v>
      </c>
      <c r="Q2131" s="11">
        <f t="shared" si="199"/>
        <v>42331.34297453703</v>
      </c>
      <c r="R2131" s="11">
        <f t="shared" si="200"/>
        <v>42360.749999999993</v>
      </c>
      <c r="S2131" s="15" t="str">
        <f t="shared" si="202"/>
        <v>film &amp; video</v>
      </c>
      <c r="T2131" s="16" t="str">
        <f t="shared" si="203"/>
        <v>documentary</v>
      </c>
    </row>
    <row r="2132" spans="1:20" ht="45" x14ac:dyDescent="0.25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18">
        <f t="shared" si="201"/>
        <v>102.66285714285715</v>
      </c>
      <c r="P2132" s="6">
        <f t="shared" si="198"/>
        <v>106.62314540059347</v>
      </c>
      <c r="Q2132" s="11">
        <f t="shared" si="199"/>
        <v>42647.238263888888</v>
      </c>
      <c r="R2132" s="11">
        <f t="shared" si="200"/>
        <v>42682.279930555553</v>
      </c>
      <c r="S2132" s="15" t="str">
        <f t="shared" si="202"/>
        <v>film &amp; video</v>
      </c>
      <c r="T2132" s="16" t="str">
        <f t="shared" si="203"/>
        <v>documentary</v>
      </c>
    </row>
    <row r="2133" spans="1:20" ht="30" x14ac:dyDescent="0.25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18">
        <f t="shared" si="201"/>
        <v>107.91200000000001</v>
      </c>
      <c r="P2133" s="6">
        <f t="shared" si="198"/>
        <v>145.04301075268816</v>
      </c>
      <c r="Q2133" s="11">
        <f t="shared" si="199"/>
        <v>42473.361666666664</v>
      </c>
      <c r="R2133" s="11">
        <f t="shared" si="200"/>
        <v>42503.361666666664</v>
      </c>
      <c r="S2133" s="15" t="str">
        <f t="shared" si="202"/>
        <v>film &amp; video</v>
      </c>
      <c r="T2133" s="16" t="str">
        <f t="shared" si="203"/>
        <v>documentary</v>
      </c>
    </row>
    <row r="2134" spans="1:20" ht="45" x14ac:dyDescent="0.25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18">
        <f t="shared" si="201"/>
        <v>123.07407407407408</v>
      </c>
      <c r="P2134" s="6">
        <f t="shared" si="198"/>
        <v>114.58620689655173</v>
      </c>
      <c r="Q2134" s="11">
        <f t="shared" si="199"/>
        <v>42697.113032407404</v>
      </c>
      <c r="R2134" s="11">
        <f t="shared" si="200"/>
        <v>42725.124305555553</v>
      </c>
      <c r="S2134" s="15" t="str">
        <f t="shared" si="202"/>
        <v>film &amp; video</v>
      </c>
      <c r="T2134" s="16" t="str">
        <f t="shared" si="203"/>
        <v>documentary</v>
      </c>
    </row>
    <row r="2135" spans="1:20" ht="45" x14ac:dyDescent="0.25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18">
        <f t="shared" si="201"/>
        <v>101.6</v>
      </c>
      <c r="P2135" s="6">
        <f t="shared" si="198"/>
        <v>105.3170731707317</v>
      </c>
      <c r="Q2135" s="11">
        <f t="shared" si="199"/>
        <v>42184.417916666665</v>
      </c>
      <c r="R2135" s="11">
        <f t="shared" si="200"/>
        <v>42217.417916666665</v>
      </c>
      <c r="S2135" s="15" t="str">
        <f t="shared" si="202"/>
        <v>film &amp; video</v>
      </c>
      <c r="T2135" s="16" t="str">
        <f t="shared" si="203"/>
        <v>documentary</v>
      </c>
    </row>
    <row r="2136" spans="1:20" ht="45" x14ac:dyDescent="0.25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18">
        <f t="shared" si="201"/>
        <v>104.396</v>
      </c>
      <c r="P2136" s="6">
        <f t="shared" si="198"/>
        <v>70.921195652173907</v>
      </c>
      <c r="Q2136" s="11">
        <f t="shared" si="199"/>
        <v>42688.979548611103</v>
      </c>
      <c r="R2136" s="11">
        <f t="shared" si="200"/>
        <v>42723.979548611103</v>
      </c>
      <c r="S2136" s="15" t="str">
        <f t="shared" si="202"/>
        <v>film &amp; video</v>
      </c>
      <c r="T2136" s="16" t="str">
        <f t="shared" si="203"/>
        <v>documentary</v>
      </c>
    </row>
    <row r="2137" spans="1:20" ht="45" x14ac:dyDescent="0.25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18">
        <f t="shared" si="201"/>
        <v>112.92973333333333</v>
      </c>
      <c r="P2137" s="6">
        <f t="shared" si="198"/>
        <v>147.17167680278018</v>
      </c>
      <c r="Q2137" s="11">
        <f t="shared" si="199"/>
        <v>42775.106550925928</v>
      </c>
      <c r="R2137" s="11">
        <f t="shared" si="200"/>
        <v>42808.747916666667</v>
      </c>
      <c r="S2137" s="15" t="str">
        <f t="shared" si="202"/>
        <v>film &amp; video</v>
      </c>
      <c r="T2137" s="16" t="str">
        <f t="shared" si="203"/>
        <v>documentary</v>
      </c>
    </row>
    <row r="2138" spans="1:20" ht="45" x14ac:dyDescent="0.25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18">
        <f t="shared" si="201"/>
        <v>136.4</v>
      </c>
      <c r="P2138" s="6">
        <f t="shared" si="198"/>
        <v>160.47058823529412</v>
      </c>
      <c r="Q2138" s="11">
        <f t="shared" si="199"/>
        <v>42058.026956018519</v>
      </c>
      <c r="R2138" s="11">
        <f t="shared" si="200"/>
        <v>42085.124999999993</v>
      </c>
      <c r="S2138" s="15" t="str">
        <f t="shared" si="202"/>
        <v>film &amp; video</v>
      </c>
      <c r="T2138" s="16" t="str">
        <f t="shared" si="203"/>
        <v>documentary</v>
      </c>
    </row>
    <row r="2139" spans="1:20" ht="45" x14ac:dyDescent="0.25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18">
        <f t="shared" si="201"/>
        <v>103.61439999999999</v>
      </c>
      <c r="P2139" s="6">
        <f t="shared" si="198"/>
        <v>156.04578313253012</v>
      </c>
      <c r="Q2139" s="11">
        <f t="shared" si="199"/>
        <v>42278.738287037035</v>
      </c>
      <c r="R2139" s="11">
        <f t="shared" si="200"/>
        <v>42308.958333333336</v>
      </c>
      <c r="S2139" s="15" t="str">
        <f t="shared" si="202"/>
        <v>film &amp; video</v>
      </c>
      <c r="T2139" s="16" t="str">
        <f t="shared" si="203"/>
        <v>documentary</v>
      </c>
    </row>
    <row r="2140" spans="1:20" ht="45" x14ac:dyDescent="0.25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18">
        <f t="shared" si="201"/>
        <v>105.5</v>
      </c>
      <c r="P2140" s="6">
        <f t="shared" si="198"/>
        <v>63.17365269461078</v>
      </c>
      <c r="Q2140" s="11">
        <f t="shared" si="199"/>
        <v>42291.258414351854</v>
      </c>
      <c r="R2140" s="11">
        <f t="shared" si="200"/>
        <v>42314.958333333336</v>
      </c>
      <c r="S2140" s="15" t="str">
        <f t="shared" si="202"/>
        <v>film &amp; video</v>
      </c>
      <c r="T2140" s="16" t="str">
        <f t="shared" si="203"/>
        <v>documentary</v>
      </c>
    </row>
    <row r="2141" spans="1:20" ht="45" x14ac:dyDescent="0.25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18">
        <f t="shared" si="201"/>
        <v>101.82857142857142</v>
      </c>
      <c r="P2141" s="6">
        <f t="shared" si="198"/>
        <v>104.82352941176471</v>
      </c>
      <c r="Q2141" s="11">
        <f t="shared" si="199"/>
        <v>41379.307442129626</v>
      </c>
      <c r="R2141" s="11">
        <f t="shared" si="200"/>
        <v>41410.957638888889</v>
      </c>
      <c r="S2141" s="15" t="str">
        <f t="shared" si="202"/>
        <v>film &amp; video</v>
      </c>
      <c r="T2141" s="16" t="str">
        <f t="shared" si="203"/>
        <v>documentary</v>
      </c>
    </row>
    <row r="2142" spans="1:20" ht="45" x14ac:dyDescent="0.25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18">
        <f t="shared" si="201"/>
        <v>106.60499999999999</v>
      </c>
      <c r="P2142" s="6">
        <f t="shared" si="198"/>
        <v>97.356164383561648</v>
      </c>
      <c r="Q2142" s="11">
        <f t="shared" si="199"/>
        <v>42507.373078703698</v>
      </c>
      <c r="R2142" s="11">
        <f t="shared" si="200"/>
        <v>42538.373078703698</v>
      </c>
      <c r="S2142" s="15" t="str">
        <f t="shared" si="202"/>
        <v>film &amp; video</v>
      </c>
      <c r="T2142" s="16" t="str">
        <f t="shared" si="203"/>
        <v>documentary</v>
      </c>
    </row>
    <row r="2143" spans="1:20" ht="45" x14ac:dyDescent="0.25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18">
        <f t="shared" si="201"/>
        <v>113.015</v>
      </c>
      <c r="P2143" s="6">
        <f t="shared" si="198"/>
        <v>203.63063063063063</v>
      </c>
      <c r="Q2143" s="11">
        <f t="shared" si="199"/>
        <v>42263.471956018511</v>
      </c>
      <c r="R2143" s="11">
        <f t="shared" si="200"/>
        <v>42305.124999999993</v>
      </c>
      <c r="S2143" s="15" t="str">
        <f t="shared" si="202"/>
        <v>film &amp; video</v>
      </c>
      <c r="T2143" s="16" t="str">
        <f t="shared" si="203"/>
        <v>documentary</v>
      </c>
    </row>
    <row r="2144" spans="1:20" ht="45" x14ac:dyDescent="0.25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18">
        <f t="shared" si="201"/>
        <v>125.22750000000001</v>
      </c>
      <c r="P2144" s="6">
        <f t="shared" si="198"/>
        <v>188.31203007518798</v>
      </c>
      <c r="Q2144" s="11">
        <f t="shared" si="199"/>
        <v>42437.428136574068</v>
      </c>
      <c r="R2144" s="11">
        <f t="shared" si="200"/>
        <v>42467.386469907404</v>
      </c>
      <c r="S2144" s="15" t="str">
        <f t="shared" si="202"/>
        <v>film &amp; video</v>
      </c>
      <c r="T2144" s="16" t="str">
        <f t="shared" si="203"/>
        <v>documentary</v>
      </c>
    </row>
    <row r="2145" spans="1:20" ht="45" x14ac:dyDescent="0.25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18">
        <f t="shared" si="201"/>
        <v>101.19</v>
      </c>
      <c r="P2145" s="6">
        <f t="shared" si="198"/>
        <v>146.65217391304347</v>
      </c>
      <c r="Q2145" s="11">
        <f t="shared" si="199"/>
        <v>42101.474039351851</v>
      </c>
      <c r="R2145" s="11">
        <f t="shared" si="200"/>
        <v>42139.583333333336</v>
      </c>
      <c r="S2145" s="15" t="str">
        <f t="shared" si="202"/>
        <v>film &amp; video</v>
      </c>
      <c r="T2145" s="16" t="str">
        <f t="shared" si="203"/>
        <v>documentary</v>
      </c>
    </row>
    <row r="2146" spans="1:20" ht="45" x14ac:dyDescent="0.25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18">
        <f t="shared" si="201"/>
        <v>102.76470588235294</v>
      </c>
      <c r="P2146" s="6">
        <f t="shared" si="198"/>
        <v>109.1875</v>
      </c>
      <c r="Q2146" s="11">
        <f t="shared" si="199"/>
        <v>42101.529108796291</v>
      </c>
      <c r="R2146" s="11">
        <f t="shared" si="200"/>
        <v>42132.708333333336</v>
      </c>
      <c r="S2146" s="15" t="str">
        <f t="shared" si="202"/>
        <v>film &amp; video</v>
      </c>
      <c r="T2146" s="16" t="str">
        <f t="shared" si="203"/>
        <v>documentary</v>
      </c>
    </row>
    <row r="2147" spans="1:20" ht="45" x14ac:dyDescent="0.25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18">
        <f t="shared" si="201"/>
        <v>116.83911999999998</v>
      </c>
      <c r="P2147" s="6">
        <f t="shared" si="198"/>
        <v>59.249046653144013</v>
      </c>
      <c r="Q2147" s="11">
        <f t="shared" si="199"/>
        <v>42291.387939814813</v>
      </c>
      <c r="R2147" s="11">
        <f t="shared" si="200"/>
        <v>42321.429606481477</v>
      </c>
      <c r="S2147" s="15" t="str">
        <f t="shared" si="202"/>
        <v>film &amp; video</v>
      </c>
      <c r="T2147" s="16" t="str">
        <f t="shared" si="203"/>
        <v>documentary</v>
      </c>
    </row>
    <row r="2148" spans="1:20" ht="45" x14ac:dyDescent="0.25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18">
        <f t="shared" si="201"/>
        <v>101.16833333333335</v>
      </c>
      <c r="P2148" s="6">
        <f t="shared" si="198"/>
        <v>97.904838709677421</v>
      </c>
      <c r="Q2148" s="11">
        <f t="shared" si="199"/>
        <v>42046.920231481483</v>
      </c>
      <c r="R2148" s="11">
        <f t="shared" si="200"/>
        <v>42076.878564814811</v>
      </c>
      <c r="S2148" s="15" t="str">
        <f t="shared" si="202"/>
        <v>film &amp; video</v>
      </c>
      <c r="T2148" s="16" t="str">
        <f t="shared" si="203"/>
        <v>documentary</v>
      </c>
    </row>
    <row r="2149" spans="1:20" ht="45" x14ac:dyDescent="0.25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18">
        <f t="shared" si="201"/>
        <v>110.13360000000002</v>
      </c>
      <c r="P2149" s="6">
        <f t="shared" si="198"/>
        <v>70.000169491525426</v>
      </c>
      <c r="Q2149" s="11">
        <f t="shared" si="199"/>
        <v>42559.547337962962</v>
      </c>
      <c r="R2149" s="11">
        <f t="shared" si="200"/>
        <v>42615.833333333336</v>
      </c>
      <c r="S2149" s="15" t="str">
        <f t="shared" si="202"/>
        <v>film &amp; video</v>
      </c>
      <c r="T2149" s="16" t="str">
        <f t="shared" si="203"/>
        <v>documentary</v>
      </c>
    </row>
    <row r="2150" spans="1:20" ht="45" x14ac:dyDescent="0.25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18">
        <f t="shared" si="201"/>
        <v>108.08333333333333</v>
      </c>
      <c r="P2150" s="6">
        <f t="shared" si="198"/>
        <v>72.865168539325836</v>
      </c>
      <c r="Q2150" s="11">
        <f t="shared" si="199"/>
        <v>42093.551712962959</v>
      </c>
      <c r="R2150" s="11">
        <f t="shared" si="200"/>
        <v>42123.551712962959</v>
      </c>
      <c r="S2150" s="15" t="str">
        <f t="shared" si="202"/>
        <v>film &amp; video</v>
      </c>
      <c r="T2150" s="16" t="str">
        <f t="shared" si="203"/>
        <v>documentary</v>
      </c>
    </row>
    <row r="2151" spans="1:20" ht="45" x14ac:dyDescent="0.25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18">
        <f t="shared" si="201"/>
        <v>125.02285714285715</v>
      </c>
      <c r="P2151" s="6">
        <f t="shared" si="198"/>
        <v>146.34782608695653</v>
      </c>
      <c r="Q2151" s="11">
        <f t="shared" si="199"/>
        <v>42772.460729166669</v>
      </c>
      <c r="R2151" s="11">
        <f t="shared" si="200"/>
        <v>42802.666666666664</v>
      </c>
      <c r="S2151" s="15" t="str">
        <f t="shared" si="202"/>
        <v>film &amp; video</v>
      </c>
      <c r="T2151" s="16" t="str">
        <f t="shared" si="203"/>
        <v>documentary</v>
      </c>
    </row>
    <row r="2152" spans="1:20" ht="45" x14ac:dyDescent="0.25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18">
        <f t="shared" si="201"/>
        <v>106.71428571428572</v>
      </c>
      <c r="P2152" s="6">
        <f t="shared" si="198"/>
        <v>67.909090909090907</v>
      </c>
      <c r="Q2152" s="11">
        <f t="shared" si="199"/>
        <v>41894.671273148146</v>
      </c>
      <c r="R2152" s="11">
        <f t="shared" si="200"/>
        <v>41912.957638888889</v>
      </c>
      <c r="S2152" s="15" t="str">
        <f t="shared" si="202"/>
        <v>film &amp; video</v>
      </c>
      <c r="T2152" s="16" t="str">
        <f t="shared" si="203"/>
        <v>documentary</v>
      </c>
    </row>
    <row r="2153" spans="1:20" ht="30" x14ac:dyDescent="0.25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18">
        <f t="shared" si="201"/>
        <v>100.36639999999998</v>
      </c>
      <c r="P2153" s="6">
        <f t="shared" si="198"/>
        <v>169.85083076923075</v>
      </c>
      <c r="Q2153" s="11">
        <f t="shared" si="199"/>
        <v>42459.572511574072</v>
      </c>
      <c r="R2153" s="11">
        <f t="shared" si="200"/>
        <v>42489.572511574072</v>
      </c>
      <c r="S2153" s="15" t="str">
        <f t="shared" si="202"/>
        <v>film &amp; video</v>
      </c>
      <c r="T2153" s="16" t="str">
        <f t="shared" si="203"/>
        <v>documentary</v>
      </c>
    </row>
    <row r="2154" spans="1:20" ht="45" x14ac:dyDescent="0.25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18">
        <f t="shared" si="201"/>
        <v>102.02863333333335</v>
      </c>
      <c r="P2154" s="6">
        <f t="shared" si="198"/>
        <v>58.413339694656486</v>
      </c>
      <c r="Q2154" s="11">
        <f t="shared" si="199"/>
        <v>41926.529456018514</v>
      </c>
      <c r="R2154" s="11">
        <f t="shared" si="200"/>
        <v>41956.916666666664</v>
      </c>
      <c r="S2154" s="15" t="str">
        <f t="shared" si="202"/>
        <v>film &amp; video</v>
      </c>
      <c r="T2154" s="16" t="str">
        <f t="shared" si="203"/>
        <v>documentary</v>
      </c>
    </row>
    <row r="2155" spans="1:20" ht="45" x14ac:dyDescent="0.25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18">
        <f t="shared" si="201"/>
        <v>102.08358208955224</v>
      </c>
      <c r="P2155" s="6">
        <f t="shared" si="198"/>
        <v>119.99298245614035</v>
      </c>
      <c r="Q2155" s="11">
        <f t="shared" si="199"/>
        <v>42111.762662037036</v>
      </c>
      <c r="R2155" s="11">
        <f t="shared" si="200"/>
        <v>42155.888888888883</v>
      </c>
      <c r="S2155" s="15" t="str">
        <f t="shared" si="202"/>
        <v>film &amp; video</v>
      </c>
      <c r="T2155" s="16" t="str">
        <f t="shared" si="203"/>
        <v>documentary</v>
      </c>
    </row>
    <row r="2156" spans="1:20" ht="45" x14ac:dyDescent="0.25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18">
        <f t="shared" si="201"/>
        <v>123.27586206896552</v>
      </c>
      <c r="P2156" s="6">
        <f t="shared" si="198"/>
        <v>99.860335195530723</v>
      </c>
      <c r="Q2156" s="11">
        <f t="shared" si="199"/>
        <v>42114.735995370364</v>
      </c>
      <c r="R2156" s="11">
        <f t="shared" si="200"/>
        <v>42144.735995370364</v>
      </c>
      <c r="S2156" s="15" t="str">
        <f t="shared" si="202"/>
        <v>film &amp; video</v>
      </c>
      <c r="T2156" s="16" t="str">
        <f t="shared" si="203"/>
        <v>documentary</v>
      </c>
    </row>
    <row r="2157" spans="1:20" ht="45" x14ac:dyDescent="0.25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18">
        <f t="shared" si="201"/>
        <v>170.28880000000001</v>
      </c>
      <c r="P2157" s="6">
        <f t="shared" si="198"/>
        <v>90.579148936170213</v>
      </c>
      <c r="Q2157" s="11">
        <f t="shared" si="199"/>
        <v>42261.291909722218</v>
      </c>
      <c r="R2157" s="11">
        <f t="shared" si="200"/>
        <v>42291.291909722218</v>
      </c>
      <c r="S2157" s="15" t="str">
        <f t="shared" si="202"/>
        <v>film &amp; video</v>
      </c>
      <c r="T2157" s="16" t="str">
        <f t="shared" si="203"/>
        <v>documentary</v>
      </c>
    </row>
    <row r="2158" spans="1:20" ht="45" x14ac:dyDescent="0.25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18">
        <f t="shared" si="201"/>
        <v>111.59049999999999</v>
      </c>
      <c r="P2158" s="6">
        <f t="shared" si="198"/>
        <v>117.77361477572559</v>
      </c>
      <c r="Q2158" s="11">
        <f t="shared" si="199"/>
        <v>42292.287141203698</v>
      </c>
      <c r="R2158" s="11">
        <f t="shared" si="200"/>
        <v>42322.32880787037</v>
      </c>
      <c r="S2158" s="15" t="str">
        <f t="shared" si="202"/>
        <v>film &amp; video</v>
      </c>
      <c r="T2158" s="16" t="str">
        <f t="shared" si="203"/>
        <v>documentary</v>
      </c>
    </row>
    <row r="2159" spans="1:20" ht="45" x14ac:dyDescent="0.25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18">
        <f t="shared" si="201"/>
        <v>103</v>
      </c>
      <c r="P2159" s="6">
        <f t="shared" si="198"/>
        <v>86.554621848739501</v>
      </c>
      <c r="Q2159" s="11">
        <f t="shared" si="199"/>
        <v>42207.378657407404</v>
      </c>
      <c r="R2159" s="11">
        <f t="shared" si="200"/>
        <v>42237.378657407404</v>
      </c>
      <c r="S2159" s="15" t="str">
        <f t="shared" si="202"/>
        <v>film &amp; video</v>
      </c>
      <c r="T2159" s="16" t="str">
        <f t="shared" si="203"/>
        <v>documentary</v>
      </c>
    </row>
    <row r="2160" spans="1:20" ht="30" x14ac:dyDescent="0.25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18">
        <f t="shared" si="201"/>
        <v>106.63570159857905</v>
      </c>
      <c r="P2160" s="6">
        <f t="shared" si="198"/>
        <v>71.899281437125751</v>
      </c>
      <c r="Q2160" s="11">
        <f t="shared" si="199"/>
        <v>42760.290601851848</v>
      </c>
      <c r="R2160" s="11">
        <f t="shared" si="200"/>
        <v>42790.290601851848</v>
      </c>
      <c r="S2160" s="15" t="str">
        <f t="shared" si="202"/>
        <v>film &amp; video</v>
      </c>
      <c r="T2160" s="16" t="str">
        <f t="shared" si="203"/>
        <v>documentary</v>
      </c>
    </row>
    <row r="2161" spans="1:20" ht="45" x14ac:dyDescent="0.25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18">
        <f t="shared" si="201"/>
        <v>114.75999999999999</v>
      </c>
      <c r="P2161" s="6">
        <f t="shared" si="198"/>
        <v>129.81900452488688</v>
      </c>
      <c r="Q2161" s="11">
        <f t="shared" si="199"/>
        <v>42585.857743055552</v>
      </c>
      <c r="R2161" s="11">
        <f t="shared" si="200"/>
        <v>42623.957638888889</v>
      </c>
      <c r="S2161" s="15" t="str">
        <f t="shared" si="202"/>
        <v>film &amp; video</v>
      </c>
      <c r="T2161" s="16" t="str">
        <f t="shared" si="203"/>
        <v>documentary</v>
      </c>
    </row>
    <row r="2162" spans="1:20" ht="45" x14ac:dyDescent="0.25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18">
        <f t="shared" si="201"/>
        <v>127.34117647058822</v>
      </c>
      <c r="P2162" s="6">
        <f t="shared" si="198"/>
        <v>44.912863070539416</v>
      </c>
      <c r="Q2162" s="11">
        <f t="shared" si="199"/>
        <v>42427.75641203703</v>
      </c>
      <c r="R2162" s="11">
        <f t="shared" si="200"/>
        <v>42467.714745370373</v>
      </c>
      <c r="S2162" s="15" t="str">
        <f t="shared" si="202"/>
        <v>film &amp; video</v>
      </c>
      <c r="T2162" s="16" t="str">
        <f t="shared" si="203"/>
        <v>documentary</v>
      </c>
    </row>
    <row r="2163" spans="1:20" ht="45" x14ac:dyDescent="0.25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18">
        <f t="shared" si="201"/>
        <v>116.56</v>
      </c>
      <c r="P2163" s="6">
        <f t="shared" si="198"/>
        <v>40.755244755244753</v>
      </c>
      <c r="Q2163" s="11">
        <f t="shared" si="199"/>
        <v>41889.959120370368</v>
      </c>
      <c r="R2163" s="11">
        <f t="shared" si="200"/>
        <v>41919.959120370368</v>
      </c>
      <c r="S2163" s="15" t="str">
        <f t="shared" si="202"/>
        <v>film &amp; video</v>
      </c>
      <c r="T2163" s="16" t="str">
        <f t="shared" si="203"/>
        <v>documentary</v>
      </c>
    </row>
    <row r="2164" spans="1:20" ht="45" x14ac:dyDescent="0.25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18">
        <f t="shared" si="201"/>
        <v>108.61819426615318</v>
      </c>
      <c r="P2164" s="6">
        <f t="shared" si="198"/>
        <v>103.52394779771615</v>
      </c>
      <c r="Q2164" s="11">
        <f t="shared" si="199"/>
        <v>42297.583553240744</v>
      </c>
      <c r="R2164" s="11">
        <f t="shared" si="200"/>
        <v>42327.625219907401</v>
      </c>
      <c r="S2164" s="15" t="str">
        <f t="shared" si="202"/>
        <v>film &amp; video</v>
      </c>
      <c r="T2164" s="16" t="str">
        <f t="shared" si="203"/>
        <v>documentary</v>
      </c>
    </row>
    <row r="2165" spans="1:20" ht="45" x14ac:dyDescent="0.25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18">
        <f t="shared" si="201"/>
        <v>103.94285714285714</v>
      </c>
      <c r="P2165" s="6">
        <f t="shared" si="198"/>
        <v>125.44827586206897</v>
      </c>
      <c r="Q2165" s="11">
        <f t="shared" si="199"/>
        <v>42438.619456018518</v>
      </c>
      <c r="R2165" s="11">
        <f t="shared" si="200"/>
        <v>42468.577789351846</v>
      </c>
      <c r="S2165" s="15" t="str">
        <f t="shared" si="202"/>
        <v>film &amp; video</v>
      </c>
      <c r="T2165" s="16" t="str">
        <f t="shared" si="203"/>
        <v>documentary</v>
      </c>
    </row>
    <row r="2166" spans="1:20" ht="30" x14ac:dyDescent="0.25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18">
        <f t="shared" si="201"/>
        <v>116.25714285714285</v>
      </c>
      <c r="P2166" s="6">
        <f t="shared" si="198"/>
        <v>246.60606060606059</v>
      </c>
      <c r="Q2166" s="11">
        <f t="shared" si="199"/>
        <v>41943.0855787037</v>
      </c>
      <c r="R2166" s="11">
        <f t="shared" si="200"/>
        <v>41974.127245370364</v>
      </c>
      <c r="S2166" s="15" t="str">
        <f t="shared" si="202"/>
        <v>film &amp; video</v>
      </c>
      <c r="T2166" s="16" t="str">
        <f t="shared" si="203"/>
        <v>documentary</v>
      </c>
    </row>
    <row r="2167" spans="1:20" ht="30" x14ac:dyDescent="0.25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18">
        <f t="shared" si="201"/>
        <v>102.69239999999999</v>
      </c>
      <c r="P2167" s="6">
        <f t="shared" si="198"/>
        <v>79.401340206185566</v>
      </c>
      <c r="Q2167" s="11">
        <f t="shared" si="199"/>
        <v>42415.594826388886</v>
      </c>
      <c r="R2167" s="11">
        <f t="shared" si="200"/>
        <v>42445.553159722222</v>
      </c>
      <c r="S2167" s="15" t="str">
        <f t="shared" si="202"/>
        <v>film &amp; video</v>
      </c>
      <c r="T2167" s="16" t="str">
        <f t="shared" si="203"/>
        <v>documentary</v>
      </c>
    </row>
    <row r="2168" spans="1:20" ht="45" x14ac:dyDescent="0.25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18">
        <f t="shared" si="201"/>
        <v>174</v>
      </c>
      <c r="P2168" s="6">
        <f t="shared" si="198"/>
        <v>86.138613861386133</v>
      </c>
      <c r="Q2168" s="11">
        <f t="shared" si="199"/>
        <v>42078.01385416666</v>
      </c>
      <c r="R2168" s="11">
        <f t="shared" si="200"/>
        <v>42118.01385416666</v>
      </c>
      <c r="S2168" s="15" t="str">
        <f t="shared" si="202"/>
        <v>film &amp; video</v>
      </c>
      <c r="T2168" s="16" t="str">
        <f t="shared" si="203"/>
        <v>documentary</v>
      </c>
    </row>
    <row r="2169" spans="1:20" ht="45" x14ac:dyDescent="0.25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18">
        <f t="shared" si="201"/>
        <v>103.08800000000001</v>
      </c>
      <c r="P2169" s="6">
        <f t="shared" si="198"/>
        <v>193.04868913857678</v>
      </c>
      <c r="Q2169" s="11">
        <f t="shared" si="199"/>
        <v>42507.651863425919</v>
      </c>
      <c r="R2169" s="11">
        <f t="shared" si="200"/>
        <v>42536.416666666664</v>
      </c>
      <c r="S2169" s="15" t="str">
        <f t="shared" si="202"/>
        <v>film &amp; video</v>
      </c>
      <c r="T2169" s="16" t="str">
        <f t="shared" si="203"/>
        <v>documentary</v>
      </c>
    </row>
    <row r="2170" spans="1:20" ht="45" x14ac:dyDescent="0.25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18">
        <f t="shared" si="201"/>
        <v>104.85537190082646</v>
      </c>
      <c r="P2170" s="6">
        <f t="shared" si="198"/>
        <v>84.023178807947019</v>
      </c>
      <c r="Q2170" s="11">
        <f t="shared" si="199"/>
        <v>41934.86215277778</v>
      </c>
      <c r="R2170" s="11">
        <f t="shared" si="200"/>
        <v>41957.008333333331</v>
      </c>
      <c r="S2170" s="15" t="str">
        <f t="shared" si="202"/>
        <v>film &amp; video</v>
      </c>
      <c r="T2170" s="16" t="str">
        <f t="shared" si="203"/>
        <v>documentary</v>
      </c>
    </row>
    <row r="2171" spans="1:20" ht="45" x14ac:dyDescent="0.25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18">
        <f t="shared" si="201"/>
        <v>101.375</v>
      </c>
      <c r="P2171" s="6">
        <f t="shared" si="198"/>
        <v>139.82758620689654</v>
      </c>
      <c r="Q2171" s="11">
        <f t="shared" si="199"/>
        <v>42163.689583333333</v>
      </c>
      <c r="R2171" s="11">
        <f t="shared" si="200"/>
        <v>42207.924305555549</v>
      </c>
      <c r="S2171" s="15" t="str">
        <f t="shared" si="202"/>
        <v>film &amp; video</v>
      </c>
      <c r="T2171" s="16" t="str">
        <f t="shared" si="203"/>
        <v>documentary</v>
      </c>
    </row>
    <row r="2172" spans="1:20" ht="45" x14ac:dyDescent="0.25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18">
        <f t="shared" si="201"/>
        <v>111.07699999999998</v>
      </c>
      <c r="P2172" s="6">
        <f t="shared" si="198"/>
        <v>109.82189265536722</v>
      </c>
      <c r="Q2172" s="11">
        <f t="shared" si="199"/>
        <v>41935.792893518512</v>
      </c>
      <c r="R2172" s="11">
        <f t="shared" si="200"/>
        <v>41965.834560185183</v>
      </c>
      <c r="S2172" s="15" t="str">
        <f t="shared" si="202"/>
        <v>film &amp; video</v>
      </c>
      <c r="T2172" s="16" t="str">
        <f t="shared" si="203"/>
        <v>documentary</v>
      </c>
    </row>
    <row r="2173" spans="1:20" ht="45" x14ac:dyDescent="0.25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18">
        <f t="shared" si="201"/>
        <v>124.15933781686496</v>
      </c>
      <c r="P2173" s="6">
        <f t="shared" si="198"/>
        <v>139.53488372093022</v>
      </c>
      <c r="Q2173" s="11">
        <f t="shared" si="199"/>
        <v>41837.002210648148</v>
      </c>
      <c r="R2173" s="11">
        <f t="shared" si="200"/>
        <v>41858.791666666664</v>
      </c>
      <c r="S2173" s="15" t="str">
        <f t="shared" si="202"/>
        <v>film &amp; video</v>
      </c>
      <c r="T2173" s="16" t="str">
        <f t="shared" si="203"/>
        <v>documentary</v>
      </c>
    </row>
    <row r="2174" spans="1:20" ht="45" x14ac:dyDescent="0.25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18">
        <f t="shared" si="201"/>
        <v>101.33333333333334</v>
      </c>
      <c r="P2174" s="6">
        <f t="shared" si="198"/>
        <v>347.84615384615387</v>
      </c>
      <c r="Q2174" s="11">
        <f t="shared" si="199"/>
        <v>40255.53629629629</v>
      </c>
      <c r="R2174" s="11">
        <f t="shared" si="200"/>
        <v>40300.598611111105</v>
      </c>
      <c r="S2174" s="15" t="str">
        <f t="shared" si="202"/>
        <v>film &amp; video</v>
      </c>
      <c r="T2174" s="16" t="str">
        <f t="shared" si="203"/>
        <v>documentary</v>
      </c>
    </row>
    <row r="2175" spans="1:20" ht="45" x14ac:dyDescent="0.25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18">
        <f t="shared" si="201"/>
        <v>110.16142857142856</v>
      </c>
      <c r="P2175" s="6">
        <f t="shared" si="198"/>
        <v>68.24159292035398</v>
      </c>
      <c r="Q2175" s="11">
        <f t="shared" si="199"/>
        <v>41780.651296296295</v>
      </c>
      <c r="R2175" s="11">
        <f t="shared" si="200"/>
        <v>41810.957638888889</v>
      </c>
      <c r="S2175" s="15" t="str">
        <f t="shared" si="202"/>
        <v>film &amp; video</v>
      </c>
      <c r="T2175" s="16" t="str">
        <f t="shared" si="203"/>
        <v>documentary</v>
      </c>
    </row>
    <row r="2176" spans="1:20" ht="45" x14ac:dyDescent="0.25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18">
        <f t="shared" si="201"/>
        <v>103.97333333333334</v>
      </c>
      <c r="P2176" s="6">
        <f t="shared" si="198"/>
        <v>239.93846153846152</v>
      </c>
      <c r="Q2176" s="11">
        <f t="shared" si="199"/>
        <v>41668.398136574069</v>
      </c>
      <c r="R2176" s="11">
        <f t="shared" si="200"/>
        <v>41698.398136574069</v>
      </c>
      <c r="S2176" s="15" t="str">
        <f t="shared" si="202"/>
        <v>film &amp; video</v>
      </c>
      <c r="T2176" s="16" t="str">
        <f t="shared" si="203"/>
        <v>documentary</v>
      </c>
    </row>
    <row r="2177" spans="1:20" ht="45" x14ac:dyDescent="0.25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18">
        <f t="shared" si="201"/>
        <v>101.31578947368421</v>
      </c>
      <c r="P2177" s="6">
        <f t="shared" si="198"/>
        <v>287.31343283582089</v>
      </c>
      <c r="Q2177" s="11">
        <f t="shared" si="199"/>
        <v>41019.584699074076</v>
      </c>
      <c r="R2177" s="11">
        <f t="shared" si="200"/>
        <v>41049.584699074076</v>
      </c>
      <c r="S2177" s="15" t="str">
        <f t="shared" si="202"/>
        <v>film &amp; video</v>
      </c>
      <c r="T2177" s="16" t="str">
        <f t="shared" si="203"/>
        <v>documentary</v>
      </c>
    </row>
    <row r="2178" spans="1:20" ht="45" x14ac:dyDescent="0.25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18">
        <f t="shared" si="201"/>
        <v>103.3501</v>
      </c>
      <c r="P2178" s="6">
        <f t="shared" ref="P2178:P2241" si="204">IF(ISERROR(E2178/L2178),0,E2178/L2178)</f>
        <v>86.84882352941176</v>
      </c>
      <c r="Q2178" s="11">
        <f t="shared" ref="Q2178:Q2241" si="205">(J2178/86400)+25569+(-5/24)</f>
        <v>41355.368958333333</v>
      </c>
      <c r="R2178" s="11">
        <f t="shared" ref="R2178:R2241" si="206">(I2178/86400)+25569+(-5/24)</f>
        <v>41394.999305555553</v>
      </c>
      <c r="S2178" s="15" t="str">
        <f t="shared" si="202"/>
        <v>film &amp; video</v>
      </c>
      <c r="T2178" s="16" t="str">
        <f t="shared" si="203"/>
        <v>documentary</v>
      </c>
    </row>
    <row r="2179" spans="1:20" ht="45" x14ac:dyDescent="0.25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18">
        <f t="shared" ref="O2179:O2242" si="207">E2179/D2179 * 100</f>
        <v>104.11200000000001</v>
      </c>
      <c r="P2179" s="6">
        <f t="shared" si="204"/>
        <v>81.84905660377359</v>
      </c>
      <c r="Q2179" s="11">
        <f t="shared" si="205"/>
        <v>42043.397245370368</v>
      </c>
      <c r="R2179" s="11">
        <f t="shared" si="206"/>
        <v>42078.355578703697</v>
      </c>
      <c r="S2179" s="15" t="str">
        <f t="shared" ref="S2179:S2242" si="208">LEFT(N2179,FIND("/",N2179)-1)</f>
        <v>film &amp; video</v>
      </c>
      <c r="T2179" s="16" t="str">
        <f t="shared" ref="T2179:T2242" si="209">RIGHT(N2179,LEN(N2179)-FIND("/",N2179))</f>
        <v>documentary</v>
      </c>
    </row>
    <row r="2180" spans="1:20" ht="45" x14ac:dyDescent="0.25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18">
        <f t="shared" si="207"/>
        <v>110.15569230769231</v>
      </c>
      <c r="P2180" s="6">
        <f t="shared" si="204"/>
        <v>42.874970059880241</v>
      </c>
      <c r="Q2180" s="11">
        <f t="shared" si="205"/>
        <v>40893.3433912037</v>
      </c>
      <c r="R2180" s="11">
        <f t="shared" si="206"/>
        <v>40923.3433912037</v>
      </c>
      <c r="S2180" s="15" t="str">
        <f t="shared" si="208"/>
        <v>film &amp; video</v>
      </c>
      <c r="T2180" s="16" t="str">
        <f t="shared" si="209"/>
        <v>documentary</v>
      </c>
    </row>
    <row r="2181" spans="1:20" ht="45" x14ac:dyDescent="0.25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18">
        <f t="shared" si="207"/>
        <v>122.02</v>
      </c>
      <c r="P2181" s="6">
        <f t="shared" si="204"/>
        <v>709.41860465116281</v>
      </c>
      <c r="Q2181" s="11">
        <f t="shared" si="205"/>
        <v>42711.586805555555</v>
      </c>
      <c r="R2181" s="11">
        <f t="shared" si="206"/>
        <v>42741.586805555555</v>
      </c>
      <c r="S2181" s="15" t="str">
        <f t="shared" si="208"/>
        <v>film &amp; video</v>
      </c>
      <c r="T2181" s="16" t="str">
        <f t="shared" si="209"/>
        <v>documentary</v>
      </c>
    </row>
    <row r="2182" spans="1:20" ht="45" x14ac:dyDescent="0.25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18">
        <f t="shared" si="207"/>
        <v>114.16866666666667</v>
      </c>
      <c r="P2182" s="6">
        <f t="shared" si="204"/>
        <v>161.25517890772127</v>
      </c>
      <c r="Q2182" s="11">
        <f t="shared" si="205"/>
        <v>41261.559479166666</v>
      </c>
      <c r="R2182" s="11">
        <f t="shared" si="206"/>
        <v>41306.559479166666</v>
      </c>
      <c r="S2182" s="15" t="str">
        <f t="shared" si="208"/>
        <v>film &amp; video</v>
      </c>
      <c r="T2182" s="16" t="str">
        <f t="shared" si="209"/>
        <v>documentary</v>
      </c>
    </row>
    <row r="2183" spans="1:20" ht="30" x14ac:dyDescent="0.25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18">
        <f t="shared" si="207"/>
        <v>125.33333333333334</v>
      </c>
      <c r="P2183" s="6">
        <f t="shared" si="204"/>
        <v>41.777777777777779</v>
      </c>
      <c r="Q2183" s="11">
        <f t="shared" si="205"/>
        <v>42425.368564814817</v>
      </c>
      <c r="R2183" s="11">
        <f t="shared" si="206"/>
        <v>42465.458333333336</v>
      </c>
      <c r="S2183" s="15" t="str">
        <f t="shared" si="208"/>
        <v>film &amp; video</v>
      </c>
      <c r="T2183" s="16" t="str">
        <f t="shared" si="209"/>
        <v>documentary</v>
      </c>
    </row>
    <row r="2184" spans="1:20" ht="45" x14ac:dyDescent="0.25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18">
        <f t="shared" si="207"/>
        <v>106.66666666666667</v>
      </c>
      <c r="P2184" s="6">
        <f t="shared" si="204"/>
        <v>89.887640449438209</v>
      </c>
      <c r="Q2184" s="11">
        <f t="shared" si="205"/>
        <v>41078.703680555554</v>
      </c>
      <c r="R2184" s="11">
        <f t="shared" si="206"/>
        <v>41108.703680555554</v>
      </c>
      <c r="S2184" s="15" t="str">
        <f t="shared" si="208"/>
        <v>film &amp; video</v>
      </c>
      <c r="T2184" s="16" t="str">
        <f t="shared" si="209"/>
        <v>documentary</v>
      </c>
    </row>
    <row r="2185" spans="1:20" ht="45" x14ac:dyDescent="0.25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18">
        <f t="shared" si="207"/>
        <v>130.65</v>
      </c>
      <c r="P2185" s="6">
        <f t="shared" si="204"/>
        <v>45.051724137931032</v>
      </c>
      <c r="Q2185" s="11">
        <f t="shared" si="205"/>
        <v>40757.680914351848</v>
      </c>
      <c r="R2185" s="11">
        <f t="shared" si="206"/>
        <v>40802.680914351848</v>
      </c>
      <c r="S2185" s="15" t="str">
        <f t="shared" si="208"/>
        <v>film &amp; video</v>
      </c>
      <c r="T2185" s="16" t="str">
        <f t="shared" si="209"/>
        <v>documentary</v>
      </c>
    </row>
    <row r="2186" spans="1:20" ht="45" x14ac:dyDescent="0.25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18">
        <f t="shared" si="207"/>
        <v>120</v>
      </c>
      <c r="P2186" s="6">
        <f t="shared" si="204"/>
        <v>42.857142857142854</v>
      </c>
      <c r="Q2186" s="11">
        <f t="shared" si="205"/>
        <v>41657.77674768518</v>
      </c>
      <c r="R2186" s="11">
        <f t="shared" si="206"/>
        <v>41699.512499999997</v>
      </c>
      <c r="S2186" s="15" t="str">
        <f t="shared" si="208"/>
        <v>film &amp; video</v>
      </c>
      <c r="T2186" s="16" t="str">
        <f t="shared" si="209"/>
        <v>documentary</v>
      </c>
    </row>
    <row r="2187" spans="1:20" ht="45" x14ac:dyDescent="0.25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18">
        <f t="shared" si="207"/>
        <v>105.9591836734694</v>
      </c>
      <c r="P2187" s="6">
        <f t="shared" si="204"/>
        <v>54.083333333333336</v>
      </c>
      <c r="Q2187" s="11">
        <f t="shared" si="205"/>
        <v>42576.244398148141</v>
      </c>
      <c r="R2187" s="11">
        <f t="shared" si="206"/>
        <v>42607.244398148141</v>
      </c>
      <c r="S2187" s="15" t="str">
        <f t="shared" si="208"/>
        <v>film &amp; video</v>
      </c>
      <c r="T2187" s="16" t="str">
        <f t="shared" si="209"/>
        <v>documentary</v>
      </c>
    </row>
    <row r="2188" spans="1:20" ht="45" x14ac:dyDescent="0.25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18">
        <f t="shared" si="207"/>
        <v>114.39999999999999</v>
      </c>
      <c r="P2188" s="6">
        <f t="shared" si="204"/>
        <v>103.21804511278195</v>
      </c>
      <c r="Q2188" s="11">
        <f t="shared" si="205"/>
        <v>42292.042453703696</v>
      </c>
      <c r="R2188" s="11">
        <f t="shared" si="206"/>
        <v>42322.084027777775</v>
      </c>
      <c r="S2188" s="15" t="str">
        <f t="shared" si="208"/>
        <v>film &amp; video</v>
      </c>
      <c r="T2188" s="16" t="str">
        <f t="shared" si="209"/>
        <v>documentary</v>
      </c>
    </row>
    <row r="2189" spans="1:20" ht="45" x14ac:dyDescent="0.25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18">
        <f t="shared" si="207"/>
        <v>111.76666666666665</v>
      </c>
      <c r="P2189" s="6">
        <f t="shared" si="204"/>
        <v>40.397590361445786</v>
      </c>
      <c r="Q2189" s="11">
        <f t="shared" si="205"/>
        <v>42370.363518518519</v>
      </c>
      <c r="R2189" s="11">
        <f t="shared" si="206"/>
        <v>42394.786111111105</v>
      </c>
      <c r="S2189" s="15" t="str">
        <f t="shared" si="208"/>
        <v>film &amp; video</v>
      </c>
      <c r="T2189" s="16" t="str">
        <f t="shared" si="209"/>
        <v>documentary</v>
      </c>
    </row>
    <row r="2190" spans="1:20" ht="45" x14ac:dyDescent="0.25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18">
        <f t="shared" si="207"/>
        <v>116.08000000000001</v>
      </c>
      <c r="P2190" s="6">
        <f t="shared" si="204"/>
        <v>116.85906040268456</v>
      </c>
      <c r="Q2190" s="11">
        <f t="shared" si="205"/>
        <v>40987.479999999996</v>
      </c>
      <c r="R2190" s="11">
        <f t="shared" si="206"/>
        <v>41032.479999999996</v>
      </c>
      <c r="S2190" s="15" t="str">
        <f t="shared" si="208"/>
        <v>film &amp; video</v>
      </c>
      <c r="T2190" s="16" t="str">
        <f t="shared" si="209"/>
        <v>documentary</v>
      </c>
    </row>
    <row r="2191" spans="1:20" ht="45" x14ac:dyDescent="0.25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18">
        <f t="shared" si="207"/>
        <v>141.5</v>
      </c>
      <c r="P2191" s="6">
        <f t="shared" si="204"/>
        <v>115.51020408163265</v>
      </c>
      <c r="Q2191" s="11">
        <f t="shared" si="205"/>
        <v>42367.511481481481</v>
      </c>
      <c r="R2191" s="11">
        <f t="shared" si="206"/>
        <v>42392.511481481481</v>
      </c>
      <c r="S2191" s="15" t="str">
        <f t="shared" si="208"/>
        <v>film &amp; video</v>
      </c>
      <c r="T2191" s="16" t="str">
        <f t="shared" si="209"/>
        <v>documentary</v>
      </c>
    </row>
    <row r="2192" spans="1:20" ht="45" x14ac:dyDescent="0.25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18">
        <f t="shared" si="207"/>
        <v>104.72999999999999</v>
      </c>
      <c r="P2192" s="6">
        <f t="shared" si="204"/>
        <v>104.31274900398407</v>
      </c>
      <c r="Q2192" s="11">
        <f t="shared" si="205"/>
        <v>41085.48978009259</v>
      </c>
      <c r="R2192" s="11">
        <f t="shared" si="206"/>
        <v>41120</v>
      </c>
      <c r="S2192" s="15" t="str">
        <f t="shared" si="208"/>
        <v>film &amp; video</v>
      </c>
      <c r="T2192" s="16" t="str">
        <f t="shared" si="209"/>
        <v>documentary</v>
      </c>
    </row>
    <row r="2193" spans="1:20" ht="45" x14ac:dyDescent="0.25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18">
        <f t="shared" si="207"/>
        <v>255.83333333333331</v>
      </c>
      <c r="P2193" s="6">
        <f t="shared" si="204"/>
        <v>69.772727272727266</v>
      </c>
      <c r="Q2193" s="11">
        <f t="shared" si="205"/>
        <v>41144.501157407409</v>
      </c>
      <c r="R2193" s="11">
        <f t="shared" si="206"/>
        <v>41158.501157407409</v>
      </c>
      <c r="S2193" s="15" t="str">
        <f t="shared" si="208"/>
        <v>film &amp; video</v>
      </c>
      <c r="T2193" s="16" t="str">
        <f t="shared" si="209"/>
        <v>documentary</v>
      </c>
    </row>
    <row r="2194" spans="1:20" ht="45" x14ac:dyDescent="0.25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18">
        <f t="shared" si="207"/>
        <v>206.70670670670671</v>
      </c>
      <c r="P2194" s="6">
        <f t="shared" si="204"/>
        <v>43.020833333333336</v>
      </c>
      <c r="Q2194" s="11">
        <f t="shared" si="205"/>
        <v>41754.90924768518</v>
      </c>
      <c r="R2194" s="11">
        <f t="shared" si="206"/>
        <v>41777.90924768518</v>
      </c>
      <c r="S2194" s="15" t="str">
        <f t="shared" si="208"/>
        <v>film &amp; video</v>
      </c>
      <c r="T2194" s="16" t="str">
        <f t="shared" si="209"/>
        <v>documentary</v>
      </c>
    </row>
    <row r="2195" spans="1:20" ht="45" x14ac:dyDescent="0.25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18">
        <f t="shared" si="207"/>
        <v>112.105</v>
      </c>
      <c r="P2195" s="6">
        <f t="shared" si="204"/>
        <v>58.540469973890339</v>
      </c>
      <c r="Q2195" s="11">
        <f t="shared" si="205"/>
        <v>41980.573460648149</v>
      </c>
      <c r="R2195" s="11">
        <f t="shared" si="206"/>
        <v>42010.573460648149</v>
      </c>
      <c r="S2195" s="15" t="str">
        <f t="shared" si="208"/>
        <v>film &amp; video</v>
      </c>
      <c r="T2195" s="16" t="str">
        <f t="shared" si="209"/>
        <v>documentary</v>
      </c>
    </row>
    <row r="2196" spans="1:20" ht="45" x14ac:dyDescent="0.25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18">
        <f t="shared" si="207"/>
        <v>105.982</v>
      </c>
      <c r="P2196" s="6">
        <f t="shared" si="204"/>
        <v>111.79535864978902</v>
      </c>
      <c r="Q2196" s="11">
        <f t="shared" si="205"/>
        <v>41934.376168981478</v>
      </c>
      <c r="R2196" s="11">
        <f t="shared" si="206"/>
        <v>41964.41783564815</v>
      </c>
      <c r="S2196" s="15" t="str">
        <f t="shared" si="208"/>
        <v>film &amp; video</v>
      </c>
      <c r="T2196" s="16" t="str">
        <f t="shared" si="209"/>
        <v>documentary</v>
      </c>
    </row>
    <row r="2197" spans="1:20" ht="45" x14ac:dyDescent="0.25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18">
        <f t="shared" si="207"/>
        <v>100.16666666666667</v>
      </c>
      <c r="P2197" s="6">
        <f t="shared" si="204"/>
        <v>46.230769230769234</v>
      </c>
      <c r="Q2197" s="11">
        <f t="shared" si="205"/>
        <v>42211.742951388886</v>
      </c>
      <c r="R2197" s="11">
        <f t="shared" si="206"/>
        <v>42226.742951388886</v>
      </c>
      <c r="S2197" s="15" t="str">
        <f t="shared" si="208"/>
        <v>film &amp; video</v>
      </c>
      <c r="T2197" s="16" t="str">
        <f t="shared" si="209"/>
        <v>documentary</v>
      </c>
    </row>
    <row r="2198" spans="1:20" ht="45" x14ac:dyDescent="0.25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18">
        <f t="shared" si="207"/>
        <v>213.98947368421051</v>
      </c>
      <c r="P2198" s="6">
        <f t="shared" si="204"/>
        <v>144.69039145907473</v>
      </c>
      <c r="Q2198" s="11">
        <f t="shared" si="205"/>
        <v>42200.468263888884</v>
      </c>
      <c r="R2198" s="11">
        <f t="shared" si="206"/>
        <v>42231.041666666664</v>
      </c>
      <c r="S2198" s="15" t="str">
        <f t="shared" si="208"/>
        <v>film &amp; video</v>
      </c>
      <c r="T2198" s="16" t="str">
        <f t="shared" si="209"/>
        <v>documentary</v>
      </c>
    </row>
    <row r="2199" spans="1:20" ht="45" x14ac:dyDescent="0.25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18">
        <f t="shared" si="207"/>
        <v>126.16000000000001</v>
      </c>
      <c r="P2199" s="6">
        <f t="shared" si="204"/>
        <v>88.845070422535215</v>
      </c>
      <c r="Q2199" s="11">
        <f t="shared" si="205"/>
        <v>42548.86782407407</v>
      </c>
      <c r="R2199" s="11">
        <f t="shared" si="206"/>
        <v>42578.86782407407</v>
      </c>
      <c r="S2199" s="15" t="str">
        <f t="shared" si="208"/>
        <v>film &amp; video</v>
      </c>
      <c r="T2199" s="16" t="str">
        <f t="shared" si="209"/>
        <v>documentary</v>
      </c>
    </row>
    <row r="2200" spans="1:20" ht="45" x14ac:dyDescent="0.25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18">
        <f t="shared" si="207"/>
        <v>181.53547058823528</v>
      </c>
      <c r="P2200" s="6">
        <f t="shared" si="204"/>
        <v>81.75107284768211</v>
      </c>
      <c r="Q2200" s="11">
        <f t="shared" si="205"/>
        <v>41673.854745370372</v>
      </c>
      <c r="R2200" s="11">
        <f t="shared" si="206"/>
        <v>41705.749305555553</v>
      </c>
      <c r="S2200" s="15" t="str">
        <f t="shared" si="208"/>
        <v>film &amp; video</v>
      </c>
      <c r="T2200" s="16" t="str">
        <f t="shared" si="209"/>
        <v>documentary</v>
      </c>
    </row>
    <row r="2201" spans="1:20" ht="45" x14ac:dyDescent="0.25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18">
        <f t="shared" si="207"/>
        <v>100</v>
      </c>
      <c r="P2201" s="6">
        <f t="shared" si="204"/>
        <v>71.428571428571431</v>
      </c>
      <c r="Q2201" s="11">
        <f t="shared" si="205"/>
        <v>42111.828379629624</v>
      </c>
      <c r="R2201" s="11">
        <f t="shared" si="206"/>
        <v>42131.828379629624</v>
      </c>
      <c r="S2201" s="15" t="str">
        <f t="shared" si="208"/>
        <v>film &amp; video</v>
      </c>
      <c r="T2201" s="16" t="str">
        <f t="shared" si="209"/>
        <v>documentary</v>
      </c>
    </row>
    <row r="2202" spans="1:20" ht="45" x14ac:dyDescent="0.25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18">
        <f t="shared" si="207"/>
        <v>100.61</v>
      </c>
      <c r="P2202" s="6">
        <f t="shared" si="204"/>
        <v>104.25906735751295</v>
      </c>
      <c r="Q2202" s="11">
        <f t="shared" si="205"/>
        <v>40864.833923611106</v>
      </c>
      <c r="R2202" s="11">
        <f t="shared" si="206"/>
        <v>40894.832638888889</v>
      </c>
      <c r="S2202" s="15" t="str">
        <f t="shared" si="208"/>
        <v>film &amp; video</v>
      </c>
      <c r="T2202" s="16" t="str">
        <f t="shared" si="209"/>
        <v>documentary</v>
      </c>
    </row>
    <row r="2203" spans="1:20" ht="45" x14ac:dyDescent="0.25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18">
        <f t="shared" si="207"/>
        <v>100.9027027027027</v>
      </c>
      <c r="P2203" s="6">
        <f t="shared" si="204"/>
        <v>90.616504854368927</v>
      </c>
      <c r="Q2203" s="11">
        <f t="shared" si="205"/>
        <v>40763.508923611109</v>
      </c>
      <c r="R2203" s="11">
        <f t="shared" si="206"/>
        <v>40793.916666666664</v>
      </c>
      <c r="S2203" s="15" t="str">
        <f t="shared" si="208"/>
        <v>film &amp; video</v>
      </c>
      <c r="T2203" s="16" t="str">
        <f t="shared" si="209"/>
        <v>documentary</v>
      </c>
    </row>
    <row r="2204" spans="1:20" ht="30" x14ac:dyDescent="0.25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18">
        <f t="shared" si="207"/>
        <v>110.446</v>
      </c>
      <c r="P2204" s="6">
        <f t="shared" si="204"/>
        <v>157.33048433048432</v>
      </c>
      <c r="Q2204" s="11">
        <f t="shared" si="205"/>
        <v>41526.500601851847</v>
      </c>
      <c r="R2204" s="11">
        <f t="shared" si="206"/>
        <v>41557.500601851847</v>
      </c>
      <c r="S2204" s="15" t="str">
        <f t="shared" si="208"/>
        <v>film &amp; video</v>
      </c>
      <c r="T2204" s="16" t="str">
        <f t="shared" si="209"/>
        <v>documentary</v>
      </c>
    </row>
    <row r="2205" spans="1:20" ht="45" x14ac:dyDescent="0.25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18">
        <f t="shared" si="207"/>
        <v>111.8936170212766</v>
      </c>
      <c r="P2205" s="6">
        <f t="shared" si="204"/>
        <v>105.18</v>
      </c>
      <c r="Q2205" s="11">
        <f t="shared" si="205"/>
        <v>42417.60974537037</v>
      </c>
      <c r="R2205" s="11">
        <f t="shared" si="206"/>
        <v>42477.568078703705</v>
      </c>
      <c r="S2205" s="15" t="str">
        <f t="shared" si="208"/>
        <v>film &amp; video</v>
      </c>
      <c r="T2205" s="16" t="str">
        <f t="shared" si="209"/>
        <v>documentary</v>
      </c>
    </row>
    <row r="2206" spans="1:20" ht="45" x14ac:dyDescent="0.25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18">
        <f t="shared" si="207"/>
        <v>108.04450000000001</v>
      </c>
      <c r="P2206" s="6">
        <f t="shared" si="204"/>
        <v>58.719836956521746</v>
      </c>
      <c r="Q2206" s="11">
        <f t="shared" si="205"/>
        <v>40990.700925925921</v>
      </c>
      <c r="R2206" s="11">
        <f t="shared" si="206"/>
        <v>41026.688888888886</v>
      </c>
      <c r="S2206" s="15" t="str">
        <f t="shared" si="208"/>
        <v>film &amp; video</v>
      </c>
      <c r="T2206" s="16" t="str">
        <f t="shared" si="209"/>
        <v>documentary</v>
      </c>
    </row>
    <row r="2207" spans="1:20" ht="45" x14ac:dyDescent="0.25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18">
        <f t="shared" si="207"/>
        <v>106.66666666666667</v>
      </c>
      <c r="P2207" s="6">
        <f t="shared" si="204"/>
        <v>81.632653061224488</v>
      </c>
      <c r="Q2207" s="11">
        <f t="shared" si="205"/>
        <v>41082.356550925928</v>
      </c>
      <c r="R2207" s="11">
        <f t="shared" si="206"/>
        <v>41097.356550925928</v>
      </c>
      <c r="S2207" s="15" t="str">
        <f t="shared" si="208"/>
        <v>film &amp; video</v>
      </c>
      <c r="T2207" s="16" t="str">
        <f t="shared" si="209"/>
        <v>documentary</v>
      </c>
    </row>
    <row r="2208" spans="1:20" ht="45" x14ac:dyDescent="0.25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18">
        <f t="shared" si="207"/>
        <v>103.90027322404372</v>
      </c>
      <c r="P2208" s="6">
        <f t="shared" si="204"/>
        <v>56.460043668122275</v>
      </c>
      <c r="Q2208" s="11">
        <f t="shared" si="205"/>
        <v>40379.568101851852</v>
      </c>
      <c r="R2208" s="11">
        <f t="shared" si="206"/>
        <v>40421.947222222218</v>
      </c>
      <c r="S2208" s="15" t="str">
        <f t="shared" si="208"/>
        <v>film &amp; video</v>
      </c>
      <c r="T2208" s="16" t="str">
        <f t="shared" si="209"/>
        <v>documentary</v>
      </c>
    </row>
    <row r="2209" spans="1:20" ht="45" x14ac:dyDescent="0.25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18">
        <f t="shared" si="207"/>
        <v>125.16000000000001</v>
      </c>
      <c r="P2209" s="6">
        <f t="shared" si="204"/>
        <v>140.1044776119403</v>
      </c>
      <c r="Q2209" s="11">
        <f t="shared" si="205"/>
        <v>42078.584791666661</v>
      </c>
      <c r="R2209" s="11">
        <f t="shared" si="206"/>
        <v>42123.584791666661</v>
      </c>
      <c r="S2209" s="15" t="str">
        <f t="shared" si="208"/>
        <v>film &amp; video</v>
      </c>
      <c r="T2209" s="16" t="str">
        <f t="shared" si="209"/>
        <v>documentary</v>
      </c>
    </row>
    <row r="2210" spans="1:20" ht="45" x14ac:dyDescent="0.25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18">
        <f t="shared" si="207"/>
        <v>106.80499999999999</v>
      </c>
      <c r="P2210" s="6">
        <f t="shared" si="204"/>
        <v>224.85263157894738</v>
      </c>
      <c r="Q2210" s="11">
        <f t="shared" si="205"/>
        <v>42687.667442129627</v>
      </c>
      <c r="R2210" s="11">
        <f t="shared" si="206"/>
        <v>42718.291666666664</v>
      </c>
      <c r="S2210" s="15" t="str">
        <f t="shared" si="208"/>
        <v>film &amp; video</v>
      </c>
      <c r="T2210" s="16" t="str">
        <f t="shared" si="209"/>
        <v>documentary</v>
      </c>
    </row>
    <row r="2211" spans="1:20" ht="45" x14ac:dyDescent="0.25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18">
        <f t="shared" si="207"/>
        <v>112.30249999999999</v>
      </c>
      <c r="P2211" s="6">
        <f t="shared" si="204"/>
        <v>181.13306451612902</v>
      </c>
      <c r="Q2211" s="11">
        <f t="shared" si="205"/>
        <v>41745.427627314813</v>
      </c>
      <c r="R2211" s="11">
        <f t="shared" si="206"/>
        <v>41775.9375</v>
      </c>
      <c r="S2211" s="15" t="str">
        <f t="shared" si="208"/>
        <v>film &amp; video</v>
      </c>
      <c r="T2211" s="16" t="str">
        <f t="shared" si="209"/>
        <v>documentary</v>
      </c>
    </row>
    <row r="2212" spans="1:20" ht="45" x14ac:dyDescent="0.25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18">
        <f t="shared" si="207"/>
        <v>103.812</v>
      </c>
      <c r="P2212" s="6">
        <f t="shared" si="204"/>
        <v>711.04109589041093</v>
      </c>
      <c r="Q2212" s="11">
        <f t="shared" si="205"/>
        <v>40732.633912037032</v>
      </c>
      <c r="R2212" s="11">
        <f t="shared" si="206"/>
        <v>40762.633912037032</v>
      </c>
      <c r="S2212" s="15" t="str">
        <f t="shared" si="208"/>
        <v>film &amp; video</v>
      </c>
      <c r="T2212" s="16" t="str">
        <f t="shared" si="209"/>
        <v>documentary</v>
      </c>
    </row>
    <row r="2213" spans="1:20" ht="45" x14ac:dyDescent="0.25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18">
        <f t="shared" si="207"/>
        <v>141.65</v>
      </c>
      <c r="P2213" s="6">
        <f t="shared" si="204"/>
        <v>65.883720930232556</v>
      </c>
      <c r="Q2213" s="11">
        <f t="shared" si="205"/>
        <v>42292.331215277773</v>
      </c>
      <c r="R2213" s="11">
        <f t="shared" si="206"/>
        <v>42313.372881944444</v>
      </c>
      <c r="S2213" s="15" t="str">
        <f t="shared" si="208"/>
        <v>film &amp; video</v>
      </c>
      <c r="T2213" s="16" t="str">
        <f t="shared" si="209"/>
        <v>documentary</v>
      </c>
    </row>
    <row r="2214" spans="1:20" ht="45" x14ac:dyDescent="0.25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18">
        <f t="shared" si="207"/>
        <v>105.25999999999999</v>
      </c>
      <c r="P2214" s="6">
        <f t="shared" si="204"/>
        <v>75.185714285714283</v>
      </c>
      <c r="Q2214" s="11">
        <f t="shared" si="205"/>
        <v>40718.102326388886</v>
      </c>
      <c r="R2214" s="11">
        <f t="shared" si="206"/>
        <v>40765.088888888888</v>
      </c>
      <c r="S2214" s="15" t="str">
        <f t="shared" si="208"/>
        <v>film &amp; video</v>
      </c>
      <c r="T2214" s="16" t="str">
        <f t="shared" si="209"/>
        <v>documentary</v>
      </c>
    </row>
    <row r="2215" spans="1:20" ht="45" x14ac:dyDescent="0.25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18">
        <f t="shared" si="207"/>
        <v>103.09142857142857</v>
      </c>
      <c r="P2215" s="6">
        <f t="shared" si="204"/>
        <v>133.14391143911439</v>
      </c>
      <c r="Q2215" s="11">
        <f t="shared" si="205"/>
        <v>41646.419699074067</v>
      </c>
      <c r="R2215" s="11">
        <f t="shared" si="206"/>
        <v>41675.75277777778</v>
      </c>
      <c r="S2215" s="15" t="str">
        <f t="shared" si="208"/>
        <v>film &amp; video</v>
      </c>
      <c r="T2215" s="16" t="str">
        <f t="shared" si="209"/>
        <v>documentary</v>
      </c>
    </row>
    <row r="2216" spans="1:20" ht="30" x14ac:dyDescent="0.25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18">
        <f t="shared" si="207"/>
        <v>107.65957446808511</v>
      </c>
      <c r="P2216" s="6">
        <f t="shared" si="204"/>
        <v>55.2</v>
      </c>
      <c r="Q2216" s="11">
        <f t="shared" si="205"/>
        <v>41673.876608796294</v>
      </c>
      <c r="R2216" s="11">
        <f t="shared" si="206"/>
        <v>41703.876608796294</v>
      </c>
      <c r="S2216" s="15" t="str">
        <f t="shared" si="208"/>
        <v>film &amp; video</v>
      </c>
      <c r="T2216" s="16" t="str">
        <f t="shared" si="209"/>
        <v>documentary</v>
      </c>
    </row>
    <row r="2217" spans="1:20" ht="45" x14ac:dyDescent="0.25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18">
        <f t="shared" si="207"/>
        <v>107.70464285714286</v>
      </c>
      <c r="P2217" s="6">
        <f t="shared" si="204"/>
        <v>86.163714285714292</v>
      </c>
      <c r="Q2217" s="11">
        <f t="shared" si="205"/>
        <v>40637.95413194444</v>
      </c>
      <c r="R2217" s="11">
        <f t="shared" si="206"/>
        <v>40672.040972222218</v>
      </c>
      <c r="S2217" s="15" t="str">
        <f t="shared" si="208"/>
        <v>film &amp; video</v>
      </c>
      <c r="T2217" s="16" t="str">
        <f t="shared" si="209"/>
        <v>documentary</v>
      </c>
    </row>
    <row r="2218" spans="1:20" ht="45" x14ac:dyDescent="0.25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18">
        <f t="shared" si="207"/>
        <v>101.55000000000001</v>
      </c>
      <c r="P2218" s="6">
        <f t="shared" si="204"/>
        <v>92.318181818181813</v>
      </c>
      <c r="Q2218" s="11">
        <f t="shared" si="205"/>
        <v>40806.662615740737</v>
      </c>
      <c r="R2218" s="11">
        <f t="shared" si="206"/>
        <v>40866.704282407409</v>
      </c>
      <c r="S2218" s="15" t="str">
        <f t="shared" si="208"/>
        <v>film &amp; video</v>
      </c>
      <c r="T2218" s="16" t="str">
        <f t="shared" si="209"/>
        <v>documentary</v>
      </c>
    </row>
    <row r="2219" spans="1:20" ht="45" x14ac:dyDescent="0.25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18">
        <f t="shared" si="207"/>
        <v>101.43766666666667</v>
      </c>
      <c r="P2219" s="6">
        <f t="shared" si="204"/>
        <v>160.16473684210527</v>
      </c>
      <c r="Q2219" s="11">
        <f t="shared" si="205"/>
        <v>41543.527662037035</v>
      </c>
      <c r="R2219" s="11">
        <f t="shared" si="206"/>
        <v>41583.569328703699</v>
      </c>
      <c r="S2219" s="15" t="str">
        <f t="shared" si="208"/>
        <v>film &amp; video</v>
      </c>
      <c r="T2219" s="16" t="str">
        <f t="shared" si="209"/>
        <v>documentary</v>
      </c>
    </row>
    <row r="2220" spans="1:20" ht="45" x14ac:dyDescent="0.25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18">
        <f t="shared" si="207"/>
        <v>136.80000000000001</v>
      </c>
      <c r="P2220" s="6">
        <f t="shared" si="204"/>
        <v>45.6</v>
      </c>
      <c r="Q2220" s="11">
        <f t="shared" si="205"/>
        <v>42543.654444444437</v>
      </c>
      <c r="R2220" s="11">
        <f t="shared" si="206"/>
        <v>42573.654444444437</v>
      </c>
      <c r="S2220" s="15" t="str">
        <f t="shared" si="208"/>
        <v>film &amp; video</v>
      </c>
      <c r="T2220" s="16" t="str">
        <f t="shared" si="209"/>
        <v>documentary</v>
      </c>
    </row>
    <row r="2221" spans="1:20" ht="45" x14ac:dyDescent="0.25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18">
        <f t="shared" si="207"/>
        <v>128.29999999999998</v>
      </c>
      <c r="P2221" s="6">
        <f t="shared" si="204"/>
        <v>183.28571428571428</v>
      </c>
      <c r="Q2221" s="11">
        <f t="shared" si="205"/>
        <v>42113.773113425923</v>
      </c>
      <c r="R2221" s="11">
        <f t="shared" si="206"/>
        <v>42173.773113425923</v>
      </c>
      <c r="S2221" s="15" t="str">
        <f t="shared" si="208"/>
        <v>film &amp; video</v>
      </c>
      <c r="T2221" s="16" t="str">
        <f t="shared" si="209"/>
        <v>documentary</v>
      </c>
    </row>
    <row r="2222" spans="1:20" ht="45" x14ac:dyDescent="0.25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18">
        <f t="shared" si="207"/>
        <v>101.05</v>
      </c>
      <c r="P2222" s="6">
        <f t="shared" si="204"/>
        <v>125.78838174273859</v>
      </c>
      <c r="Q2222" s="11">
        <f t="shared" si="205"/>
        <v>41597.967638888884</v>
      </c>
      <c r="R2222" s="11">
        <f t="shared" si="206"/>
        <v>41630</v>
      </c>
      <c r="S2222" s="15" t="str">
        <f t="shared" si="208"/>
        <v>film &amp; video</v>
      </c>
      <c r="T2222" s="16" t="str">
        <f t="shared" si="209"/>
        <v>documentary</v>
      </c>
    </row>
    <row r="2223" spans="1:20" ht="45" x14ac:dyDescent="0.25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18">
        <f t="shared" si="207"/>
        <v>126.84</v>
      </c>
      <c r="P2223" s="6">
        <f t="shared" si="204"/>
        <v>57.654545454545456</v>
      </c>
      <c r="Q2223" s="11">
        <f t="shared" si="205"/>
        <v>41099.534467592588</v>
      </c>
      <c r="R2223" s="11">
        <f t="shared" si="206"/>
        <v>41115.534467592588</v>
      </c>
      <c r="S2223" s="15" t="str">
        <f t="shared" si="208"/>
        <v>film &amp; video</v>
      </c>
      <c r="T2223" s="16" t="str">
        <f t="shared" si="209"/>
        <v>documentary</v>
      </c>
    </row>
    <row r="2224" spans="1:20" ht="45" x14ac:dyDescent="0.25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18">
        <f t="shared" si="207"/>
        <v>105.0859375</v>
      </c>
      <c r="P2224" s="6">
        <f t="shared" si="204"/>
        <v>78.660818713450297</v>
      </c>
      <c r="Q2224" s="11">
        <f t="shared" si="205"/>
        <v>41079.66910879629</v>
      </c>
      <c r="R2224" s="11">
        <f t="shared" si="206"/>
        <v>41109.66910879629</v>
      </c>
      <c r="S2224" s="15" t="str">
        <f t="shared" si="208"/>
        <v>film &amp; video</v>
      </c>
      <c r="T2224" s="16" t="str">
        <f t="shared" si="209"/>
        <v>documentary</v>
      </c>
    </row>
    <row r="2225" spans="1:20" ht="45" x14ac:dyDescent="0.25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18">
        <f t="shared" si="207"/>
        <v>102.85405405405406</v>
      </c>
      <c r="P2225" s="6">
        <f t="shared" si="204"/>
        <v>91.480769230769226</v>
      </c>
      <c r="Q2225" s="11">
        <f t="shared" si="205"/>
        <v>41528.85491898148</v>
      </c>
      <c r="R2225" s="11">
        <f t="shared" si="206"/>
        <v>41558.85491898148</v>
      </c>
      <c r="S2225" s="15" t="str">
        <f t="shared" si="208"/>
        <v>film &amp; video</v>
      </c>
      <c r="T2225" s="16" t="str">
        <f t="shared" si="209"/>
        <v>documentary</v>
      </c>
    </row>
    <row r="2226" spans="1:20" ht="45" x14ac:dyDescent="0.25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18">
        <f t="shared" si="207"/>
        <v>102.14714285714285</v>
      </c>
      <c r="P2226" s="6">
        <f t="shared" si="204"/>
        <v>68.09809523809524</v>
      </c>
      <c r="Q2226" s="11">
        <f t="shared" si="205"/>
        <v>41904.643541666665</v>
      </c>
      <c r="R2226" s="11">
        <f t="shared" si="206"/>
        <v>41929.291666666664</v>
      </c>
      <c r="S2226" s="15" t="str">
        <f t="shared" si="208"/>
        <v>film &amp; video</v>
      </c>
      <c r="T2226" s="16" t="str">
        <f t="shared" si="209"/>
        <v>documentary</v>
      </c>
    </row>
    <row r="2227" spans="1:20" ht="30" x14ac:dyDescent="0.25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18">
        <f t="shared" si="207"/>
        <v>120.21700000000001</v>
      </c>
      <c r="P2227" s="6">
        <f t="shared" si="204"/>
        <v>48.086800000000004</v>
      </c>
      <c r="Q2227" s="11">
        <f t="shared" si="205"/>
        <v>41648.187858796293</v>
      </c>
      <c r="R2227" s="11">
        <f t="shared" si="206"/>
        <v>41678.187858796293</v>
      </c>
      <c r="S2227" s="15" t="str">
        <f t="shared" si="208"/>
        <v>film &amp; video</v>
      </c>
      <c r="T2227" s="16" t="str">
        <f t="shared" si="209"/>
        <v>documentary</v>
      </c>
    </row>
    <row r="2228" spans="1:20" ht="45" x14ac:dyDescent="0.25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18">
        <f t="shared" si="207"/>
        <v>100.24761904761905</v>
      </c>
      <c r="P2228" s="6">
        <f t="shared" si="204"/>
        <v>202.42307692307693</v>
      </c>
      <c r="Q2228" s="11">
        <f t="shared" si="205"/>
        <v>41360.762268518512</v>
      </c>
      <c r="R2228" s="11">
        <f t="shared" si="206"/>
        <v>41371.981249999997</v>
      </c>
      <c r="S2228" s="15" t="str">
        <f t="shared" si="208"/>
        <v>film &amp; video</v>
      </c>
      <c r="T2228" s="16" t="str">
        <f t="shared" si="209"/>
        <v>documentary</v>
      </c>
    </row>
    <row r="2229" spans="1:20" ht="45" x14ac:dyDescent="0.25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18">
        <f t="shared" si="207"/>
        <v>100.63392857142857</v>
      </c>
      <c r="P2229" s="6">
        <f t="shared" si="204"/>
        <v>216.75</v>
      </c>
      <c r="Q2229" s="11">
        <f t="shared" si="205"/>
        <v>42178.07403935185</v>
      </c>
      <c r="R2229" s="11">
        <f t="shared" si="206"/>
        <v>42208.07403935185</v>
      </c>
      <c r="S2229" s="15" t="str">
        <f t="shared" si="208"/>
        <v>film &amp; video</v>
      </c>
      <c r="T2229" s="16" t="str">
        <f t="shared" si="209"/>
        <v>documentary</v>
      </c>
    </row>
    <row r="2230" spans="1:20" ht="45" x14ac:dyDescent="0.25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18">
        <f t="shared" si="207"/>
        <v>100.4375</v>
      </c>
      <c r="P2230" s="6">
        <f t="shared" si="204"/>
        <v>110.06849315068493</v>
      </c>
      <c r="Q2230" s="11">
        <f t="shared" si="205"/>
        <v>41394.634108796294</v>
      </c>
      <c r="R2230" s="11">
        <f t="shared" si="206"/>
        <v>41454.634108796294</v>
      </c>
      <c r="S2230" s="15" t="str">
        <f t="shared" si="208"/>
        <v>film &amp; video</v>
      </c>
      <c r="T2230" s="16" t="str">
        <f t="shared" si="209"/>
        <v>documentary</v>
      </c>
    </row>
    <row r="2231" spans="1:20" ht="45" x14ac:dyDescent="0.25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18">
        <f t="shared" si="207"/>
        <v>102.1</v>
      </c>
      <c r="P2231" s="6">
        <f t="shared" si="204"/>
        <v>150.14705882352942</v>
      </c>
      <c r="Q2231" s="11">
        <f t="shared" si="205"/>
        <v>42318.493761574071</v>
      </c>
      <c r="R2231" s="11">
        <f t="shared" si="206"/>
        <v>42348.493761574071</v>
      </c>
      <c r="S2231" s="15" t="str">
        <f t="shared" si="208"/>
        <v>theater</v>
      </c>
      <c r="T2231" s="16" t="str">
        <f t="shared" si="209"/>
        <v>plays</v>
      </c>
    </row>
    <row r="2232" spans="1:20" ht="45" x14ac:dyDescent="0.25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18">
        <f t="shared" si="207"/>
        <v>104.64</v>
      </c>
      <c r="P2232" s="6">
        <f t="shared" si="204"/>
        <v>93.428571428571431</v>
      </c>
      <c r="Q2232" s="11">
        <f t="shared" si="205"/>
        <v>42645.884479166663</v>
      </c>
      <c r="R2232" s="11">
        <f t="shared" si="206"/>
        <v>42674.999305555553</v>
      </c>
      <c r="S2232" s="15" t="str">
        <f t="shared" si="208"/>
        <v>theater</v>
      </c>
      <c r="T2232" s="16" t="str">
        <f t="shared" si="209"/>
        <v>plays</v>
      </c>
    </row>
    <row r="2233" spans="1:20" ht="30" x14ac:dyDescent="0.25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18">
        <f t="shared" si="207"/>
        <v>114.66666666666667</v>
      </c>
      <c r="P2233" s="6">
        <f t="shared" si="204"/>
        <v>110.96774193548387</v>
      </c>
      <c r="Q2233" s="11">
        <f t="shared" si="205"/>
        <v>42429.832465277774</v>
      </c>
      <c r="R2233" s="11">
        <f t="shared" si="206"/>
        <v>42449.790798611109</v>
      </c>
      <c r="S2233" s="15" t="str">
        <f t="shared" si="208"/>
        <v>theater</v>
      </c>
      <c r="T2233" s="16" t="str">
        <f t="shared" si="209"/>
        <v>plays</v>
      </c>
    </row>
    <row r="2234" spans="1:20" ht="45" x14ac:dyDescent="0.25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18">
        <f t="shared" si="207"/>
        <v>120.6</v>
      </c>
      <c r="P2234" s="6">
        <f t="shared" si="204"/>
        <v>71.785714285714292</v>
      </c>
      <c r="Q2234" s="11">
        <f t="shared" si="205"/>
        <v>42237.924490740734</v>
      </c>
      <c r="R2234" s="11">
        <f t="shared" si="206"/>
        <v>42267.924490740734</v>
      </c>
      <c r="S2234" s="15" t="str">
        <f t="shared" si="208"/>
        <v>theater</v>
      </c>
      <c r="T2234" s="16" t="str">
        <f t="shared" si="209"/>
        <v>plays</v>
      </c>
    </row>
    <row r="2235" spans="1:20" ht="45" x14ac:dyDescent="0.25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18">
        <f t="shared" si="207"/>
        <v>108.67285714285715</v>
      </c>
      <c r="P2235" s="6">
        <f t="shared" si="204"/>
        <v>29.258076923076924</v>
      </c>
      <c r="Q2235" s="11">
        <f t="shared" si="205"/>
        <v>42492.508900462963</v>
      </c>
      <c r="R2235" s="11">
        <f t="shared" si="206"/>
        <v>42522.508900462963</v>
      </c>
      <c r="S2235" s="15" t="str">
        <f t="shared" si="208"/>
        <v>theater</v>
      </c>
      <c r="T2235" s="16" t="str">
        <f t="shared" si="209"/>
        <v>plays</v>
      </c>
    </row>
    <row r="2236" spans="1:20" ht="45" x14ac:dyDescent="0.25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18">
        <f t="shared" si="207"/>
        <v>100</v>
      </c>
      <c r="P2236" s="6">
        <f t="shared" si="204"/>
        <v>1000</v>
      </c>
      <c r="Q2236" s="11">
        <f t="shared" si="205"/>
        <v>41850.192604166667</v>
      </c>
      <c r="R2236" s="11">
        <f t="shared" si="206"/>
        <v>41895.192604166667</v>
      </c>
      <c r="S2236" s="15" t="str">
        <f t="shared" si="208"/>
        <v>theater</v>
      </c>
      <c r="T2236" s="16" t="str">
        <f t="shared" si="209"/>
        <v>plays</v>
      </c>
    </row>
    <row r="2237" spans="1:20" ht="45" x14ac:dyDescent="0.25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18">
        <f t="shared" si="207"/>
        <v>113.99999999999999</v>
      </c>
      <c r="P2237" s="6">
        <f t="shared" si="204"/>
        <v>74.347826086956516</v>
      </c>
      <c r="Q2237" s="11">
        <f t="shared" si="205"/>
        <v>42192.383611111109</v>
      </c>
      <c r="R2237" s="11">
        <f t="shared" si="206"/>
        <v>42223.499999999993</v>
      </c>
      <c r="S2237" s="15" t="str">
        <f t="shared" si="208"/>
        <v>theater</v>
      </c>
      <c r="T2237" s="16" t="str">
        <f t="shared" si="209"/>
        <v>plays</v>
      </c>
    </row>
    <row r="2238" spans="1:20" ht="45" x14ac:dyDescent="0.25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18">
        <f t="shared" si="207"/>
        <v>100.85</v>
      </c>
      <c r="P2238" s="6">
        <f t="shared" si="204"/>
        <v>63.829113924050631</v>
      </c>
      <c r="Q2238" s="11">
        <f t="shared" si="205"/>
        <v>42752.997291666667</v>
      </c>
      <c r="R2238" s="11">
        <f t="shared" si="206"/>
        <v>42783.461805555555</v>
      </c>
      <c r="S2238" s="15" t="str">
        <f t="shared" si="208"/>
        <v>theater</v>
      </c>
      <c r="T2238" s="16" t="str">
        <f t="shared" si="209"/>
        <v>plays</v>
      </c>
    </row>
    <row r="2239" spans="1:20" x14ac:dyDescent="0.25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18">
        <f t="shared" si="207"/>
        <v>115.65217391304347</v>
      </c>
      <c r="P2239" s="6">
        <f t="shared" si="204"/>
        <v>44.333333333333336</v>
      </c>
      <c r="Q2239" s="11">
        <f t="shared" si="205"/>
        <v>42155.71188657407</v>
      </c>
      <c r="R2239" s="11">
        <f t="shared" si="206"/>
        <v>42176.680555555555</v>
      </c>
      <c r="S2239" s="15" t="str">
        <f t="shared" si="208"/>
        <v>theater</v>
      </c>
      <c r="T2239" s="16" t="str">
        <f t="shared" si="209"/>
        <v>plays</v>
      </c>
    </row>
    <row r="2240" spans="1:20" ht="45" x14ac:dyDescent="0.25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18">
        <f t="shared" si="207"/>
        <v>130.41666666666666</v>
      </c>
      <c r="P2240" s="6">
        <f t="shared" si="204"/>
        <v>86.944444444444443</v>
      </c>
      <c r="Q2240" s="11">
        <f t="shared" si="205"/>
        <v>42724.822847222218</v>
      </c>
      <c r="R2240" s="11">
        <f t="shared" si="206"/>
        <v>42745.999999999993</v>
      </c>
      <c r="S2240" s="15" t="str">
        <f t="shared" si="208"/>
        <v>theater</v>
      </c>
      <c r="T2240" s="16" t="str">
        <f t="shared" si="209"/>
        <v>plays</v>
      </c>
    </row>
    <row r="2241" spans="1:20" ht="45" x14ac:dyDescent="0.25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18">
        <f t="shared" si="207"/>
        <v>107.78267254038178</v>
      </c>
      <c r="P2241" s="6">
        <f t="shared" si="204"/>
        <v>126.55172413793103</v>
      </c>
      <c r="Q2241" s="11">
        <f t="shared" si="205"/>
        <v>42157.382731481477</v>
      </c>
      <c r="R2241" s="11">
        <f t="shared" si="206"/>
        <v>42178.874999999993</v>
      </c>
      <c r="S2241" s="15" t="str">
        <f t="shared" si="208"/>
        <v>theater</v>
      </c>
      <c r="T2241" s="16" t="str">
        <f t="shared" si="209"/>
        <v>plays</v>
      </c>
    </row>
    <row r="2242" spans="1:20" ht="45" x14ac:dyDescent="0.25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18">
        <f t="shared" si="207"/>
        <v>100</v>
      </c>
      <c r="P2242" s="6">
        <f t="shared" ref="P2242:P2305" si="210">IF(ISERROR(E2242/L2242),0,E2242/L2242)</f>
        <v>129.03225806451613</v>
      </c>
      <c r="Q2242" s="11">
        <f t="shared" ref="Q2242:Q2305" si="211">(J2242/86400)+25569+(-5/24)</f>
        <v>42675.856817129628</v>
      </c>
      <c r="R2242" s="11">
        <f t="shared" ref="R2242:R2305" si="212">(I2242/86400)+25569+(-5/24)</f>
        <v>42721.082638888889</v>
      </c>
      <c r="S2242" s="15" t="str">
        <f t="shared" si="208"/>
        <v>theater</v>
      </c>
      <c r="T2242" s="16" t="str">
        <f t="shared" si="209"/>
        <v>plays</v>
      </c>
    </row>
    <row r="2243" spans="1:20" ht="45" x14ac:dyDescent="0.25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18">
        <f t="shared" ref="O2243:O2306" si="213">E2243/D2243 * 100</f>
        <v>123.25</v>
      </c>
      <c r="P2243" s="6">
        <f t="shared" si="210"/>
        <v>71.242774566473983</v>
      </c>
      <c r="Q2243" s="11">
        <f t="shared" si="211"/>
        <v>42472.798703703702</v>
      </c>
      <c r="R2243" s="11">
        <f t="shared" si="212"/>
        <v>42502.798703703702</v>
      </c>
      <c r="S2243" s="15" t="str">
        <f t="shared" ref="S2243:S2306" si="214">LEFT(N2243,FIND("/",N2243)-1)</f>
        <v>theater</v>
      </c>
      <c r="T2243" s="16" t="str">
        <f t="shared" ref="T2243:T2306" si="215">RIGHT(N2243,LEN(N2243)-FIND("/",N2243))</f>
        <v>plays</v>
      </c>
    </row>
    <row r="2244" spans="1:20" ht="45" x14ac:dyDescent="0.25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18">
        <f t="shared" si="213"/>
        <v>100.2</v>
      </c>
      <c r="P2244" s="6">
        <f t="shared" si="210"/>
        <v>117.88235294117646</v>
      </c>
      <c r="Q2244" s="11">
        <f t="shared" si="211"/>
        <v>42482.226446759254</v>
      </c>
      <c r="R2244" s="11">
        <f t="shared" si="212"/>
        <v>42506.226446759254</v>
      </c>
      <c r="S2244" s="15" t="str">
        <f t="shared" si="214"/>
        <v>theater</v>
      </c>
      <c r="T2244" s="16" t="str">
        <f t="shared" si="215"/>
        <v>plays</v>
      </c>
    </row>
    <row r="2245" spans="1:20" ht="45" x14ac:dyDescent="0.25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18">
        <f t="shared" si="213"/>
        <v>104.66666666666666</v>
      </c>
      <c r="P2245" s="6">
        <f t="shared" si="210"/>
        <v>327.08333333333331</v>
      </c>
      <c r="Q2245" s="11">
        <f t="shared" si="211"/>
        <v>42270.602662037032</v>
      </c>
      <c r="R2245" s="11">
        <f t="shared" si="212"/>
        <v>42309.749999999993</v>
      </c>
      <c r="S2245" s="15" t="str">
        <f t="shared" si="214"/>
        <v>theater</v>
      </c>
      <c r="T2245" s="16" t="str">
        <f t="shared" si="215"/>
        <v>plays</v>
      </c>
    </row>
    <row r="2246" spans="1:20" ht="30" x14ac:dyDescent="0.25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18">
        <f t="shared" si="213"/>
        <v>102.49999999999999</v>
      </c>
      <c r="P2246" s="6">
        <f t="shared" si="210"/>
        <v>34.745762711864408</v>
      </c>
      <c r="Q2246" s="11">
        <f t="shared" si="211"/>
        <v>42711.336863425924</v>
      </c>
      <c r="R2246" s="11">
        <f t="shared" si="212"/>
        <v>42741.336863425924</v>
      </c>
      <c r="S2246" s="15" t="str">
        <f t="shared" si="214"/>
        <v>theater</v>
      </c>
      <c r="T2246" s="16" t="str">
        <f t="shared" si="215"/>
        <v>plays</v>
      </c>
    </row>
    <row r="2247" spans="1:20" ht="45" x14ac:dyDescent="0.25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18">
        <f t="shared" si="213"/>
        <v>118.25757575757576</v>
      </c>
      <c r="P2247" s="6">
        <f t="shared" si="210"/>
        <v>100.06410256410257</v>
      </c>
      <c r="Q2247" s="11">
        <f t="shared" si="211"/>
        <v>42179.136655092589</v>
      </c>
      <c r="R2247" s="11">
        <f t="shared" si="212"/>
        <v>42219.541666666664</v>
      </c>
      <c r="S2247" s="15" t="str">
        <f t="shared" si="214"/>
        <v>theater</v>
      </c>
      <c r="T2247" s="16" t="str">
        <f t="shared" si="215"/>
        <v>plays</v>
      </c>
    </row>
    <row r="2248" spans="1:20" ht="45" x14ac:dyDescent="0.25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18">
        <f t="shared" si="213"/>
        <v>120.5</v>
      </c>
      <c r="P2248" s="6">
        <f t="shared" si="210"/>
        <v>40.847457627118644</v>
      </c>
      <c r="Q2248" s="11">
        <f t="shared" si="211"/>
        <v>42282.560081018521</v>
      </c>
      <c r="R2248" s="11">
        <f t="shared" si="212"/>
        <v>42312.601747685178</v>
      </c>
      <c r="S2248" s="15" t="str">
        <f t="shared" si="214"/>
        <v>theater</v>
      </c>
      <c r="T2248" s="16" t="str">
        <f t="shared" si="215"/>
        <v>plays</v>
      </c>
    </row>
    <row r="2249" spans="1:20" ht="45" x14ac:dyDescent="0.25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18">
        <f t="shared" si="213"/>
        <v>302.42</v>
      </c>
      <c r="P2249" s="6">
        <f t="shared" si="210"/>
        <v>252.01666666666668</v>
      </c>
      <c r="Q2249" s="11">
        <f t="shared" si="211"/>
        <v>42473.586377314808</v>
      </c>
      <c r="R2249" s="11">
        <f t="shared" si="212"/>
        <v>42503.586377314808</v>
      </c>
      <c r="S2249" s="15" t="str">
        <f t="shared" si="214"/>
        <v>theater</v>
      </c>
      <c r="T2249" s="16" t="str">
        <f t="shared" si="215"/>
        <v>plays</v>
      </c>
    </row>
    <row r="2250" spans="1:20" ht="45" x14ac:dyDescent="0.25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18">
        <f t="shared" si="213"/>
        <v>100.64400000000001</v>
      </c>
      <c r="P2250" s="6">
        <f t="shared" si="210"/>
        <v>25.161000000000001</v>
      </c>
      <c r="Q2250" s="11">
        <f t="shared" si="211"/>
        <v>42534.841516203705</v>
      </c>
      <c r="R2250" s="11">
        <f t="shared" si="212"/>
        <v>42555.841516203705</v>
      </c>
      <c r="S2250" s="15" t="str">
        <f t="shared" si="214"/>
        <v>theater</v>
      </c>
      <c r="T2250" s="16" t="str">
        <f t="shared" si="215"/>
        <v>plays</v>
      </c>
    </row>
    <row r="2251" spans="1:20" ht="45" x14ac:dyDescent="0.25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18">
        <f t="shared" si="213"/>
        <v>144.28571428571428</v>
      </c>
      <c r="P2251" s="6">
        <f t="shared" si="210"/>
        <v>50.5</v>
      </c>
      <c r="Q2251" s="11">
        <f t="shared" si="211"/>
        <v>42683.211979166663</v>
      </c>
      <c r="R2251" s="11">
        <f t="shared" si="212"/>
        <v>42698.749999999993</v>
      </c>
      <c r="S2251" s="15" t="str">
        <f t="shared" si="214"/>
        <v>technology</v>
      </c>
      <c r="T2251" s="16" t="str">
        <f t="shared" si="215"/>
        <v>wearables</v>
      </c>
    </row>
    <row r="2252" spans="1:20" ht="45" x14ac:dyDescent="0.25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18">
        <f t="shared" si="213"/>
        <v>119.16249999999999</v>
      </c>
      <c r="P2252" s="6">
        <f t="shared" si="210"/>
        <v>151.31746031746033</v>
      </c>
      <c r="Q2252" s="11">
        <f t="shared" si="211"/>
        <v>42199.361666666664</v>
      </c>
      <c r="R2252" s="11">
        <f t="shared" si="212"/>
        <v>42229.361666666664</v>
      </c>
      <c r="S2252" s="15" t="str">
        <f t="shared" si="214"/>
        <v>technology</v>
      </c>
      <c r="T2252" s="16" t="str">
        <f t="shared" si="215"/>
        <v>wearables</v>
      </c>
    </row>
    <row r="2253" spans="1:20" ht="45" x14ac:dyDescent="0.25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18">
        <f t="shared" si="213"/>
        <v>1460.4850000000001</v>
      </c>
      <c r="P2253" s="6">
        <f t="shared" si="210"/>
        <v>134.3592456301748</v>
      </c>
      <c r="Q2253" s="11">
        <f t="shared" si="211"/>
        <v>42199.442986111106</v>
      </c>
      <c r="R2253" s="11">
        <f t="shared" si="212"/>
        <v>42235.442986111106</v>
      </c>
      <c r="S2253" s="15" t="str">
        <f t="shared" si="214"/>
        <v>technology</v>
      </c>
      <c r="T2253" s="16" t="str">
        <f t="shared" si="215"/>
        <v>wearables</v>
      </c>
    </row>
    <row r="2254" spans="1:20" ht="30" x14ac:dyDescent="0.25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18">
        <f t="shared" si="213"/>
        <v>105.80799999999999</v>
      </c>
      <c r="P2254" s="6">
        <f t="shared" si="210"/>
        <v>174.02631578947367</v>
      </c>
      <c r="Q2254" s="11">
        <f t="shared" si="211"/>
        <v>42100.43373842592</v>
      </c>
      <c r="R2254" s="11">
        <f t="shared" si="212"/>
        <v>42155.43373842592</v>
      </c>
      <c r="S2254" s="15" t="str">
        <f t="shared" si="214"/>
        <v>technology</v>
      </c>
      <c r="T2254" s="16" t="str">
        <f t="shared" si="215"/>
        <v>wearables</v>
      </c>
    </row>
    <row r="2255" spans="1:20" ht="45" x14ac:dyDescent="0.25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18">
        <f t="shared" si="213"/>
        <v>300.11791999999997</v>
      </c>
      <c r="P2255" s="6">
        <f t="shared" si="210"/>
        <v>73.486268364348675</v>
      </c>
      <c r="Q2255" s="11">
        <f t="shared" si="211"/>
        <v>41898.457627314812</v>
      </c>
      <c r="R2255" s="11">
        <f t="shared" si="212"/>
        <v>41940.833333333328</v>
      </c>
      <c r="S2255" s="15" t="str">
        <f t="shared" si="214"/>
        <v>technology</v>
      </c>
      <c r="T2255" s="16" t="str">
        <f t="shared" si="215"/>
        <v>wearables</v>
      </c>
    </row>
    <row r="2256" spans="1:20" ht="30" x14ac:dyDescent="0.25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18">
        <f t="shared" si="213"/>
        <v>278.7</v>
      </c>
      <c r="P2256" s="6">
        <f t="shared" si="210"/>
        <v>23.518987341772153</v>
      </c>
      <c r="Q2256" s="11">
        <f t="shared" si="211"/>
        <v>42563.817986111106</v>
      </c>
      <c r="R2256" s="11">
        <f t="shared" si="212"/>
        <v>42593.817986111106</v>
      </c>
      <c r="S2256" s="15" t="str">
        <f t="shared" si="214"/>
        <v>technology</v>
      </c>
      <c r="T2256" s="16" t="str">
        <f t="shared" si="215"/>
        <v>wearables</v>
      </c>
    </row>
    <row r="2257" spans="1:20" ht="45" x14ac:dyDescent="0.25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18">
        <f t="shared" si="213"/>
        <v>131.87625</v>
      </c>
      <c r="P2257" s="6">
        <f t="shared" si="210"/>
        <v>39.074444444444445</v>
      </c>
      <c r="Q2257" s="11">
        <f t="shared" si="211"/>
        <v>41832.644293981481</v>
      </c>
      <c r="R2257" s="11">
        <f t="shared" si="212"/>
        <v>41862.644293981481</v>
      </c>
      <c r="S2257" s="15" t="str">
        <f t="shared" si="214"/>
        <v>technology</v>
      </c>
      <c r="T2257" s="16" t="str">
        <f t="shared" si="215"/>
        <v>wearables</v>
      </c>
    </row>
    <row r="2258" spans="1:20" ht="45" x14ac:dyDescent="0.25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18">
        <f t="shared" si="213"/>
        <v>107.05</v>
      </c>
      <c r="P2258" s="6">
        <f t="shared" si="210"/>
        <v>125.94117647058823</v>
      </c>
      <c r="Q2258" s="11">
        <f t="shared" si="211"/>
        <v>42416.559594907405</v>
      </c>
      <c r="R2258" s="11">
        <f t="shared" si="212"/>
        <v>42446.517928240741</v>
      </c>
      <c r="S2258" s="15" t="str">
        <f t="shared" si="214"/>
        <v>technology</v>
      </c>
      <c r="T2258" s="16" t="str">
        <f t="shared" si="215"/>
        <v>wearables</v>
      </c>
    </row>
    <row r="2259" spans="1:20" ht="30" x14ac:dyDescent="0.25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18">
        <f t="shared" si="213"/>
        <v>126.82285714285715</v>
      </c>
      <c r="P2259" s="6">
        <f t="shared" si="210"/>
        <v>1644</v>
      </c>
      <c r="Q2259" s="11">
        <f t="shared" si="211"/>
        <v>41891.485046296293</v>
      </c>
      <c r="R2259" s="11">
        <f t="shared" si="212"/>
        <v>41926.485046296293</v>
      </c>
      <c r="S2259" s="15" t="str">
        <f t="shared" si="214"/>
        <v>technology</v>
      </c>
      <c r="T2259" s="16" t="str">
        <f t="shared" si="215"/>
        <v>wearables</v>
      </c>
    </row>
    <row r="2260" spans="1:20" ht="45" x14ac:dyDescent="0.25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18">
        <f t="shared" si="213"/>
        <v>139.96</v>
      </c>
      <c r="P2260" s="6">
        <f t="shared" si="210"/>
        <v>42.670731707317074</v>
      </c>
      <c r="Q2260" s="11">
        <f t="shared" si="211"/>
        <v>41877.703854166662</v>
      </c>
      <c r="R2260" s="11">
        <f t="shared" si="212"/>
        <v>41898.703854166662</v>
      </c>
      <c r="S2260" s="15" t="str">
        <f t="shared" si="214"/>
        <v>technology</v>
      </c>
      <c r="T2260" s="16" t="str">
        <f t="shared" si="215"/>
        <v>wearables</v>
      </c>
    </row>
    <row r="2261" spans="1:20" ht="45" x14ac:dyDescent="0.25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18">
        <f t="shared" si="213"/>
        <v>112.4</v>
      </c>
      <c r="P2261" s="6">
        <f t="shared" si="210"/>
        <v>35.125</v>
      </c>
      <c r="Q2261" s="11">
        <f t="shared" si="211"/>
        <v>41931.828518518516</v>
      </c>
      <c r="R2261" s="11">
        <f t="shared" si="212"/>
        <v>41991.870185185187</v>
      </c>
      <c r="S2261" s="15" t="str">
        <f t="shared" si="214"/>
        <v>technology</v>
      </c>
      <c r="T2261" s="16" t="str">
        <f t="shared" si="215"/>
        <v>wearables</v>
      </c>
    </row>
    <row r="2262" spans="1:20" ht="45" x14ac:dyDescent="0.25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18">
        <f t="shared" si="213"/>
        <v>100.52799999999999</v>
      </c>
      <c r="P2262" s="6">
        <f t="shared" si="210"/>
        <v>239.35238095238094</v>
      </c>
      <c r="Q2262" s="11">
        <f t="shared" si="211"/>
        <v>41955.809155092589</v>
      </c>
      <c r="R2262" s="11">
        <f t="shared" si="212"/>
        <v>41985.809155092589</v>
      </c>
      <c r="S2262" s="15" t="str">
        <f t="shared" si="214"/>
        <v>technology</v>
      </c>
      <c r="T2262" s="16" t="str">
        <f t="shared" si="215"/>
        <v>wearables</v>
      </c>
    </row>
    <row r="2263" spans="1:20" ht="45" x14ac:dyDescent="0.25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18">
        <f t="shared" si="213"/>
        <v>100.46666666666665</v>
      </c>
      <c r="P2263" s="6">
        <f t="shared" si="210"/>
        <v>107.64285714285714</v>
      </c>
      <c r="Q2263" s="11">
        <f t="shared" si="211"/>
        <v>42675.482060185182</v>
      </c>
      <c r="R2263" s="11">
        <f t="shared" si="212"/>
        <v>42705.523726851847</v>
      </c>
      <c r="S2263" s="15" t="str">
        <f t="shared" si="214"/>
        <v>technology</v>
      </c>
      <c r="T2263" s="16" t="str">
        <f t="shared" si="215"/>
        <v>wearables</v>
      </c>
    </row>
    <row r="2264" spans="1:20" ht="45" x14ac:dyDescent="0.25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18">
        <f t="shared" si="213"/>
        <v>141.446</v>
      </c>
      <c r="P2264" s="6">
        <f t="shared" si="210"/>
        <v>95.830623306233065</v>
      </c>
      <c r="Q2264" s="11">
        <f t="shared" si="211"/>
        <v>42199.410185185181</v>
      </c>
      <c r="R2264" s="11">
        <f t="shared" si="212"/>
        <v>42236.410185185181</v>
      </c>
      <c r="S2264" s="15" t="str">
        <f t="shared" si="214"/>
        <v>technology</v>
      </c>
      <c r="T2264" s="16" t="str">
        <f t="shared" si="215"/>
        <v>wearables</v>
      </c>
    </row>
    <row r="2265" spans="1:20" ht="45" x14ac:dyDescent="0.25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18">
        <f t="shared" si="213"/>
        <v>267.29166666666669</v>
      </c>
      <c r="P2265" s="6">
        <f t="shared" si="210"/>
        <v>31.663376110562684</v>
      </c>
      <c r="Q2265" s="11">
        <f t="shared" si="211"/>
        <v>42163.748993055553</v>
      </c>
      <c r="R2265" s="11">
        <f t="shared" si="212"/>
        <v>42193.748993055553</v>
      </c>
      <c r="S2265" s="15" t="str">
        <f t="shared" si="214"/>
        <v>technology</v>
      </c>
      <c r="T2265" s="16" t="str">
        <f t="shared" si="215"/>
        <v>wearables</v>
      </c>
    </row>
    <row r="2266" spans="1:20" ht="45" x14ac:dyDescent="0.25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18">
        <f t="shared" si="213"/>
        <v>146.88749999999999</v>
      </c>
      <c r="P2266" s="6">
        <f t="shared" si="210"/>
        <v>42.886861313868614</v>
      </c>
      <c r="Q2266" s="11">
        <f t="shared" si="211"/>
        <v>42045.748981481483</v>
      </c>
      <c r="R2266" s="11">
        <f t="shared" si="212"/>
        <v>42075.707314814812</v>
      </c>
      <c r="S2266" s="15" t="str">
        <f t="shared" si="214"/>
        <v>technology</v>
      </c>
      <c r="T2266" s="16" t="str">
        <f t="shared" si="215"/>
        <v>wearables</v>
      </c>
    </row>
    <row r="2267" spans="1:20" ht="45" x14ac:dyDescent="0.25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18">
        <f t="shared" si="213"/>
        <v>213.56</v>
      </c>
      <c r="P2267" s="6">
        <f t="shared" si="210"/>
        <v>122.73563218390805</v>
      </c>
      <c r="Q2267" s="11">
        <f t="shared" si="211"/>
        <v>42417.596284722218</v>
      </c>
      <c r="R2267" s="11">
        <f t="shared" si="212"/>
        <v>42477.554618055554</v>
      </c>
      <c r="S2267" s="15" t="str">
        <f t="shared" si="214"/>
        <v>technology</v>
      </c>
      <c r="T2267" s="16" t="str">
        <f t="shared" si="215"/>
        <v>wearables</v>
      </c>
    </row>
    <row r="2268" spans="1:20" ht="45" x14ac:dyDescent="0.25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18">
        <f t="shared" si="213"/>
        <v>125.69999999999999</v>
      </c>
      <c r="P2268" s="6">
        <f t="shared" si="210"/>
        <v>190.45454545454547</v>
      </c>
      <c r="Q2268" s="11">
        <f t="shared" si="211"/>
        <v>42331.637407407405</v>
      </c>
      <c r="R2268" s="11">
        <f t="shared" si="212"/>
        <v>42361.637407407405</v>
      </c>
      <c r="S2268" s="15" t="str">
        <f t="shared" si="214"/>
        <v>technology</v>
      </c>
      <c r="T2268" s="16" t="str">
        <f t="shared" si="215"/>
        <v>wearables</v>
      </c>
    </row>
    <row r="2269" spans="1:20" ht="45" x14ac:dyDescent="0.25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18">
        <f t="shared" si="213"/>
        <v>104.46206037108834</v>
      </c>
      <c r="P2269" s="6">
        <f t="shared" si="210"/>
        <v>109.33695652173913</v>
      </c>
      <c r="Q2269" s="11">
        <f t="shared" si="211"/>
        <v>42178.952418981477</v>
      </c>
      <c r="R2269" s="11">
        <f t="shared" si="212"/>
        <v>42211.541666666664</v>
      </c>
      <c r="S2269" s="15" t="str">
        <f t="shared" si="214"/>
        <v>technology</v>
      </c>
      <c r="T2269" s="16" t="str">
        <f t="shared" si="215"/>
        <v>wearables</v>
      </c>
    </row>
    <row r="2270" spans="1:20" x14ac:dyDescent="0.25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18">
        <f t="shared" si="213"/>
        <v>100.56666666666668</v>
      </c>
      <c r="P2270" s="6">
        <f t="shared" si="210"/>
        <v>143.66666666666666</v>
      </c>
      <c r="Q2270" s="11">
        <f t="shared" si="211"/>
        <v>42209.385358796295</v>
      </c>
      <c r="R2270" s="11">
        <f t="shared" si="212"/>
        <v>42239.385358796295</v>
      </c>
      <c r="S2270" s="15" t="str">
        <f t="shared" si="214"/>
        <v>technology</v>
      </c>
      <c r="T2270" s="16" t="str">
        <f t="shared" si="215"/>
        <v>wearables</v>
      </c>
    </row>
    <row r="2271" spans="1:20" ht="45" x14ac:dyDescent="0.25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18">
        <f t="shared" si="213"/>
        <v>143.94736842105263</v>
      </c>
      <c r="P2271" s="6">
        <f t="shared" si="210"/>
        <v>66.707317073170728</v>
      </c>
      <c r="Q2271" s="11">
        <f t="shared" si="211"/>
        <v>40909.440868055557</v>
      </c>
      <c r="R2271" s="11">
        <f t="shared" si="212"/>
        <v>40937.440868055557</v>
      </c>
      <c r="S2271" s="15" t="str">
        <f t="shared" si="214"/>
        <v>publishing</v>
      </c>
      <c r="T2271" s="16" t="str">
        <f t="shared" si="215"/>
        <v>nonfiction</v>
      </c>
    </row>
    <row r="2272" spans="1:20" ht="45" x14ac:dyDescent="0.25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18">
        <f t="shared" si="213"/>
        <v>122.10975609756099</v>
      </c>
      <c r="P2272" s="6">
        <f t="shared" si="210"/>
        <v>84.142857142857139</v>
      </c>
      <c r="Q2272" s="11">
        <f t="shared" si="211"/>
        <v>41807.363506944443</v>
      </c>
      <c r="R2272" s="11">
        <f t="shared" si="212"/>
        <v>41852.363506944443</v>
      </c>
      <c r="S2272" s="15" t="str">
        <f t="shared" si="214"/>
        <v>publishing</v>
      </c>
      <c r="T2272" s="16" t="str">
        <f t="shared" si="215"/>
        <v>nonfiction</v>
      </c>
    </row>
    <row r="2273" spans="1:20" ht="45" x14ac:dyDescent="0.25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18">
        <f t="shared" si="213"/>
        <v>132.024</v>
      </c>
      <c r="P2273" s="6">
        <f t="shared" si="210"/>
        <v>215.72549019607843</v>
      </c>
      <c r="Q2273" s="11">
        <f t="shared" si="211"/>
        <v>40977.596967592588</v>
      </c>
      <c r="R2273" s="11">
        <f t="shared" si="212"/>
        <v>41007.555300925924</v>
      </c>
      <c r="S2273" s="15" t="str">
        <f t="shared" si="214"/>
        <v>publishing</v>
      </c>
      <c r="T2273" s="16" t="str">
        <f t="shared" si="215"/>
        <v>nonfiction</v>
      </c>
    </row>
    <row r="2274" spans="1:20" ht="30" x14ac:dyDescent="0.25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18">
        <f t="shared" si="213"/>
        <v>109.38000000000001</v>
      </c>
      <c r="P2274" s="6">
        <f t="shared" si="210"/>
        <v>54.69</v>
      </c>
      <c r="Q2274" s="11">
        <f t="shared" si="211"/>
        <v>42184.608206018514</v>
      </c>
      <c r="R2274" s="11">
        <f t="shared" si="212"/>
        <v>42214.957638888889</v>
      </c>
      <c r="S2274" s="15" t="str">
        <f t="shared" si="214"/>
        <v>publishing</v>
      </c>
      <c r="T2274" s="16" t="str">
        <f t="shared" si="215"/>
        <v>nonfiction</v>
      </c>
    </row>
    <row r="2275" spans="1:20" ht="45" x14ac:dyDescent="0.25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18">
        <f t="shared" si="213"/>
        <v>105.47157142857144</v>
      </c>
      <c r="P2275" s="6">
        <f t="shared" si="210"/>
        <v>51.62944055944056</v>
      </c>
      <c r="Q2275" s="11">
        <f t="shared" si="211"/>
        <v>40694.430127314808</v>
      </c>
      <c r="R2275" s="11">
        <f t="shared" si="212"/>
        <v>40724.430127314808</v>
      </c>
      <c r="S2275" s="15" t="str">
        <f t="shared" si="214"/>
        <v>publishing</v>
      </c>
      <c r="T2275" s="16" t="str">
        <f t="shared" si="215"/>
        <v>nonfiction</v>
      </c>
    </row>
    <row r="2276" spans="1:20" ht="45" x14ac:dyDescent="0.25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18">
        <f t="shared" si="213"/>
        <v>100.35000000000001</v>
      </c>
      <c r="P2276" s="6">
        <f t="shared" si="210"/>
        <v>143.35714285714286</v>
      </c>
      <c r="Q2276" s="11">
        <f t="shared" si="211"/>
        <v>42321.417962962958</v>
      </c>
      <c r="R2276" s="11">
        <f t="shared" si="212"/>
        <v>42351.417962962958</v>
      </c>
      <c r="S2276" s="15" t="str">
        <f t="shared" si="214"/>
        <v>publishing</v>
      </c>
      <c r="T2276" s="16" t="str">
        <f t="shared" si="215"/>
        <v>nonfiction</v>
      </c>
    </row>
    <row r="2277" spans="1:20" ht="45" x14ac:dyDescent="0.25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18">
        <f t="shared" si="213"/>
        <v>101.4</v>
      </c>
      <c r="P2277" s="6">
        <f t="shared" si="210"/>
        <v>72.428571428571431</v>
      </c>
      <c r="Q2277" s="11">
        <f t="shared" si="211"/>
        <v>41345.834340277775</v>
      </c>
      <c r="R2277" s="11">
        <f t="shared" si="212"/>
        <v>41375.834340277775</v>
      </c>
      <c r="S2277" s="15" t="str">
        <f t="shared" si="214"/>
        <v>publishing</v>
      </c>
      <c r="T2277" s="16" t="str">
        <f t="shared" si="215"/>
        <v>nonfiction</v>
      </c>
    </row>
    <row r="2278" spans="1:20" ht="45" x14ac:dyDescent="0.25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18">
        <f t="shared" si="213"/>
        <v>155.51428571428571</v>
      </c>
      <c r="P2278" s="6">
        <f t="shared" si="210"/>
        <v>36.530201342281877</v>
      </c>
      <c r="Q2278" s="11">
        <f t="shared" si="211"/>
        <v>41246.811909722222</v>
      </c>
      <c r="R2278" s="11">
        <f t="shared" si="212"/>
        <v>41288.680555555555</v>
      </c>
      <c r="S2278" s="15" t="str">
        <f t="shared" si="214"/>
        <v>publishing</v>
      </c>
      <c r="T2278" s="16" t="str">
        <f t="shared" si="215"/>
        <v>nonfiction</v>
      </c>
    </row>
    <row r="2279" spans="1:20" ht="30" x14ac:dyDescent="0.25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18">
        <f t="shared" si="213"/>
        <v>105.566</v>
      </c>
      <c r="P2279" s="6">
        <f t="shared" si="210"/>
        <v>60.903461538461535</v>
      </c>
      <c r="Q2279" s="11">
        <f t="shared" si="211"/>
        <v>40731.629131944443</v>
      </c>
      <c r="R2279" s="11">
        <f t="shared" si="212"/>
        <v>40776.629131944443</v>
      </c>
      <c r="S2279" s="15" t="str">
        <f t="shared" si="214"/>
        <v>publishing</v>
      </c>
      <c r="T2279" s="16" t="str">
        <f t="shared" si="215"/>
        <v>nonfiction</v>
      </c>
    </row>
    <row r="2280" spans="1:20" ht="45" x14ac:dyDescent="0.25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18">
        <f t="shared" si="213"/>
        <v>130.65</v>
      </c>
      <c r="P2280" s="6">
        <f t="shared" si="210"/>
        <v>43.55</v>
      </c>
      <c r="Q2280" s="11">
        <f t="shared" si="211"/>
        <v>41110.97755787037</v>
      </c>
      <c r="R2280" s="11">
        <f t="shared" si="212"/>
        <v>41170.97755787037</v>
      </c>
      <c r="S2280" s="15" t="str">
        <f t="shared" si="214"/>
        <v>publishing</v>
      </c>
      <c r="T2280" s="16" t="str">
        <f t="shared" si="215"/>
        <v>nonfiction</v>
      </c>
    </row>
    <row r="2281" spans="1:20" ht="30" x14ac:dyDescent="0.25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18">
        <f t="shared" si="213"/>
        <v>132.19</v>
      </c>
      <c r="P2281" s="6">
        <f t="shared" si="210"/>
        <v>99.766037735849054</v>
      </c>
      <c r="Q2281" s="11">
        <f t="shared" si="211"/>
        <v>40854.536932870367</v>
      </c>
      <c r="R2281" s="11">
        <f t="shared" si="212"/>
        <v>40884.536932870367</v>
      </c>
      <c r="S2281" s="15" t="str">
        <f t="shared" si="214"/>
        <v>publishing</v>
      </c>
      <c r="T2281" s="16" t="str">
        <f t="shared" si="215"/>
        <v>nonfiction</v>
      </c>
    </row>
    <row r="2282" spans="1:20" ht="45" x14ac:dyDescent="0.25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18">
        <f t="shared" si="213"/>
        <v>126</v>
      </c>
      <c r="P2282" s="6">
        <f t="shared" si="210"/>
        <v>88.732394366197184</v>
      </c>
      <c r="Q2282" s="11">
        <f t="shared" si="211"/>
        <v>40879.587349537032</v>
      </c>
      <c r="R2282" s="11">
        <f t="shared" si="212"/>
        <v>40930.041666666664</v>
      </c>
      <c r="S2282" s="15" t="str">
        <f t="shared" si="214"/>
        <v>publishing</v>
      </c>
      <c r="T2282" s="16" t="str">
        <f t="shared" si="215"/>
        <v>nonfiction</v>
      </c>
    </row>
    <row r="2283" spans="1:20" ht="45" x14ac:dyDescent="0.25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18">
        <f t="shared" si="213"/>
        <v>160</v>
      </c>
      <c r="P2283" s="6">
        <f t="shared" si="210"/>
        <v>4.9230769230769234</v>
      </c>
      <c r="Q2283" s="11">
        <f t="shared" si="211"/>
        <v>41486.21598379629</v>
      </c>
      <c r="R2283" s="11">
        <f t="shared" si="212"/>
        <v>41546.21598379629</v>
      </c>
      <c r="S2283" s="15" t="str">
        <f t="shared" si="214"/>
        <v>publishing</v>
      </c>
      <c r="T2283" s="16" t="str">
        <f t="shared" si="215"/>
        <v>nonfiction</v>
      </c>
    </row>
    <row r="2284" spans="1:20" ht="45" x14ac:dyDescent="0.25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18">
        <f t="shared" si="213"/>
        <v>120.48</v>
      </c>
      <c r="P2284" s="6">
        <f t="shared" si="210"/>
        <v>17.822485207100591</v>
      </c>
      <c r="Q2284" s="11">
        <f t="shared" si="211"/>
        <v>41598.211712962962</v>
      </c>
      <c r="R2284" s="11">
        <f t="shared" si="212"/>
        <v>41628.211712962962</v>
      </c>
      <c r="S2284" s="15" t="str">
        <f t="shared" si="214"/>
        <v>publishing</v>
      </c>
      <c r="T2284" s="16" t="str">
        <f t="shared" si="215"/>
        <v>nonfiction</v>
      </c>
    </row>
    <row r="2285" spans="1:20" ht="30" x14ac:dyDescent="0.25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18">
        <f t="shared" si="213"/>
        <v>125.52941176470588</v>
      </c>
      <c r="P2285" s="6">
        <f t="shared" si="210"/>
        <v>187.19298245614036</v>
      </c>
      <c r="Q2285" s="11">
        <f t="shared" si="211"/>
        <v>42101.956249999996</v>
      </c>
      <c r="R2285" s="11">
        <f t="shared" si="212"/>
        <v>42132.999999999993</v>
      </c>
      <c r="S2285" s="15" t="str">
        <f t="shared" si="214"/>
        <v>publishing</v>
      </c>
      <c r="T2285" s="16" t="str">
        <f t="shared" si="215"/>
        <v>nonfiction</v>
      </c>
    </row>
    <row r="2286" spans="1:20" ht="45" x14ac:dyDescent="0.25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18">
        <f t="shared" si="213"/>
        <v>114.40638297872341</v>
      </c>
      <c r="P2286" s="6">
        <f t="shared" si="210"/>
        <v>234.80786026200875</v>
      </c>
      <c r="Q2286" s="11">
        <f t="shared" si="211"/>
        <v>41945.821134259255</v>
      </c>
      <c r="R2286" s="11">
        <f t="shared" si="212"/>
        <v>41976.818749999999</v>
      </c>
      <c r="S2286" s="15" t="str">
        <f t="shared" si="214"/>
        <v>publishing</v>
      </c>
      <c r="T2286" s="16" t="str">
        <f t="shared" si="215"/>
        <v>nonfiction</v>
      </c>
    </row>
    <row r="2287" spans="1:20" ht="45" x14ac:dyDescent="0.25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18">
        <f t="shared" si="213"/>
        <v>315.13888888888891</v>
      </c>
      <c r="P2287" s="6">
        <f t="shared" si="210"/>
        <v>105.04629629629629</v>
      </c>
      <c r="Q2287" s="11">
        <f t="shared" si="211"/>
        <v>41579.525925925926</v>
      </c>
      <c r="R2287" s="11">
        <f t="shared" si="212"/>
        <v>41598.999305555553</v>
      </c>
      <c r="S2287" s="15" t="str">
        <f t="shared" si="214"/>
        <v>publishing</v>
      </c>
      <c r="T2287" s="16" t="str">
        <f t="shared" si="215"/>
        <v>nonfiction</v>
      </c>
    </row>
    <row r="2288" spans="1:20" ht="45" x14ac:dyDescent="0.25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18">
        <f t="shared" si="213"/>
        <v>122.39999999999999</v>
      </c>
      <c r="P2288" s="6">
        <f t="shared" si="210"/>
        <v>56.666666666666664</v>
      </c>
      <c r="Q2288" s="11">
        <f t="shared" si="211"/>
        <v>41667.066979166666</v>
      </c>
      <c r="R2288" s="11">
        <f t="shared" si="212"/>
        <v>41684.625</v>
      </c>
      <c r="S2288" s="15" t="str">
        <f t="shared" si="214"/>
        <v>publishing</v>
      </c>
      <c r="T2288" s="16" t="str">
        <f t="shared" si="215"/>
        <v>nonfiction</v>
      </c>
    </row>
    <row r="2289" spans="1:20" ht="30" x14ac:dyDescent="0.25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18">
        <f t="shared" si="213"/>
        <v>106.73333333333332</v>
      </c>
      <c r="P2289" s="6">
        <f t="shared" si="210"/>
        <v>39.048780487804876</v>
      </c>
      <c r="Q2289" s="11">
        <f t="shared" si="211"/>
        <v>41943.39576388889</v>
      </c>
      <c r="R2289" s="11">
        <f t="shared" si="212"/>
        <v>41973.999305555553</v>
      </c>
      <c r="S2289" s="15" t="str">
        <f t="shared" si="214"/>
        <v>publishing</v>
      </c>
      <c r="T2289" s="16" t="str">
        <f t="shared" si="215"/>
        <v>nonfiction</v>
      </c>
    </row>
    <row r="2290" spans="1:20" ht="45" x14ac:dyDescent="0.25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18">
        <f t="shared" si="213"/>
        <v>158.33333333333331</v>
      </c>
      <c r="P2290" s="6">
        <f t="shared" si="210"/>
        <v>68.345323741007192</v>
      </c>
      <c r="Q2290" s="11">
        <f t="shared" si="211"/>
        <v>41829.294317129628</v>
      </c>
      <c r="R2290" s="11">
        <f t="shared" si="212"/>
        <v>41862.294317129628</v>
      </c>
      <c r="S2290" s="15" t="str">
        <f t="shared" si="214"/>
        <v>publishing</v>
      </c>
      <c r="T2290" s="16" t="str">
        <f t="shared" si="215"/>
        <v>nonfiction</v>
      </c>
    </row>
    <row r="2291" spans="1:20" ht="45" x14ac:dyDescent="0.25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18">
        <f t="shared" si="213"/>
        <v>107.4</v>
      </c>
      <c r="P2291" s="6">
        <f t="shared" si="210"/>
        <v>169.57894736842104</v>
      </c>
      <c r="Q2291" s="11">
        <f t="shared" si="211"/>
        <v>42161.93844907407</v>
      </c>
      <c r="R2291" s="11">
        <f t="shared" si="212"/>
        <v>42175.93844907407</v>
      </c>
      <c r="S2291" s="15" t="str">
        <f t="shared" si="214"/>
        <v>publishing</v>
      </c>
      <c r="T2291" s="16" t="str">
        <f t="shared" si="215"/>
        <v>nonfiction</v>
      </c>
    </row>
    <row r="2292" spans="1:20" ht="30" x14ac:dyDescent="0.25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18">
        <f t="shared" si="213"/>
        <v>102.25999999999999</v>
      </c>
      <c r="P2292" s="6">
        <f t="shared" si="210"/>
        <v>141.42340425531913</v>
      </c>
      <c r="Q2292" s="11">
        <f t="shared" si="211"/>
        <v>41401.439884259256</v>
      </c>
      <c r="R2292" s="11">
        <f t="shared" si="212"/>
        <v>41436.439884259256</v>
      </c>
      <c r="S2292" s="15" t="str">
        <f t="shared" si="214"/>
        <v>publishing</v>
      </c>
      <c r="T2292" s="16" t="str">
        <f t="shared" si="215"/>
        <v>nonfiction</v>
      </c>
    </row>
    <row r="2293" spans="1:20" ht="45" x14ac:dyDescent="0.25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18">
        <f t="shared" si="213"/>
        <v>110.71428571428572</v>
      </c>
      <c r="P2293" s="6">
        <f t="shared" si="210"/>
        <v>67.391304347826093</v>
      </c>
      <c r="Q2293" s="11">
        <f t="shared" si="211"/>
        <v>41689.709629629629</v>
      </c>
      <c r="R2293" s="11">
        <f t="shared" si="212"/>
        <v>41719.667962962958</v>
      </c>
      <c r="S2293" s="15" t="str">
        <f t="shared" si="214"/>
        <v>publishing</v>
      </c>
      <c r="T2293" s="16" t="str">
        <f t="shared" si="215"/>
        <v>nonfiction</v>
      </c>
    </row>
    <row r="2294" spans="1:20" ht="45" x14ac:dyDescent="0.25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18">
        <f t="shared" si="213"/>
        <v>148</v>
      </c>
      <c r="P2294" s="6">
        <f t="shared" si="210"/>
        <v>54.266666666666666</v>
      </c>
      <c r="Q2294" s="11">
        <f t="shared" si="211"/>
        <v>40990.500983796293</v>
      </c>
      <c r="R2294" s="11">
        <f t="shared" si="212"/>
        <v>41015.666666666664</v>
      </c>
      <c r="S2294" s="15" t="str">
        <f t="shared" si="214"/>
        <v>publishing</v>
      </c>
      <c r="T2294" s="16" t="str">
        <f t="shared" si="215"/>
        <v>nonfiction</v>
      </c>
    </row>
    <row r="2295" spans="1:20" ht="30" x14ac:dyDescent="0.25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18">
        <f t="shared" si="213"/>
        <v>102.32000000000001</v>
      </c>
      <c r="P2295" s="6">
        <f t="shared" si="210"/>
        <v>82.516129032258064</v>
      </c>
      <c r="Q2295" s="11">
        <f t="shared" si="211"/>
        <v>41226.748877314814</v>
      </c>
      <c r="R2295" s="11">
        <f t="shared" si="212"/>
        <v>41256.748877314814</v>
      </c>
      <c r="S2295" s="15" t="str">
        <f t="shared" si="214"/>
        <v>publishing</v>
      </c>
      <c r="T2295" s="16" t="str">
        <f t="shared" si="215"/>
        <v>nonfiction</v>
      </c>
    </row>
    <row r="2296" spans="1:20" ht="45" x14ac:dyDescent="0.25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18">
        <f t="shared" si="213"/>
        <v>179.09909909909908</v>
      </c>
      <c r="P2296" s="6">
        <f t="shared" si="210"/>
        <v>53.729729729729726</v>
      </c>
      <c r="Q2296" s="11">
        <f t="shared" si="211"/>
        <v>41367.363946759258</v>
      </c>
      <c r="R2296" s="11">
        <f t="shared" si="212"/>
        <v>41397.363946759258</v>
      </c>
      <c r="S2296" s="15" t="str">
        <f t="shared" si="214"/>
        <v>publishing</v>
      </c>
      <c r="T2296" s="16" t="str">
        <f t="shared" si="215"/>
        <v>nonfiction</v>
      </c>
    </row>
    <row r="2297" spans="1:20" x14ac:dyDescent="0.25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18">
        <f t="shared" si="213"/>
        <v>111.08135252761969</v>
      </c>
      <c r="P2297" s="6">
        <f t="shared" si="210"/>
        <v>34.206185567010309</v>
      </c>
      <c r="Q2297" s="11">
        <f t="shared" si="211"/>
        <v>41156.834594907406</v>
      </c>
      <c r="R2297" s="11">
        <f t="shared" si="212"/>
        <v>41174.957638888889</v>
      </c>
      <c r="S2297" s="15" t="str">
        <f t="shared" si="214"/>
        <v>publishing</v>
      </c>
      <c r="T2297" s="16" t="str">
        <f t="shared" si="215"/>
        <v>nonfiction</v>
      </c>
    </row>
    <row r="2298" spans="1:20" ht="45" x14ac:dyDescent="0.25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18">
        <f t="shared" si="213"/>
        <v>100.04285714285714</v>
      </c>
      <c r="P2298" s="6">
        <f t="shared" si="210"/>
        <v>127.32727272727273</v>
      </c>
      <c r="Q2298" s="11">
        <f t="shared" si="211"/>
        <v>41988.340497685182</v>
      </c>
      <c r="R2298" s="11">
        <f t="shared" si="212"/>
        <v>42019.245833333327</v>
      </c>
      <c r="S2298" s="15" t="str">
        <f t="shared" si="214"/>
        <v>publishing</v>
      </c>
      <c r="T2298" s="16" t="str">
        <f t="shared" si="215"/>
        <v>nonfiction</v>
      </c>
    </row>
    <row r="2299" spans="1:20" ht="45" x14ac:dyDescent="0.25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18">
        <f t="shared" si="213"/>
        <v>100.25</v>
      </c>
      <c r="P2299" s="6">
        <f t="shared" si="210"/>
        <v>45.56818181818182</v>
      </c>
      <c r="Q2299" s="11">
        <f t="shared" si="211"/>
        <v>41831.638495370367</v>
      </c>
      <c r="R2299" s="11">
        <f t="shared" si="212"/>
        <v>41861.638495370367</v>
      </c>
      <c r="S2299" s="15" t="str">
        <f t="shared" si="214"/>
        <v>publishing</v>
      </c>
      <c r="T2299" s="16" t="str">
        <f t="shared" si="215"/>
        <v>nonfiction</v>
      </c>
    </row>
    <row r="2300" spans="1:20" ht="45" x14ac:dyDescent="0.25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18">
        <f t="shared" si="213"/>
        <v>105.56</v>
      </c>
      <c r="P2300" s="6">
        <f t="shared" si="210"/>
        <v>95.963636363636368</v>
      </c>
      <c r="Q2300" s="11">
        <f t="shared" si="211"/>
        <v>42733.732986111114</v>
      </c>
      <c r="R2300" s="11">
        <f t="shared" si="212"/>
        <v>42763.732986111114</v>
      </c>
      <c r="S2300" s="15" t="str">
        <f t="shared" si="214"/>
        <v>publishing</v>
      </c>
      <c r="T2300" s="16" t="str">
        <f t="shared" si="215"/>
        <v>nonfiction</v>
      </c>
    </row>
    <row r="2301" spans="1:20" ht="45" x14ac:dyDescent="0.25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18">
        <f t="shared" si="213"/>
        <v>102.58775877587757</v>
      </c>
      <c r="P2301" s="6">
        <f t="shared" si="210"/>
        <v>77.271186440677965</v>
      </c>
      <c r="Q2301" s="11">
        <f t="shared" si="211"/>
        <v>41299.669814814813</v>
      </c>
      <c r="R2301" s="11">
        <f t="shared" si="212"/>
        <v>41329.669814814813</v>
      </c>
      <c r="S2301" s="15" t="str">
        <f t="shared" si="214"/>
        <v>publishing</v>
      </c>
      <c r="T2301" s="16" t="str">
        <f t="shared" si="215"/>
        <v>nonfiction</v>
      </c>
    </row>
    <row r="2302" spans="1:20" ht="45" x14ac:dyDescent="0.25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18">
        <f t="shared" si="213"/>
        <v>118.5</v>
      </c>
      <c r="P2302" s="6">
        <f t="shared" si="210"/>
        <v>57.338709677419352</v>
      </c>
      <c r="Q2302" s="11">
        <f t="shared" si="211"/>
        <v>40713.422164351847</v>
      </c>
      <c r="R2302" s="11">
        <f t="shared" si="212"/>
        <v>40759.422164351847</v>
      </c>
      <c r="S2302" s="15" t="str">
        <f t="shared" si="214"/>
        <v>publishing</v>
      </c>
      <c r="T2302" s="16" t="str">
        <f t="shared" si="215"/>
        <v>nonfiction</v>
      </c>
    </row>
    <row r="2303" spans="1:20" ht="45" x14ac:dyDescent="0.25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18">
        <f t="shared" si="213"/>
        <v>111.7</v>
      </c>
      <c r="P2303" s="6">
        <f t="shared" si="210"/>
        <v>53.19047619047619</v>
      </c>
      <c r="Q2303" s="11">
        <f t="shared" si="211"/>
        <v>42639.213159722225</v>
      </c>
      <c r="R2303" s="11">
        <f t="shared" si="212"/>
        <v>42659.249999999993</v>
      </c>
      <c r="S2303" s="15" t="str">
        <f t="shared" si="214"/>
        <v>publishing</v>
      </c>
      <c r="T2303" s="16" t="str">
        <f t="shared" si="215"/>
        <v>nonfiction</v>
      </c>
    </row>
    <row r="2304" spans="1:20" ht="45" x14ac:dyDescent="0.25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18">
        <f t="shared" si="213"/>
        <v>128</v>
      </c>
      <c r="P2304" s="6">
        <f t="shared" si="210"/>
        <v>492.30769230769232</v>
      </c>
      <c r="Q2304" s="11">
        <f t="shared" si="211"/>
        <v>42019.381840277776</v>
      </c>
      <c r="R2304" s="11">
        <f t="shared" si="212"/>
        <v>42049.381840277776</v>
      </c>
      <c r="S2304" s="15" t="str">
        <f t="shared" si="214"/>
        <v>publishing</v>
      </c>
      <c r="T2304" s="16" t="str">
        <f t="shared" si="215"/>
        <v>nonfiction</v>
      </c>
    </row>
    <row r="2305" spans="1:20" ht="45" x14ac:dyDescent="0.25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18">
        <f t="shared" si="213"/>
        <v>103.75000000000001</v>
      </c>
      <c r="P2305" s="6">
        <f t="shared" si="210"/>
        <v>42.346938775510203</v>
      </c>
      <c r="Q2305" s="11">
        <f t="shared" si="211"/>
        <v>41249.54075231481</v>
      </c>
      <c r="R2305" s="11">
        <f t="shared" si="212"/>
        <v>41279.54075231481</v>
      </c>
      <c r="S2305" s="15" t="str">
        <f t="shared" si="214"/>
        <v>publishing</v>
      </c>
      <c r="T2305" s="16" t="str">
        <f t="shared" si="215"/>
        <v>nonfiction</v>
      </c>
    </row>
    <row r="2306" spans="1:20" ht="45" x14ac:dyDescent="0.25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18">
        <f t="shared" si="213"/>
        <v>101.9076</v>
      </c>
      <c r="P2306" s="6">
        <f t="shared" ref="P2306:P2369" si="216">IF(ISERROR(E2306/L2306),0,E2306/L2306)</f>
        <v>37.466029411764708</v>
      </c>
      <c r="Q2306" s="11">
        <f t="shared" ref="Q2306:Q2369" si="217">(J2306/86400)+25569+(-5/24)</f>
        <v>41383.396724537037</v>
      </c>
      <c r="R2306" s="11">
        <f t="shared" ref="R2306:R2369" si="218">(I2306/86400)+25569+(-5/24)</f>
        <v>41413.820138888885</v>
      </c>
      <c r="S2306" s="15" t="str">
        <f t="shared" si="214"/>
        <v>publishing</v>
      </c>
      <c r="T2306" s="16" t="str">
        <f t="shared" si="215"/>
        <v>nonfiction</v>
      </c>
    </row>
    <row r="2307" spans="1:20" ht="45" x14ac:dyDescent="0.25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18">
        <f t="shared" ref="O2307:O2370" si="219">E2307/D2307 * 100</f>
        <v>117.71428571428571</v>
      </c>
      <c r="P2307" s="6">
        <f t="shared" si="216"/>
        <v>37.454545454545453</v>
      </c>
      <c r="Q2307" s="11">
        <f t="shared" si="217"/>
        <v>40590.558553240735</v>
      </c>
      <c r="R2307" s="11">
        <f t="shared" si="218"/>
        <v>40651.516886574071</v>
      </c>
      <c r="S2307" s="15" t="str">
        <f t="shared" ref="S2307:S2370" si="220">LEFT(N2307,FIND("/",N2307)-1)</f>
        <v>publishing</v>
      </c>
      <c r="T2307" s="16" t="str">
        <f t="shared" ref="T2307:T2370" si="221">RIGHT(N2307,LEN(N2307)-FIND("/",N2307))</f>
        <v>nonfiction</v>
      </c>
    </row>
    <row r="2308" spans="1:20" ht="45" x14ac:dyDescent="0.25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18">
        <f t="shared" si="219"/>
        <v>238</v>
      </c>
      <c r="P2308" s="6">
        <f t="shared" si="216"/>
        <v>33.055555555555557</v>
      </c>
      <c r="Q2308" s="11">
        <f t="shared" si="217"/>
        <v>41234.846226851849</v>
      </c>
      <c r="R2308" s="11">
        <f t="shared" si="218"/>
        <v>41248.846226851849</v>
      </c>
      <c r="S2308" s="15" t="str">
        <f t="shared" si="220"/>
        <v>publishing</v>
      </c>
      <c r="T2308" s="16" t="str">
        <f t="shared" si="221"/>
        <v>nonfiction</v>
      </c>
    </row>
    <row r="2309" spans="1:20" ht="30" x14ac:dyDescent="0.25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18">
        <f t="shared" si="219"/>
        <v>102</v>
      </c>
      <c r="P2309" s="6">
        <f t="shared" si="216"/>
        <v>134.21052631578948</v>
      </c>
      <c r="Q2309" s="11">
        <f t="shared" si="217"/>
        <v>40429.628101851849</v>
      </c>
      <c r="R2309" s="11">
        <f t="shared" si="218"/>
        <v>40459.628101851849</v>
      </c>
      <c r="S2309" s="15" t="str">
        <f t="shared" si="220"/>
        <v>publishing</v>
      </c>
      <c r="T2309" s="16" t="str">
        <f t="shared" si="221"/>
        <v>nonfiction</v>
      </c>
    </row>
    <row r="2310" spans="1:20" ht="45" x14ac:dyDescent="0.25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18">
        <f t="shared" si="219"/>
        <v>101.92000000000002</v>
      </c>
      <c r="P2310" s="6">
        <f t="shared" si="216"/>
        <v>51.474747474747474</v>
      </c>
      <c r="Q2310" s="11">
        <f t="shared" si="217"/>
        <v>41789.121979166666</v>
      </c>
      <c r="R2310" s="11">
        <f t="shared" si="218"/>
        <v>41829.121979166666</v>
      </c>
      <c r="S2310" s="15" t="str">
        <f t="shared" si="220"/>
        <v>publishing</v>
      </c>
      <c r="T2310" s="16" t="str">
        <f t="shared" si="221"/>
        <v>nonfiction</v>
      </c>
    </row>
    <row r="2311" spans="1:20" ht="30" x14ac:dyDescent="0.25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18">
        <f t="shared" si="219"/>
        <v>104</v>
      </c>
      <c r="P2311" s="6">
        <f t="shared" si="216"/>
        <v>38.518518518518519</v>
      </c>
      <c r="Q2311" s="11">
        <f t="shared" si="217"/>
        <v>40636.465567129628</v>
      </c>
      <c r="R2311" s="11">
        <f t="shared" si="218"/>
        <v>40666.465567129628</v>
      </c>
      <c r="S2311" s="15" t="str">
        <f t="shared" si="220"/>
        <v>music</v>
      </c>
      <c r="T2311" s="16" t="str">
        <f t="shared" si="221"/>
        <v>rock</v>
      </c>
    </row>
    <row r="2312" spans="1:20" ht="45" x14ac:dyDescent="0.25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18">
        <f t="shared" si="219"/>
        <v>133.15375</v>
      </c>
      <c r="P2312" s="6">
        <f t="shared" si="216"/>
        <v>42.609200000000001</v>
      </c>
      <c r="Q2312" s="11">
        <f t="shared" si="217"/>
        <v>41402.792523148142</v>
      </c>
      <c r="R2312" s="11">
        <f t="shared" si="218"/>
        <v>41432.792523148142</v>
      </c>
      <c r="S2312" s="15" t="str">
        <f t="shared" si="220"/>
        <v>music</v>
      </c>
      <c r="T2312" s="16" t="str">
        <f t="shared" si="221"/>
        <v>rock</v>
      </c>
    </row>
    <row r="2313" spans="1:20" ht="45" x14ac:dyDescent="0.25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18">
        <f t="shared" si="219"/>
        <v>100</v>
      </c>
      <c r="P2313" s="6">
        <f t="shared" si="216"/>
        <v>50</v>
      </c>
      <c r="Q2313" s="11">
        <f t="shared" si="217"/>
        <v>41116.549791666665</v>
      </c>
      <c r="R2313" s="11">
        <f t="shared" si="218"/>
        <v>41146.549791666665</v>
      </c>
      <c r="S2313" s="15" t="str">
        <f t="shared" si="220"/>
        <v>music</v>
      </c>
      <c r="T2313" s="16" t="str">
        <f t="shared" si="221"/>
        <v>rock</v>
      </c>
    </row>
    <row r="2314" spans="1:20" ht="45" x14ac:dyDescent="0.25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18">
        <f t="shared" si="219"/>
        <v>148.13333333333333</v>
      </c>
      <c r="P2314" s="6">
        <f t="shared" si="216"/>
        <v>63.485714285714288</v>
      </c>
      <c r="Q2314" s="11">
        <f t="shared" si="217"/>
        <v>40987.565381944441</v>
      </c>
      <c r="R2314" s="11">
        <f t="shared" si="218"/>
        <v>41026.708333333328</v>
      </c>
      <c r="S2314" s="15" t="str">
        <f t="shared" si="220"/>
        <v>music</v>
      </c>
      <c r="T2314" s="16" t="str">
        <f t="shared" si="221"/>
        <v>rock</v>
      </c>
    </row>
    <row r="2315" spans="1:20" ht="45" x14ac:dyDescent="0.25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18">
        <f t="shared" si="219"/>
        <v>102.49999999999999</v>
      </c>
      <c r="P2315" s="6">
        <f t="shared" si="216"/>
        <v>102.5</v>
      </c>
      <c r="Q2315" s="11">
        <f t="shared" si="217"/>
        <v>41674.941192129627</v>
      </c>
      <c r="R2315" s="11">
        <f t="shared" si="218"/>
        <v>41714.899525462963</v>
      </c>
      <c r="S2315" s="15" t="str">
        <f t="shared" si="220"/>
        <v>music</v>
      </c>
      <c r="T2315" s="16" t="str">
        <f t="shared" si="221"/>
        <v>rock</v>
      </c>
    </row>
    <row r="2316" spans="1:20" ht="45" x14ac:dyDescent="0.25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18">
        <f t="shared" si="219"/>
        <v>180.62799999999999</v>
      </c>
      <c r="P2316" s="6">
        <f t="shared" si="216"/>
        <v>31.142758620689655</v>
      </c>
      <c r="Q2316" s="11">
        <f t="shared" si="217"/>
        <v>41303.38559027778</v>
      </c>
      <c r="R2316" s="11">
        <f t="shared" si="218"/>
        <v>41333.38559027778</v>
      </c>
      <c r="S2316" s="15" t="str">
        <f t="shared" si="220"/>
        <v>music</v>
      </c>
      <c r="T2316" s="16" t="str">
        <f t="shared" si="221"/>
        <v>rock</v>
      </c>
    </row>
    <row r="2317" spans="1:20" ht="45" x14ac:dyDescent="0.25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18">
        <f t="shared" si="219"/>
        <v>142.79999999999998</v>
      </c>
      <c r="P2317" s="6">
        <f t="shared" si="216"/>
        <v>162.27272727272728</v>
      </c>
      <c r="Q2317" s="11">
        <f t="shared" si="217"/>
        <v>40982.847615740735</v>
      </c>
      <c r="R2317" s="11">
        <f t="shared" si="218"/>
        <v>41040.449305555558</v>
      </c>
      <c r="S2317" s="15" t="str">
        <f t="shared" si="220"/>
        <v>music</v>
      </c>
      <c r="T2317" s="16" t="str">
        <f t="shared" si="221"/>
        <v>rock</v>
      </c>
    </row>
    <row r="2318" spans="1:20" ht="45" x14ac:dyDescent="0.25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18">
        <f t="shared" si="219"/>
        <v>114.16666666666666</v>
      </c>
      <c r="P2318" s="6">
        <f t="shared" si="216"/>
        <v>80.588235294117652</v>
      </c>
      <c r="Q2318" s="11">
        <f t="shared" si="217"/>
        <v>41549.419282407405</v>
      </c>
      <c r="R2318" s="11">
        <f t="shared" si="218"/>
        <v>41579.419282407405</v>
      </c>
      <c r="S2318" s="15" t="str">
        <f t="shared" si="220"/>
        <v>music</v>
      </c>
      <c r="T2318" s="16" t="str">
        <f t="shared" si="221"/>
        <v>rock</v>
      </c>
    </row>
    <row r="2319" spans="1:20" ht="45" x14ac:dyDescent="0.25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18">
        <f t="shared" si="219"/>
        <v>203.505</v>
      </c>
      <c r="P2319" s="6">
        <f t="shared" si="216"/>
        <v>59.85441176470588</v>
      </c>
      <c r="Q2319" s="11">
        <f t="shared" si="217"/>
        <v>41058.798472222217</v>
      </c>
      <c r="R2319" s="11">
        <f t="shared" si="218"/>
        <v>41096.957638888889</v>
      </c>
      <c r="S2319" s="15" t="str">
        <f t="shared" si="220"/>
        <v>music</v>
      </c>
      <c r="T2319" s="16" t="str">
        <f t="shared" si="221"/>
        <v>rock</v>
      </c>
    </row>
    <row r="2320" spans="1:20" ht="45" x14ac:dyDescent="0.25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18">
        <f t="shared" si="219"/>
        <v>109.41176470588236</v>
      </c>
      <c r="P2320" s="6">
        <f t="shared" si="216"/>
        <v>132.85714285714286</v>
      </c>
      <c r="Q2320" s="11">
        <f t="shared" si="217"/>
        <v>41276.977777777771</v>
      </c>
      <c r="R2320" s="11">
        <f t="shared" si="218"/>
        <v>41295.124305555553</v>
      </c>
      <c r="S2320" s="15" t="str">
        <f t="shared" si="220"/>
        <v>music</v>
      </c>
      <c r="T2320" s="16" t="str">
        <f t="shared" si="221"/>
        <v>rock</v>
      </c>
    </row>
    <row r="2321" spans="1:20" ht="45" x14ac:dyDescent="0.25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18">
        <f t="shared" si="219"/>
        <v>144.37459999999999</v>
      </c>
      <c r="P2321" s="6">
        <f t="shared" si="216"/>
        <v>92.547820512820508</v>
      </c>
      <c r="Q2321" s="11">
        <f t="shared" si="217"/>
        <v>41275.839571759258</v>
      </c>
      <c r="R2321" s="11">
        <f t="shared" si="218"/>
        <v>41305.839571759258</v>
      </c>
      <c r="S2321" s="15" t="str">
        <f t="shared" si="220"/>
        <v>music</v>
      </c>
      <c r="T2321" s="16" t="str">
        <f t="shared" si="221"/>
        <v>rock</v>
      </c>
    </row>
    <row r="2322" spans="1:20" ht="45" x14ac:dyDescent="0.25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18">
        <f t="shared" si="219"/>
        <v>103.86666666666666</v>
      </c>
      <c r="P2322" s="6">
        <f t="shared" si="216"/>
        <v>60.859375</v>
      </c>
      <c r="Q2322" s="11">
        <f t="shared" si="217"/>
        <v>41557.572291666664</v>
      </c>
      <c r="R2322" s="11">
        <f t="shared" si="218"/>
        <v>41591.040972222218</v>
      </c>
      <c r="S2322" s="15" t="str">
        <f t="shared" si="220"/>
        <v>music</v>
      </c>
      <c r="T2322" s="16" t="str">
        <f t="shared" si="221"/>
        <v>rock</v>
      </c>
    </row>
    <row r="2323" spans="1:20" ht="30" x14ac:dyDescent="0.25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18">
        <f t="shared" si="219"/>
        <v>100.44440000000002</v>
      </c>
      <c r="P2323" s="6">
        <f t="shared" si="216"/>
        <v>41.851833333333339</v>
      </c>
      <c r="Q2323" s="11">
        <f t="shared" si="217"/>
        <v>41555.665312499994</v>
      </c>
      <c r="R2323" s="11">
        <f t="shared" si="218"/>
        <v>41585.706979166665</v>
      </c>
      <c r="S2323" s="15" t="str">
        <f t="shared" si="220"/>
        <v>music</v>
      </c>
      <c r="T2323" s="16" t="str">
        <f t="shared" si="221"/>
        <v>rock</v>
      </c>
    </row>
    <row r="2324" spans="1:20" ht="45" x14ac:dyDescent="0.25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18">
        <f t="shared" si="219"/>
        <v>102.77927272727271</v>
      </c>
      <c r="P2324" s="6">
        <f t="shared" si="216"/>
        <v>88.325937499999995</v>
      </c>
      <c r="Q2324" s="11">
        <f t="shared" si="217"/>
        <v>41442.532916666663</v>
      </c>
      <c r="R2324" s="11">
        <f t="shared" si="218"/>
        <v>41457.999305555553</v>
      </c>
      <c r="S2324" s="15" t="str">
        <f t="shared" si="220"/>
        <v>music</v>
      </c>
      <c r="T2324" s="16" t="str">
        <f t="shared" si="221"/>
        <v>rock</v>
      </c>
    </row>
    <row r="2325" spans="1:20" ht="45" x14ac:dyDescent="0.25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18">
        <f t="shared" si="219"/>
        <v>105.31250000000001</v>
      </c>
      <c r="P2325" s="6">
        <f t="shared" si="216"/>
        <v>158.96226415094338</v>
      </c>
      <c r="Q2325" s="11">
        <f t="shared" si="217"/>
        <v>40735.906678240739</v>
      </c>
      <c r="R2325" s="11">
        <f t="shared" si="218"/>
        <v>40791.504166666666</v>
      </c>
      <c r="S2325" s="15" t="str">
        <f t="shared" si="220"/>
        <v>music</v>
      </c>
      <c r="T2325" s="16" t="str">
        <f t="shared" si="221"/>
        <v>rock</v>
      </c>
    </row>
    <row r="2326" spans="1:20" ht="45" x14ac:dyDescent="0.25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18">
        <f t="shared" si="219"/>
        <v>111.78571428571429</v>
      </c>
      <c r="P2326" s="6">
        <f t="shared" si="216"/>
        <v>85.054347826086953</v>
      </c>
      <c r="Q2326" s="11">
        <f t="shared" si="217"/>
        <v>40963.404699074068</v>
      </c>
      <c r="R2326" s="11">
        <f t="shared" si="218"/>
        <v>41005.999305555553</v>
      </c>
      <c r="S2326" s="15" t="str">
        <f t="shared" si="220"/>
        <v>music</v>
      </c>
      <c r="T2326" s="16" t="str">
        <f t="shared" si="221"/>
        <v>rock</v>
      </c>
    </row>
    <row r="2327" spans="1:20" ht="60" x14ac:dyDescent="0.25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18">
        <f t="shared" si="219"/>
        <v>101.35000000000001</v>
      </c>
      <c r="P2327" s="6">
        <f t="shared" si="216"/>
        <v>112.61111111111111</v>
      </c>
      <c r="Q2327" s="11">
        <f t="shared" si="217"/>
        <v>41502.674594907403</v>
      </c>
      <c r="R2327" s="11">
        <f t="shared" si="218"/>
        <v>41532.673611111109</v>
      </c>
      <c r="S2327" s="15" t="str">
        <f t="shared" si="220"/>
        <v>music</v>
      </c>
      <c r="T2327" s="16" t="str">
        <f t="shared" si="221"/>
        <v>rock</v>
      </c>
    </row>
    <row r="2328" spans="1:20" ht="45" x14ac:dyDescent="0.25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18">
        <f t="shared" si="219"/>
        <v>107.53333333333333</v>
      </c>
      <c r="P2328" s="6">
        <f t="shared" si="216"/>
        <v>45.436619718309856</v>
      </c>
      <c r="Q2328" s="11">
        <f t="shared" si="217"/>
        <v>40996.785740740735</v>
      </c>
      <c r="R2328" s="11">
        <f t="shared" si="218"/>
        <v>41027.958333333328</v>
      </c>
      <c r="S2328" s="15" t="str">
        <f t="shared" si="220"/>
        <v>music</v>
      </c>
      <c r="T2328" s="16" t="str">
        <f t="shared" si="221"/>
        <v>rock</v>
      </c>
    </row>
    <row r="2329" spans="1:20" ht="45" x14ac:dyDescent="0.25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18">
        <f t="shared" si="219"/>
        <v>114.88571428571429</v>
      </c>
      <c r="P2329" s="6">
        <f t="shared" si="216"/>
        <v>46.218390804597703</v>
      </c>
      <c r="Q2329" s="11">
        <f t="shared" si="217"/>
        <v>41882.381793981483</v>
      </c>
      <c r="R2329" s="11">
        <f t="shared" si="218"/>
        <v>41912.381793981483</v>
      </c>
      <c r="S2329" s="15" t="str">
        <f t="shared" si="220"/>
        <v>music</v>
      </c>
      <c r="T2329" s="16" t="str">
        <f t="shared" si="221"/>
        <v>rock</v>
      </c>
    </row>
    <row r="2330" spans="1:20" ht="45" x14ac:dyDescent="0.25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18">
        <f t="shared" si="219"/>
        <v>100.02</v>
      </c>
      <c r="P2330" s="6">
        <f t="shared" si="216"/>
        <v>178.60714285714286</v>
      </c>
      <c r="Q2330" s="11">
        <f t="shared" si="217"/>
        <v>40996.458865740737</v>
      </c>
      <c r="R2330" s="11">
        <f t="shared" si="218"/>
        <v>41026.458865740737</v>
      </c>
      <c r="S2330" s="15" t="str">
        <f t="shared" si="220"/>
        <v>music</v>
      </c>
      <c r="T2330" s="16" t="str">
        <f t="shared" si="221"/>
        <v>rock</v>
      </c>
    </row>
    <row r="2331" spans="1:20" ht="45" x14ac:dyDescent="0.25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18">
        <f t="shared" si="219"/>
        <v>152.13333333333335</v>
      </c>
      <c r="P2331" s="6">
        <f t="shared" si="216"/>
        <v>40.75</v>
      </c>
      <c r="Q2331" s="11">
        <f t="shared" si="217"/>
        <v>41863.225162037037</v>
      </c>
      <c r="R2331" s="11">
        <f t="shared" si="218"/>
        <v>41893.225162037037</v>
      </c>
      <c r="S2331" s="15" t="str">
        <f t="shared" si="220"/>
        <v>music</v>
      </c>
      <c r="T2331" s="16" t="str">
        <f t="shared" si="221"/>
        <v>rock</v>
      </c>
    </row>
    <row r="2332" spans="1:20" ht="45" x14ac:dyDescent="0.25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18">
        <f t="shared" si="219"/>
        <v>111.52149999999999</v>
      </c>
      <c r="P2332" s="6">
        <f t="shared" si="216"/>
        <v>43.733921568627444</v>
      </c>
      <c r="Q2332" s="11">
        <f t="shared" si="217"/>
        <v>40695.587037037032</v>
      </c>
      <c r="R2332" s="11">
        <f t="shared" si="218"/>
        <v>40725.587037037032</v>
      </c>
      <c r="S2332" s="15" t="str">
        <f t="shared" si="220"/>
        <v>music</v>
      </c>
      <c r="T2332" s="16" t="str">
        <f t="shared" si="221"/>
        <v>rock</v>
      </c>
    </row>
    <row r="2333" spans="1:20" ht="45" x14ac:dyDescent="0.25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18">
        <f t="shared" si="219"/>
        <v>101.33333333333334</v>
      </c>
      <c r="P2333" s="6">
        <f t="shared" si="216"/>
        <v>81.066666666666663</v>
      </c>
      <c r="Q2333" s="11">
        <f t="shared" si="217"/>
        <v>41122.813935185179</v>
      </c>
      <c r="R2333" s="11">
        <f t="shared" si="218"/>
        <v>41168.961805555555</v>
      </c>
      <c r="S2333" s="15" t="str">
        <f t="shared" si="220"/>
        <v>music</v>
      </c>
      <c r="T2333" s="16" t="str">
        <f t="shared" si="221"/>
        <v>rock</v>
      </c>
    </row>
    <row r="2334" spans="1:20" ht="45" x14ac:dyDescent="0.25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18">
        <f t="shared" si="219"/>
        <v>123.2608695652174</v>
      </c>
      <c r="P2334" s="6">
        <f t="shared" si="216"/>
        <v>74.60526315789474</v>
      </c>
      <c r="Q2334" s="11">
        <f t="shared" si="217"/>
        <v>40665.741643518515</v>
      </c>
      <c r="R2334" s="11">
        <f t="shared" si="218"/>
        <v>40691.833333333328</v>
      </c>
      <c r="S2334" s="15" t="str">
        <f t="shared" si="220"/>
        <v>music</v>
      </c>
      <c r="T2334" s="16" t="str">
        <f t="shared" si="221"/>
        <v>rock</v>
      </c>
    </row>
    <row r="2335" spans="1:20" ht="45" x14ac:dyDescent="0.25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18">
        <f t="shared" si="219"/>
        <v>100</v>
      </c>
      <c r="P2335" s="6">
        <f t="shared" si="216"/>
        <v>305.55555555555554</v>
      </c>
      <c r="Q2335" s="11">
        <f t="shared" si="217"/>
        <v>40729.897291666661</v>
      </c>
      <c r="R2335" s="11">
        <f t="shared" si="218"/>
        <v>40746.957638888889</v>
      </c>
      <c r="S2335" s="15" t="str">
        <f t="shared" si="220"/>
        <v>music</v>
      </c>
      <c r="T2335" s="16" t="str">
        <f t="shared" si="221"/>
        <v>rock</v>
      </c>
    </row>
    <row r="2336" spans="1:20" ht="45" x14ac:dyDescent="0.25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18">
        <f t="shared" si="219"/>
        <v>105</v>
      </c>
      <c r="P2336" s="6">
        <f t="shared" si="216"/>
        <v>58.333333333333336</v>
      </c>
      <c r="Q2336" s="11">
        <f t="shared" si="217"/>
        <v>40690.614722222221</v>
      </c>
      <c r="R2336" s="11">
        <f t="shared" si="218"/>
        <v>40740.75</v>
      </c>
      <c r="S2336" s="15" t="str">
        <f t="shared" si="220"/>
        <v>music</v>
      </c>
      <c r="T2336" s="16" t="str">
        <f t="shared" si="221"/>
        <v>rock</v>
      </c>
    </row>
    <row r="2337" spans="1:20" x14ac:dyDescent="0.25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18">
        <f t="shared" si="219"/>
        <v>104.4375</v>
      </c>
      <c r="P2337" s="6">
        <f t="shared" si="216"/>
        <v>117.67605633802818</v>
      </c>
      <c r="Q2337" s="11">
        <f t="shared" si="217"/>
        <v>40763.483090277776</v>
      </c>
      <c r="R2337" s="11">
        <f t="shared" si="218"/>
        <v>40793.483090277776</v>
      </c>
      <c r="S2337" s="15" t="str">
        <f t="shared" si="220"/>
        <v>music</v>
      </c>
      <c r="T2337" s="16" t="str">
        <f t="shared" si="221"/>
        <v>rock</v>
      </c>
    </row>
    <row r="2338" spans="1:20" ht="30" x14ac:dyDescent="0.25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18">
        <f t="shared" si="219"/>
        <v>105.125</v>
      </c>
      <c r="P2338" s="6">
        <f t="shared" si="216"/>
        <v>73.771929824561397</v>
      </c>
      <c r="Q2338" s="11">
        <f t="shared" si="217"/>
        <v>42759.420266203706</v>
      </c>
      <c r="R2338" s="11">
        <f t="shared" si="218"/>
        <v>42794.874999999993</v>
      </c>
      <c r="S2338" s="15" t="str">
        <f t="shared" si="220"/>
        <v>music</v>
      </c>
      <c r="T2338" s="16" t="str">
        <f t="shared" si="221"/>
        <v>rock</v>
      </c>
    </row>
    <row r="2339" spans="1:20" ht="45" x14ac:dyDescent="0.25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18">
        <f t="shared" si="219"/>
        <v>100</v>
      </c>
      <c r="P2339" s="6">
        <f t="shared" si="216"/>
        <v>104.65116279069767</v>
      </c>
      <c r="Q2339" s="11">
        <f t="shared" si="217"/>
        <v>41961.892199074071</v>
      </c>
      <c r="R2339" s="11">
        <f t="shared" si="218"/>
        <v>41994.999305555553</v>
      </c>
      <c r="S2339" s="15" t="str">
        <f t="shared" si="220"/>
        <v>music</v>
      </c>
      <c r="T2339" s="16" t="str">
        <f t="shared" si="221"/>
        <v>rock</v>
      </c>
    </row>
    <row r="2340" spans="1:20" ht="30" x14ac:dyDescent="0.25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18">
        <f t="shared" si="219"/>
        <v>103.77499999999999</v>
      </c>
      <c r="P2340" s="6">
        <f t="shared" si="216"/>
        <v>79.82692307692308</v>
      </c>
      <c r="Q2340" s="11">
        <f t="shared" si="217"/>
        <v>41628.625347222223</v>
      </c>
      <c r="R2340" s="11">
        <f t="shared" si="218"/>
        <v>41658.625347222223</v>
      </c>
      <c r="S2340" s="15" t="str">
        <f t="shared" si="220"/>
        <v>music</v>
      </c>
      <c r="T2340" s="16" t="str">
        <f t="shared" si="221"/>
        <v>rock</v>
      </c>
    </row>
    <row r="2341" spans="1:20" ht="45" x14ac:dyDescent="0.25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18">
        <f t="shared" si="219"/>
        <v>105</v>
      </c>
      <c r="P2341" s="6">
        <f t="shared" si="216"/>
        <v>58.333333333333336</v>
      </c>
      <c r="Q2341" s="11">
        <f t="shared" si="217"/>
        <v>41122.847939814812</v>
      </c>
      <c r="R2341" s="11">
        <f t="shared" si="218"/>
        <v>41152.847939814812</v>
      </c>
      <c r="S2341" s="15" t="str">
        <f t="shared" si="220"/>
        <v>music</v>
      </c>
      <c r="T2341" s="16" t="str">
        <f t="shared" si="221"/>
        <v>rock</v>
      </c>
    </row>
    <row r="2342" spans="1:20" ht="30" x14ac:dyDescent="0.25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18">
        <f t="shared" si="219"/>
        <v>104</v>
      </c>
      <c r="P2342" s="6">
        <f t="shared" si="216"/>
        <v>86.666666666666671</v>
      </c>
      <c r="Q2342" s="11">
        <f t="shared" si="217"/>
        <v>41443.435208333329</v>
      </c>
      <c r="R2342" s="11">
        <f t="shared" si="218"/>
        <v>41465.494444444441</v>
      </c>
      <c r="S2342" s="15" t="str">
        <f t="shared" si="220"/>
        <v>music</v>
      </c>
      <c r="T2342" s="16" t="str">
        <f t="shared" si="221"/>
        <v>rock</v>
      </c>
    </row>
    <row r="2343" spans="1:20" ht="45" x14ac:dyDescent="0.25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18">
        <f t="shared" si="219"/>
        <v>151.83333333333334</v>
      </c>
      <c r="P2343" s="6">
        <f t="shared" si="216"/>
        <v>27.606060606060606</v>
      </c>
      <c r="Q2343" s="11">
        <f t="shared" si="217"/>
        <v>41281.809629629628</v>
      </c>
      <c r="R2343" s="11">
        <f t="shared" si="218"/>
        <v>41334.373611111107</v>
      </c>
      <c r="S2343" s="15" t="str">
        <f t="shared" si="220"/>
        <v>music</v>
      </c>
      <c r="T2343" s="16" t="str">
        <f t="shared" si="221"/>
        <v>rock</v>
      </c>
    </row>
    <row r="2344" spans="1:20" ht="30" x14ac:dyDescent="0.25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18">
        <f t="shared" si="219"/>
        <v>159.99600000000001</v>
      </c>
      <c r="P2344" s="6">
        <f t="shared" si="216"/>
        <v>24.999375000000001</v>
      </c>
      <c r="Q2344" s="11">
        <f t="shared" si="217"/>
        <v>41080.751909722218</v>
      </c>
      <c r="R2344" s="11">
        <f t="shared" si="218"/>
        <v>41110.751909722218</v>
      </c>
      <c r="S2344" s="15" t="str">
        <f t="shared" si="220"/>
        <v>music</v>
      </c>
      <c r="T2344" s="16" t="str">
        <f t="shared" si="221"/>
        <v>rock</v>
      </c>
    </row>
    <row r="2345" spans="1:20" ht="45" x14ac:dyDescent="0.25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18">
        <f t="shared" si="219"/>
        <v>127.3</v>
      </c>
      <c r="P2345" s="6">
        <f t="shared" si="216"/>
        <v>45.464285714285715</v>
      </c>
      <c r="Q2345" s="11">
        <f t="shared" si="217"/>
        <v>40679.534733796296</v>
      </c>
      <c r="R2345" s="11">
        <f t="shared" si="218"/>
        <v>40694.544444444444</v>
      </c>
      <c r="S2345" s="15" t="str">
        <f t="shared" si="220"/>
        <v>music</v>
      </c>
      <c r="T2345" s="16" t="str">
        <f t="shared" si="221"/>
        <v>rock</v>
      </c>
    </row>
    <row r="2346" spans="1:20" ht="30" x14ac:dyDescent="0.25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18">
        <f t="shared" si="219"/>
        <v>107</v>
      </c>
      <c r="P2346" s="6">
        <f t="shared" si="216"/>
        <v>99.534883720930239</v>
      </c>
      <c r="Q2346" s="11">
        <f t="shared" si="217"/>
        <v>41914.70952546296</v>
      </c>
      <c r="R2346" s="11">
        <f t="shared" si="218"/>
        <v>41944.70952546296</v>
      </c>
      <c r="S2346" s="15" t="str">
        <f t="shared" si="220"/>
        <v>music</v>
      </c>
      <c r="T2346" s="16" t="str">
        <f t="shared" si="221"/>
        <v>rock</v>
      </c>
    </row>
    <row r="2347" spans="1:20" ht="30" x14ac:dyDescent="0.25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18">
        <f t="shared" si="219"/>
        <v>115.12214285714286</v>
      </c>
      <c r="P2347" s="6">
        <f t="shared" si="216"/>
        <v>39.31</v>
      </c>
      <c r="Q2347" s="11">
        <f t="shared" si="217"/>
        <v>41341.662534722222</v>
      </c>
      <c r="R2347" s="11">
        <f t="shared" si="218"/>
        <v>41373.0625</v>
      </c>
      <c r="S2347" s="15" t="str">
        <f t="shared" si="220"/>
        <v>music</v>
      </c>
      <c r="T2347" s="16" t="str">
        <f t="shared" si="221"/>
        <v>rock</v>
      </c>
    </row>
    <row r="2348" spans="1:20" ht="45" x14ac:dyDescent="0.25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18">
        <f t="shared" si="219"/>
        <v>137.11066666666665</v>
      </c>
      <c r="P2348" s="6">
        <f t="shared" si="216"/>
        <v>89.419999999999987</v>
      </c>
      <c r="Q2348" s="11">
        <f t="shared" si="217"/>
        <v>40925.391331018516</v>
      </c>
      <c r="R2348" s="11">
        <f t="shared" si="218"/>
        <v>40978.999305555553</v>
      </c>
      <c r="S2348" s="15" t="str">
        <f t="shared" si="220"/>
        <v>music</v>
      </c>
      <c r="T2348" s="16" t="str">
        <f t="shared" si="221"/>
        <v>rock</v>
      </c>
    </row>
    <row r="2349" spans="1:20" ht="45" x14ac:dyDescent="0.25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18">
        <f t="shared" si="219"/>
        <v>155.71428571428572</v>
      </c>
      <c r="P2349" s="6">
        <f t="shared" si="216"/>
        <v>28.684210526315791</v>
      </c>
      <c r="Q2349" s="11">
        <f t="shared" si="217"/>
        <v>41120.67454861111</v>
      </c>
      <c r="R2349" s="11">
        <f t="shared" si="218"/>
        <v>41128.500694444439</v>
      </c>
      <c r="S2349" s="15" t="str">
        <f t="shared" si="220"/>
        <v>music</v>
      </c>
      <c r="T2349" s="16" t="str">
        <f t="shared" si="221"/>
        <v>rock</v>
      </c>
    </row>
    <row r="2350" spans="1:20" ht="30" x14ac:dyDescent="0.25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18">
        <f t="shared" si="219"/>
        <v>108.74999999999999</v>
      </c>
      <c r="P2350" s="6">
        <f t="shared" si="216"/>
        <v>31.071428571428573</v>
      </c>
      <c r="Q2350" s="11">
        <f t="shared" si="217"/>
        <v>41619.789976851847</v>
      </c>
      <c r="R2350" s="11">
        <f t="shared" si="218"/>
        <v>41628.988888888889</v>
      </c>
      <c r="S2350" s="15" t="str">
        <f t="shared" si="220"/>
        <v>music</v>
      </c>
      <c r="T2350" s="16" t="str">
        <f t="shared" si="221"/>
        <v>rock</v>
      </c>
    </row>
    <row r="2351" spans="1:20" ht="45" x14ac:dyDescent="0.25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18">
        <f t="shared" si="219"/>
        <v>134.05000000000001</v>
      </c>
      <c r="P2351" s="6">
        <f t="shared" si="216"/>
        <v>70.55263157894737</v>
      </c>
      <c r="Q2351" s="11">
        <f t="shared" si="217"/>
        <v>41768.633587962962</v>
      </c>
      <c r="R2351" s="11">
        <f t="shared" si="218"/>
        <v>41799</v>
      </c>
      <c r="S2351" s="15" t="str">
        <f t="shared" si="220"/>
        <v>music</v>
      </c>
      <c r="T2351" s="16" t="str">
        <f t="shared" si="221"/>
        <v>rock</v>
      </c>
    </row>
    <row r="2352" spans="1:20" ht="45" x14ac:dyDescent="0.25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18">
        <f t="shared" si="219"/>
        <v>100</v>
      </c>
      <c r="P2352" s="6">
        <f t="shared" si="216"/>
        <v>224.12820512820514</v>
      </c>
      <c r="Q2352" s="11">
        <f t="shared" si="217"/>
        <v>42093.71371527778</v>
      </c>
      <c r="R2352" s="11">
        <f t="shared" si="218"/>
        <v>42127.959027777775</v>
      </c>
      <c r="S2352" s="15" t="str">
        <f t="shared" si="220"/>
        <v>music</v>
      </c>
      <c r="T2352" s="16" t="str">
        <f t="shared" si="221"/>
        <v>rock</v>
      </c>
    </row>
    <row r="2353" spans="1:20" ht="30" x14ac:dyDescent="0.25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18">
        <f t="shared" si="219"/>
        <v>119.16666666666667</v>
      </c>
      <c r="P2353" s="6">
        <f t="shared" si="216"/>
        <v>51.811594202898547</v>
      </c>
      <c r="Q2353" s="11">
        <f t="shared" si="217"/>
        <v>41157.739004629628</v>
      </c>
      <c r="R2353" s="11">
        <f t="shared" si="218"/>
        <v>41187.739004629628</v>
      </c>
      <c r="S2353" s="15" t="str">
        <f t="shared" si="220"/>
        <v>music</v>
      </c>
      <c r="T2353" s="16" t="str">
        <f t="shared" si="221"/>
        <v>rock</v>
      </c>
    </row>
    <row r="2354" spans="1:20" ht="45" x14ac:dyDescent="0.25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18">
        <f t="shared" si="219"/>
        <v>179.5</v>
      </c>
      <c r="P2354" s="6">
        <f t="shared" si="216"/>
        <v>43.515151515151516</v>
      </c>
      <c r="Q2354" s="11">
        <f t="shared" si="217"/>
        <v>42055.764490740738</v>
      </c>
      <c r="R2354" s="11">
        <f t="shared" si="218"/>
        <v>42085.722824074073</v>
      </c>
      <c r="S2354" s="15" t="str">
        <f t="shared" si="220"/>
        <v>music</v>
      </c>
      <c r="T2354" s="16" t="str">
        <f t="shared" si="221"/>
        <v>rock</v>
      </c>
    </row>
    <row r="2355" spans="1:20" ht="45" x14ac:dyDescent="0.25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18">
        <f t="shared" si="219"/>
        <v>134.38124999999999</v>
      </c>
      <c r="P2355" s="6">
        <f t="shared" si="216"/>
        <v>39.816666666666663</v>
      </c>
      <c r="Q2355" s="11">
        <f t="shared" si="217"/>
        <v>40250.033773148149</v>
      </c>
      <c r="R2355" s="11">
        <f t="shared" si="218"/>
        <v>40286.082638888889</v>
      </c>
      <c r="S2355" s="15" t="str">
        <f t="shared" si="220"/>
        <v>music</v>
      </c>
      <c r="T2355" s="16" t="str">
        <f t="shared" si="221"/>
        <v>rock</v>
      </c>
    </row>
    <row r="2356" spans="1:20" ht="30" x14ac:dyDescent="0.25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18">
        <f t="shared" si="219"/>
        <v>100.43200000000002</v>
      </c>
      <c r="P2356" s="6">
        <f t="shared" si="216"/>
        <v>126.8080808080808</v>
      </c>
      <c r="Q2356" s="11">
        <f t="shared" si="217"/>
        <v>41186.098194444443</v>
      </c>
      <c r="R2356" s="11">
        <f t="shared" si="218"/>
        <v>41211.098194444443</v>
      </c>
      <c r="S2356" s="15" t="str">
        <f t="shared" si="220"/>
        <v>music</v>
      </c>
      <c r="T2356" s="16" t="str">
        <f t="shared" si="221"/>
        <v>rock</v>
      </c>
    </row>
    <row r="2357" spans="1:20" ht="45" x14ac:dyDescent="0.25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18">
        <f t="shared" si="219"/>
        <v>101.45454545454547</v>
      </c>
      <c r="P2357" s="6">
        <f t="shared" si="216"/>
        <v>113.87755102040816</v>
      </c>
      <c r="Q2357" s="11">
        <f t="shared" si="217"/>
        <v>40972.830208333333</v>
      </c>
      <c r="R2357" s="11">
        <f t="shared" si="218"/>
        <v>40993.788541666661</v>
      </c>
      <c r="S2357" s="15" t="str">
        <f t="shared" si="220"/>
        <v>music</v>
      </c>
      <c r="T2357" s="16" t="str">
        <f t="shared" si="221"/>
        <v>rock</v>
      </c>
    </row>
    <row r="2358" spans="1:20" ht="45" x14ac:dyDescent="0.25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18">
        <f t="shared" si="219"/>
        <v>103.33333333333334</v>
      </c>
      <c r="P2358" s="6">
        <f t="shared" si="216"/>
        <v>28.181818181818183</v>
      </c>
      <c r="Q2358" s="11">
        <f t="shared" si="217"/>
        <v>40927.265127314815</v>
      </c>
      <c r="R2358" s="11">
        <f t="shared" si="218"/>
        <v>40953.617361111108</v>
      </c>
      <c r="S2358" s="15" t="str">
        <f t="shared" si="220"/>
        <v>music</v>
      </c>
      <c r="T2358" s="16" t="str">
        <f t="shared" si="221"/>
        <v>rock</v>
      </c>
    </row>
    <row r="2359" spans="1:20" ht="45" x14ac:dyDescent="0.25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18">
        <f t="shared" si="219"/>
        <v>107</v>
      </c>
      <c r="P2359" s="6">
        <f t="shared" si="216"/>
        <v>36.60526315789474</v>
      </c>
      <c r="Q2359" s="11">
        <f t="shared" si="217"/>
        <v>41072.842384259253</v>
      </c>
      <c r="R2359" s="11">
        <f t="shared" si="218"/>
        <v>41085.474999999999</v>
      </c>
      <c r="S2359" s="15" t="str">
        <f t="shared" si="220"/>
        <v>music</v>
      </c>
      <c r="T2359" s="16" t="str">
        <f t="shared" si="221"/>
        <v>rock</v>
      </c>
    </row>
    <row r="2360" spans="1:20" ht="45" x14ac:dyDescent="0.25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18">
        <f t="shared" si="219"/>
        <v>104</v>
      </c>
      <c r="P2360" s="6">
        <f t="shared" si="216"/>
        <v>32.5</v>
      </c>
      <c r="Q2360" s="11">
        <f t="shared" si="217"/>
        <v>42504.593055555553</v>
      </c>
      <c r="R2360" s="11">
        <f t="shared" si="218"/>
        <v>42564.593055555553</v>
      </c>
      <c r="S2360" s="15" t="str">
        <f t="shared" si="220"/>
        <v>music</v>
      </c>
      <c r="T2360" s="16" t="str">
        <f t="shared" si="221"/>
        <v>rock</v>
      </c>
    </row>
    <row r="2361" spans="1:20" ht="45" x14ac:dyDescent="0.25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18">
        <f t="shared" si="219"/>
        <v>107.83333333333334</v>
      </c>
      <c r="P2361" s="6">
        <f t="shared" si="216"/>
        <v>60.65625</v>
      </c>
      <c r="Q2361" s="11">
        <f t="shared" si="217"/>
        <v>41325.317418981482</v>
      </c>
      <c r="R2361" s="11">
        <f t="shared" si="218"/>
        <v>41355.27575231481</v>
      </c>
      <c r="S2361" s="15" t="str">
        <f t="shared" si="220"/>
        <v>music</v>
      </c>
      <c r="T2361" s="16" t="str">
        <f t="shared" si="221"/>
        <v>rock</v>
      </c>
    </row>
    <row r="2362" spans="1:20" ht="30" x14ac:dyDescent="0.25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18">
        <f t="shared" si="219"/>
        <v>233.33333333333334</v>
      </c>
      <c r="P2362" s="6">
        <f t="shared" si="216"/>
        <v>175</v>
      </c>
      <c r="Q2362" s="11">
        <f t="shared" si="217"/>
        <v>40996.438587962963</v>
      </c>
      <c r="R2362" s="11">
        <f t="shared" si="218"/>
        <v>41026.438587962963</v>
      </c>
      <c r="S2362" s="15" t="str">
        <f t="shared" si="220"/>
        <v>music</v>
      </c>
      <c r="T2362" s="16" t="str">
        <f t="shared" si="221"/>
        <v>rock</v>
      </c>
    </row>
    <row r="2363" spans="1:20" ht="45" x14ac:dyDescent="0.25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18">
        <f t="shared" si="219"/>
        <v>100.60706666666665</v>
      </c>
      <c r="P2363" s="6">
        <f t="shared" si="216"/>
        <v>97.993896103896105</v>
      </c>
      <c r="Q2363" s="11">
        <f t="shared" si="217"/>
        <v>40869.466840277775</v>
      </c>
      <c r="R2363" s="11">
        <f t="shared" si="218"/>
        <v>40929.134027777771</v>
      </c>
      <c r="S2363" s="15" t="str">
        <f t="shared" si="220"/>
        <v>music</v>
      </c>
      <c r="T2363" s="16" t="str">
        <f t="shared" si="221"/>
        <v>rock</v>
      </c>
    </row>
    <row r="2364" spans="1:20" x14ac:dyDescent="0.25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18">
        <f t="shared" si="219"/>
        <v>101.66666666666666</v>
      </c>
      <c r="P2364" s="6">
        <f t="shared" si="216"/>
        <v>148.78048780487805</v>
      </c>
      <c r="Q2364" s="11">
        <f t="shared" si="217"/>
        <v>41718.669849537036</v>
      </c>
      <c r="R2364" s="11">
        <f t="shared" si="218"/>
        <v>41748.669849537036</v>
      </c>
      <c r="S2364" s="15" t="str">
        <f t="shared" si="220"/>
        <v>music</v>
      </c>
      <c r="T2364" s="16" t="str">
        <f t="shared" si="221"/>
        <v>rock</v>
      </c>
    </row>
    <row r="2365" spans="1:20" ht="45" x14ac:dyDescent="0.25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18">
        <f t="shared" si="219"/>
        <v>131.0181818181818</v>
      </c>
      <c r="P2365" s="6">
        <f t="shared" si="216"/>
        <v>96.08</v>
      </c>
      <c r="Q2365" s="11">
        <f t="shared" si="217"/>
        <v>41422.614490740736</v>
      </c>
      <c r="R2365" s="11">
        <f t="shared" si="218"/>
        <v>41455.957638888889</v>
      </c>
      <c r="S2365" s="15" t="str">
        <f t="shared" si="220"/>
        <v>music</v>
      </c>
      <c r="T2365" s="16" t="str">
        <f t="shared" si="221"/>
        <v>rock</v>
      </c>
    </row>
    <row r="2366" spans="1:20" ht="45" x14ac:dyDescent="0.25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18">
        <f t="shared" si="219"/>
        <v>117.25000000000001</v>
      </c>
      <c r="P2366" s="6">
        <f t="shared" si="216"/>
        <v>58.625</v>
      </c>
      <c r="Q2366" s="11">
        <f t="shared" si="217"/>
        <v>41005.249513888884</v>
      </c>
      <c r="R2366" s="11">
        <f t="shared" si="218"/>
        <v>41047.916666666664</v>
      </c>
      <c r="S2366" s="15" t="str">
        <f t="shared" si="220"/>
        <v>music</v>
      </c>
      <c r="T2366" s="16" t="str">
        <f t="shared" si="221"/>
        <v>rock</v>
      </c>
    </row>
    <row r="2367" spans="1:20" x14ac:dyDescent="0.25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18">
        <f t="shared" si="219"/>
        <v>100.93039999999999</v>
      </c>
      <c r="P2367" s="6">
        <f t="shared" si="216"/>
        <v>109.70695652173914</v>
      </c>
      <c r="Q2367" s="11">
        <f t="shared" si="217"/>
        <v>41523.848587962959</v>
      </c>
      <c r="R2367" s="11">
        <f t="shared" si="218"/>
        <v>41553.848587962959</v>
      </c>
      <c r="S2367" s="15" t="str">
        <f t="shared" si="220"/>
        <v>music</v>
      </c>
      <c r="T2367" s="16" t="str">
        <f t="shared" si="221"/>
        <v>rock</v>
      </c>
    </row>
    <row r="2368" spans="1:20" ht="30" x14ac:dyDescent="0.25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18">
        <f t="shared" si="219"/>
        <v>121.8</v>
      </c>
      <c r="P2368" s="6">
        <f t="shared" si="216"/>
        <v>49.112903225806448</v>
      </c>
      <c r="Q2368" s="11">
        <f t="shared" si="217"/>
        <v>41730.79006944444</v>
      </c>
      <c r="R2368" s="11">
        <f t="shared" si="218"/>
        <v>41760.79006944444</v>
      </c>
      <c r="S2368" s="15" t="str">
        <f t="shared" si="220"/>
        <v>music</v>
      </c>
      <c r="T2368" s="16" t="str">
        <f t="shared" si="221"/>
        <v>rock</v>
      </c>
    </row>
    <row r="2369" spans="1:20" ht="45" x14ac:dyDescent="0.25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18">
        <f t="shared" si="219"/>
        <v>145.4</v>
      </c>
      <c r="P2369" s="6">
        <f t="shared" si="216"/>
        <v>47.672131147540981</v>
      </c>
      <c r="Q2369" s="11">
        <f t="shared" si="217"/>
        <v>40895.689641203702</v>
      </c>
      <c r="R2369" s="11">
        <f t="shared" si="218"/>
        <v>40925.689641203702</v>
      </c>
      <c r="S2369" s="15" t="str">
        <f t="shared" si="220"/>
        <v>music</v>
      </c>
      <c r="T2369" s="16" t="str">
        <f t="shared" si="221"/>
        <v>rock</v>
      </c>
    </row>
    <row r="2370" spans="1:20" ht="45" x14ac:dyDescent="0.25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18">
        <f t="shared" si="219"/>
        <v>116.61660000000001</v>
      </c>
      <c r="P2370" s="6">
        <f t="shared" ref="P2370:P2433" si="222">IF(ISERROR(E2370/L2370),0,E2370/L2370)</f>
        <v>60.737812499999997</v>
      </c>
      <c r="Q2370" s="11">
        <f t="shared" ref="Q2370:Q2433" si="223">(J2370/86400)+25569+(-5/24)</f>
        <v>41144.555046296293</v>
      </c>
      <c r="R2370" s="11">
        <f t="shared" ref="R2370:R2433" si="224">(I2370/86400)+25569+(-5/24)</f>
        <v>41174.555046296293</v>
      </c>
      <c r="S2370" s="15" t="str">
        <f t="shared" si="220"/>
        <v>music</v>
      </c>
      <c r="T2370" s="16" t="str">
        <f t="shared" si="221"/>
        <v>rock</v>
      </c>
    </row>
    <row r="2371" spans="1:20" ht="30" x14ac:dyDescent="0.25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18">
        <f t="shared" ref="O2371:O2434" si="225">E2371/D2371 * 100</f>
        <v>120.4166</v>
      </c>
      <c r="P2371" s="6">
        <f t="shared" si="222"/>
        <v>63.37715789473684</v>
      </c>
      <c r="Q2371" s="11">
        <f t="shared" si="223"/>
        <v>42607.018368055556</v>
      </c>
      <c r="R2371" s="11">
        <f t="shared" si="224"/>
        <v>42637.018368055556</v>
      </c>
      <c r="S2371" s="15" t="str">
        <f t="shared" ref="S2371:S2434" si="226">LEFT(N2371,FIND("/",N2371)-1)</f>
        <v>music</v>
      </c>
      <c r="T2371" s="16" t="str">
        <f t="shared" ref="T2371:T2434" si="227">RIGHT(N2371,LEN(N2371)-FIND("/",N2371))</f>
        <v>metal</v>
      </c>
    </row>
    <row r="2372" spans="1:20" ht="45" x14ac:dyDescent="0.25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18">
        <f t="shared" si="225"/>
        <v>101.32000000000001</v>
      </c>
      <c r="P2372" s="6">
        <f t="shared" si="222"/>
        <v>53.893617021276597</v>
      </c>
      <c r="Q2372" s="11">
        <f t="shared" si="223"/>
        <v>41923.630358796298</v>
      </c>
      <c r="R2372" s="11">
        <f t="shared" si="224"/>
        <v>41953.672025462962</v>
      </c>
      <c r="S2372" s="15" t="str">
        <f t="shared" si="226"/>
        <v>music</v>
      </c>
      <c r="T2372" s="16" t="str">
        <f t="shared" si="227"/>
        <v>metal</v>
      </c>
    </row>
    <row r="2373" spans="1:20" ht="45" x14ac:dyDescent="0.25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18">
        <f t="shared" si="225"/>
        <v>104.32</v>
      </c>
      <c r="P2373" s="6">
        <f t="shared" si="222"/>
        <v>66.871794871794876</v>
      </c>
      <c r="Q2373" s="11">
        <f t="shared" si="223"/>
        <v>41526.384062499994</v>
      </c>
      <c r="R2373" s="11">
        <f t="shared" si="224"/>
        <v>41560.957638888889</v>
      </c>
      <c r="S2373" s="15" t="str">
        <f t="shared" si="226"/>
        <v>music</v>
      </c>
      <c r="T2373" s="16" t="str">
        <f t="shared" si="227"/>
        <v>metal</v>
      </c>
    </row>
    <row r="2374" spans="1:20" ht="45" x14ac:dyDescent="0.25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18">
        <f t="shared" si="225"/>
        <v>267.13333333333333</v>
      </c>
      <c r="P2374" s="6">
        <f t="shared" si="222"/>
        <v>63.102362204724407</v>
      </c>
      <c r="Q2374" s="11">
        <f t="shared" si="223"/>
        <v>42695.049537037034</v>
      </c>
      <c r="R2374" s="11">
        <f t="shared" si="224"/>
        <v>42712.124999999993</v>
      </c>
      <c r="S2374" s="15" t="str">
        <f t="shared" si="226"/>
        <v>music</v>
      </c>
      <c r="T2374" s="16" t="str">
        <f t="shared" si="227"/>
        <v>metal</v>
      </c>
    </row>
    <row r="2375" spans="1:20" ht="45" x14ac:dyDescent="0.25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18">
        <f t="shared" si="225"/>
        <v>194.13333333333333</v>
      </c>
      <c r="P2375" s="6">
        <f t="shared" si="222"/>
        <v>36.628930817610062</v>
      </c>
      <c r="Q2375" s="11">
        <f t="shared" si="223"/>
        <v>41905.476296296292</v>
      </c>
      <c r="R2375" s="11">
        <f t="shared" si="224"/>
        <v>41943.999305555553</v>
      </c>
      <c r="S2375" s="15" t="str">
        <f t="shared" si="226"/>
        <v>music</v>
      </c>
      <c r="T2375" s="16" t="str">
        <f t="shared" si="227"/>
        <v>metal</v>
      </c>
    </row>
    <row r="2376" spans="1:20" ht="45" x14ac:dyDescent="0.25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18">
        <f t="shared" si="225"/>
        <v>120.3802</v>
      </c>
      <c r="P2376" s="6">
        <f t="shared" si="222"/>
        <v>34.005706214689269</v>
      </c>
      <c r="Q2376" s="11">
        <f t="shared" si="223"/>
        <v>42577.997638888883</v>
      </c>
      <c r="R2376" s="11">
        <f t="shared" si="224"/>
        <v>42617.957638888889</v>
      </c>
      <c r="S2376" s="15" t="str">
        <f t="shared" si="226"/>
        <v>music</v>
      </c>
      <c r="T2376" s="16" t="str">
        <f t="shared" si="227"/>
        <v>metal</v>
      </c>
    </row>
    <row r="2377" spans="1:20" ht="30" x14ac:dyDescent="0.25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18">
        <f t="shared" si="225"/>
        <v>122.00090909090908</v>
      </c>
      <c r="P2377" s="6">
        <f t="shared" si="222"/>
        <v>28.553404255319148</v>
      </c>
      <c r="Q2377" s="11">
        <f t="shared" si="223"/>
        <v>41694.183506944442</v>
      </c>
      <c r="R2377" s="11">
        <f t="shared" si="224"/>
        <v>41708.375</v>
      </c>
      <c r="S2377" s="15" t="str">
        <f t="shared" si="226"/>
        <v>music</v>
      </c>
      <c r="T2377" s="16" t="str">
        <f t="shared" si="227"/>
        <v>metal</v>
      </c>
    </row>
    <row r="2378" spans="1:20" x14ac:dyDescent="0.25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18">
        <f t="shared" si="225"/>
        <v>100</v>
      </c>
      <c r="P2378" s="6">
        <f t="shared" si="222"/>
        <v>10</v>
      </c>
      <c r="Q2378" s="11">
        <f t="shared" si="223"/>
        <v>42165.59</v>
      </c>
      <c r="R2378" s="11">
        <f t="shared" si="224"/>
        <v>42195.59</v>
      </c>
      <c r="S2378" s="15" t="str">
        <f t="shared" si="226"/>
        <v>music</v>
      </c>
      <c r="T2378" s="16" t="str">
        <f t="shared" si="227"/>
        <v>metal</v>
      </c>
    </row>
    <row r="2379" spans="1:20" ht="45" x14ac:dyDescent="0.25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18">
        <f t="shared" si="225"/>
        <v>100</v>
      </c>
      <c r="P2379" s="6">
        <f t="shared" si="222"/>
        <v>18.75</v>
      </c>
      <c r="Q2379" s="11">
        <f t="shared" si="223"/>
        <v>42078.583715277775</v>
      </c>
      <c r="R2379" s="11">
        <f t="shared" si="224"/>
        <v>42108.583715277775</v>
      </c>
      <c r="S2379" s="15" t="str">
        <f t="shared" si="226"/>
        <v>music</v>
      </c>
      <c r="T2379" s="16" t="str">
        <f t="shared" si="227"/>
        <v>metal</v>
      </c>
    </row>
    <row r="2380" spans="1:20" ht="60" x14ac:dyDescent="0.25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18">
        <f t="shared" si="225"/>
        <v>119.9</v>
      </c>
      <c r="P2380" s="6">
        <f t="shared" si="222"/>
        <v>41.704347826086959</v>
      </c>
      <c r="Q2380" s="11">
        <f t="shared" si="223"/>
        <v>42050.94055555555</v>
      </c>
      <c r="R2380" s="11">
        <f t="shared" si="224"/>
        <v>42078.898888888885</v>
      </c>
      <c r="S2380" s="15" t="str">
        <f t="shared" si="226"/>
        <v>music</v>
      </c>
      <c r="T2380" s="16" t="str">
        <f t="shared" si="227"/>
        <v>metal</v>
      </c>
    </row>
    <row r="2381" spans="1:20" ht="45" x14ac:dyDescent="0.25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18">
        <f t="shared" si="225"/>
        <v>155.17499999999998</v>
      </c>
      <c r="P2381" s="6">
        <f t="shared" si="222"/>
        <v>46.669172932330824</v>
      </c>
      <c r="Q2381" s="11">
        <f t="shared" si="223"/>
        <v>42452.619409722225</v>
      </c>
      <c r="R2381" s="11">
        <f t="shared" si="224"/>
        <v>42484.999305555553</v>
      </c>
      <c r="S2381" s="15" t="str">
        <f t="shared" si="226"/>
        <v>music</v>
      </c>
      <c r="T2381" s="16" t="str">
        <f t="shared" si="227"/>
        <v>metal</v>
      </c>
    </row>
    <row r="2382" spans="1:20" ht="30" x14ac:dyDescent="0.25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18">
        <f t="shared" si="225"/>
        <v>130.44999999999999</v>
      </c>
      <c r="P2382" s="6">
        <f t="shared" si="222"/>
        <v>37.271428571428572</v>
      </c>
      <c r="Q2382" s="11">
        <f t="shared" si="223"/>
        <v>42522.671909722216</v>
      </c>
      <c r="R2382" s="11">
        <f t="shared" si="224"/>
        <v>42582.614583333336</v>
      </c>
      <c r="S2382" s="15" t="str">
        <f t="shared" si="226"/>
        <v>music</v>
      </c>
      <c r="T2382" s="16" t="str">
        <f t="shared" si="227"/>
        <v>metal</v>
      </c>
    </row>
    <row r="2383" spans="1:20" ht="30" x14ac:dyDescent="0.25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18">
        <f t="shared" si="225"/>
        <v>104.97142857142859</v>
      </c>
      <c r="P2383" s="6">
        <f t="shared" si="222"/>
        <v>59.258064516129032</v>
      </c>
      <c r="Q2383" s="11">
        <f t="shared" si="223"/>
        <v>42656.59716435185</v>
      </c>
      <c r="R2383" s="11">
        <f t="shared" si="224"/>
        <v>42667.666666666664</v>
      </c>
      <c r="S2383" s="15" t="str">
        <f t="shared" si="226"/>
        <v>music</v>
      </c>
      <c r="T2383" s="16" t="str">
        <f t="shared" si="227"/>
        <v>metal</v>
      </c>
    </row>
    <row r="2384" spans="1:20" ht="45" x14ac:dyDescent="0.25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18">
        <f t="shared" si="225"/>
        <v>100</v>
      </c>
      <c r="P2384" s="6">
        <f t="shared" si="222"/>
        <v>30</v>
      </c>
      <c r="Q2384" s="11">
        <f t="shared" si="223"/>
        <v>42021.62394675926</v>
      </c>
      <c r="R2384" s="11">
        <f t="shared" si="224"/>
        <v>42051.62394675926</v>
      </c>
      <c r="S2384" s="15" t="str">
        <f t="shared" si="226"/>
        <v>music</v>
      </c>
      <c r="T2384" s="16" t="str">
        <f t="shared" si="227"/>
        <v>metal</v>
      </c>
    </row>
    <row r="2385" spans="1:20" ht="30" x14ac:dyDescent="0.25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18">
        <f t="shared" si="225"/>
        <v>118.2205035971223</v>
      </c>
      <c r="P2385" s="6">
        <f t="shared" si="222"/>
        <v>65.8623246492986</v>
      </c>
      <c r="Q2385" s="11">
        <f t="shared" si="223"/>
        <v>42702.004004629627</v>
      </c>
      <c r="R2385" s="11">
        <f t="shared" si="224"/>
        <v>42732.004004629627</v>
      </c>
      <c r="S2385" s="15" t="str">
        <f t="shared" si="226"/>
        <v>music</v>
      </c>
      <c r="T2385" s="16" t="str">
        <f t="shared" si="227"/>
        <v>metal</v>
      </c>
    </row>
    <row r="2386" spans="1:20" ht="30" x14ac:dyDescent="0.25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18">
        <f t="shared" si="225"/>
        <v>103.44827586206897</v>
      </c>
      <c r="P2386" s="6">
        <f t="shared" si="222"/>
        <v>31.914893617021278</v>
      </c>
      <c r="Q2386" s="11">
        <f t="shared" si="223"/>
        <v>42544.916863425919</v>
      </c>
      <c r="R2386" s="11">
        <f t="shared" si="224"/>
        <v>42574.916863425919</v>
      </c>
      <c r="S2386" s="15" t="str">
        <f t="shared" si="226"/>
        <v>music</v>
      </c>
      <c r="T2386" s="16" t="str">
        <f t="shared" si="227"/>
        <v>metal</v>
      </c>
    </row>
    <row r="2387" spans="1:20" ht="45" x14ac:dyDescent="0.25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18">
        <f t="shared" si="225"/>
        <v>218.00000000000003</v>
      </c>
      <c r="P2387" s="6">
        <f t="shared" si="222"/>
        <v>19.464285714285715</v>
      </c>
      <c r="Q2387" s="11">
        <f t="shared" si="223"/>
        <v>42609.103657407402</v>
      </c>
      <c r="R2387" s="11">
        <f t="shared" si="224"/>
        <v>42668.583333333336</v>
      </c>
      <c r="S2387" s="15" t="str">
        <f t="shared" si="226"/>
        <v>music</v>
      </c>
      <c r="T2387" s="16" t="str">
        <f t="shared" si="227"/>
        <v>metal</v>
      </c>
    </row>
    <row r="2388" spans="1:20" ht="30" x14ac:dyDescent="0.25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18">
        <f t="shared" si="225"/>
        <v>100</v>
      </c>
      <c r="P2388" s="6">
        <f t="shared" si="222"/>
        <v>50</v>
      </c>
      <c r="Q2388" s="11">
        <f t="shared" si="223"/>
        <v>42291.373043981475</v>
      </c>
      <c r="R2388" s="11">
        <f t="shared" si="224"/>
        <v>42333.414710648147</v>
      </c>
      <c r="S2388" s="15" t="str">
        <f t="shared" si="226"/>
        <v>music</v>
      </c>
      <c r="T2388" s="16" t="str">
        <f t="shared" si="227"/>
        <v>metal</v>
      </c>
    </row>
    <row r="2389" spans="1:20" ht="45" x14ac:dyDescent="0.25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18">
        <f t="shared" si="225"/>
        <v>144.00583333333333</v>
      </c>
      <c r="P2389" s="6">
        <f t="shared" si="222"/>
        <v>22.737763157894737</v>
      </c>
      <c r="Q2389" s="11">
        <f t="shared" si="223"/>
        <v>42079.537245370368</v>
      </c>
      <c r="R2389" s="11">
        <f t="shared" si="224"/>
        <v>42109.749305555553</v>
      </c>
      <c r="S2389" s="15" t="str">
        <f t="shared" si="226"/>
        <v>music</v>
      </c>
      <c r="T2389" s="16" t="str">
        <f t="shared" si="227"/>
        <v>metal</v>
      </c>
    </row>
    <row r="2390" spans="1:20" ht="30" x14ac:dyDescent="0.25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18">
        <f t="shared" si="225"/>
        <v>104.67500000000001</v>
      </c>
      <c r="P2390" s="6">
        <f t="shared" si="222"/>
        <v>42.724489795918366</v>
      </c>
      <c r="Q2390" s="11">
        <f t="shared" si="223"/>
        <v>42128.611898148149</v>
      </c>
      <c r="R2390" s="11">
        <f t="shared" si="224"/>
        <v>42158.791666666664</v>
      </c>
      <c r="S2390" s="15" t="str">
        <f t="shared" si="226"/>
        <v>music</v>
      </c>
      <c r="T2390" s="16" t="str">
        <f t="shared" si="227"/>
        <v>metal</v>
      </c>
    </row>
    <row r="2391" spans="1:20" ht="45" x14ac:dyDescent="0.25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18">
        <f t="shared" si="225"/>
        <v>205.54838709677421</v>
      </c>
      <c r="P2391" s="6">
        <f t="shared" si="222"/>
        <v>106.2</v>
      </c>
      <c r="Q2391" s="11">
        <f t="shared" si="223"/>
        <v>42126.861215277771</v>
      </c>
      <c r="R2391" s="11">
        <f t="shared" si="224"/>
        <v>42156.824305555558</v>
      </c>
      <c r="S2391" s="15" t="str">
        <f t="shared" si="226"/>
        <v>music</v>
      </c>
      <c r="T2391" s="16" t="str">
        <f t="shared" si="227"/>
        <v>electronic music</v>
      </c>
    </row>
    <row r="2392" spans="1:20" ht="30" x14ac:dyDescent="0.25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18">
        <f t="shared" si="225"/>
        <v>351.80366666666669</v>
      </c>
      <c r="P2392" s="6">
        <f t="shared" si="222"/>
        <v>22.079728033472804</v>
      </c>
      <c r="Q2392" s="11">
        <f t="shared" si="223"/>
        <v>42271.043645833335</v>
      </c>
      <c r="R2392" s="11">
        <f t="shared" si="224"/>
        <v>42293.958333333336</v>
      </c>
      <c r="S2392" s="15" t="str">
        <f t="shared" si="226"/>
        <v>music</v>
      </c>
      <c r="T2392" s="16" t="str">
        <f t="shared" si="227"/>
        <v>electronic music</v>
      </c>
    </row>
    <row r="2393" spans="1:20" ht="30" x14ac:dyDescent="0.25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18">
        <f t="shared" si="225"/>
        <v>114.9</v>
      </c>
      <c r="P2393" s="6">
        <f t="shared" si="222"/>
        <v>31.054054054054053</v>
      </c>
      <c r="Q2393" s="11">
        <f t="shared" si="223"/>
        <v>42111.438391203701</v>
      </c>
      <c r="R2393" s="11">
        <f t="shared" si="224"/>
        <v>42141.438391203701</v>
      </c>
      <c r="S2393" s="15" t="str">
        <f t="shared" si="226"/>
        <v>music</v>
      </c>
      <c r="T2393" s="16" t="str">
        <f t="shared" si="227"/>
        <v>electronic music</v>
      </c>
    </row>
    <row r="2394" spans="1:20" ht="45" x14ac:dyDescent="0.25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18">
        <f t="shared" si="225"/>
        <v>237.15</v>
      </c>
      <c r="P2394" s="6">
        <f t="shared" si="222"/>
        <v>36.206106870229007</v>
      </c>
      <c r="Q2394" s="11">
        <f t="shared" si="223"/>
        <v>42145.711354166669</v>
      </c>
      <c r="R2394" s="11">
        <f t="shared" si="224"/>
        <v>42175.711354166669</v>
      </c>
      <c r="S2394" s="15" t="str">
        <f t="shared" si="226"/>
        <v>music</v>
      </c>
      <c r="T2394" s="16" t="str">
        <f t="shared" si="227"/>
        <v>electronic music</v>
      </c>
    </row>
    <row r="2395" spans="1:20" ht="45" x14ac:dyDescent="0.25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18">
        <f t="shared" si="225"/>
        <v>118.63774999999998</v>
      </c>
      <c r="P2395" s="6">
        <f t="shared" si="222"/>
        <v>388.9762295081967</v>
      </c>
      <c r="Q2395" s="11">
        <f t="shared" si="223"/>
        <v>42370.372256944444</v>
      </c>
      <c r="R2395" s="11">
        <f t="shared" si="224"/>
        <v>42400.372256944444</v>
      </c>
      <c r="S2395" s="15" t="str">
        <f t="shared" si="226"/>
        <v>music</v>
      </c>
      <c r="T2395" s="16" t="str">
        <f t="shared" si="227"/>
        <v>electronic music</v>
      </c>
    </row>
    <row r="2396" spans="1:20" ht="30" x14ac:dyDescent="0.25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18">
        <f t="shared" si="225"/>
        <v>109.92831428571431</v>
      </c>
      <c r="P2396" s="6">
        <f t="shared" si="222"/>
        <v>71.848571428571432</v>
      </c>
      <c r="Q2396" s="11">
        <f t="shared" si="223"/>
        <v>42049.625428240739</v>
      </c>
      <c r="R2396" s="11">
        <f t="shared" si="224"/>
        <v>42079.583761574067</v>
      </c>
      <c r="S2396" s="15" t="str">
        <f t="shared" si="226"/>
        <v>music</v>
      </c>
      <c r="T2396" s="16" t="str">
        <f t="shared" si="227"/>
        <v>electronic music</v>
      </c>
    </row>
    <row r="2397" spans="1:20" ht="45" x14ac:dyDescent="0.25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18">
        <f t="shared" si="225"/>
        <v>100.00828571428571</v>
      </c>
      <c r="P2397" s="6">
        <f t="shared" si="222"/>
        <v>57.381803278688523</v>
      </c>
      <c r="Q2397" s="11">
        <f t="shared" si="223"/>
        <v>42426.199259259258</v>
      </c>
      <c r="R2397" s="11">
        <f t="shared" si="224"/>
        <v>42460.157592592594</v>
      </c>
      <c r="S2397" s="15" t="str">
        <f t="shared" si="226"/>
        <v>music</v>
      </c>
      <c r="T2397" s="16" t="str">
        <f t="shared" si="227"/>
        <v>electronic music</v>
      </c>
    </row>
    <row r="2398" spans="1:20" ht="45" x14ac:dyDescent="0.25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18">
        <f t="shared" si="225"/>
        <v>103.09292094387415</v>
      </c>
      <c r="P2398" s="6">
        <f t="shared" si="222"/>
        <v>69.666666666666671</v>
      </c>
      <c r="Q2398" s="11">
        <f t="shared" si="223"/>
        <v>41904.825775462959</v>
      </c>
      <c r="R2398" s="11">
        <f t="shared" si="224"/>
        <v>41934.825775462959</v>
      </c>
      <c r="S2398" s="15" t="str">
        <f t="shared" si="226"/>
        <v>music</v>
      </c>
      <c r="T2398" s="16" t="str">
        <f t="shared" si="227"/>
        <v>electronic music</v>
      </c>
    </row>
    <row r="2399" spans="1:20" ht="45" x14ac:dyDescent="0.25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18">
        <f t="shared" si="225"/>
        <v>117.27000000000001</v>
      </c>
      <c r="P2399" s="6">
        <f t="shared" si="222"/>
        <v>45.988235294117644</v>
      </c>
      <c r="Q2399" s="11">
        <f t="shared" si="223"/>
        <v>42755.419039351851</v>
      </c>
      <c r="R2399" s="11">
        <f t="shared" si="224"/>
        <v>42800.624999999993</v>
      </c>
      <c r="S2399" s="15" t="str">
        <f t="shared" si="226"/>
        <v>music</v>
      </c>
      <c r="T2399" s="16" t="str">
        <f t="shared" si="227"/>
        <v>electronic music</v>
      </c>
    </row>
    <row r="2400" spans="1:20" ht="30" x14ac:dyDescent="0.25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18">
        <f t="shared" si="225"/>
        <v>111.75999999999999</v>
      </c>
      <c r="P2400" s="6">
        <f t="shared" si="222"/>
        <v>79.262411347517727</v>
      </c>
      <c r="Q2400" s="11">
        <f t="shared" si="223"/>
        <v>42044.503553240742</v>
      </c>
      <c r="R2400" s="11">
        <f t="shared" si="224"/>
        <v>42098.707638888889</v>
      </c>
      <c r="S2400" s="15" t="str">
        <f t="shared" si="226"/>
        <v>music</v>
      </c>
      <c r="T2400" s="16" t="str">
        <f t="shared" si="227"/>
        <v>electronic music</v>
      </c>
    </row>
    <row r="2401" spans="1:20" ht="30" x14ac:dyDescent="0.25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18">
        <f t="shared" si="225"/>
        <v>342.09999999999997</v>
      </c>
      <c r="P2401" s="6">
        <f t="shared" si="222"/>
        <v>43.031446540880502</v>
      </c>
      <c r="Q2401" s="11">
        <f t="shared" si="223"/>
        <v>42611.274872685179</v>
      </c>
      <c r="R2401" s="11">
        <f t="shared" si="224"/>
        <v>42625.274872685179</v>
      </c>
      <c r="S2401" s="15" t="str">
        <f t="shared" si="226"/>
        <v>music</v>
      </c>
      <c r="T2401" s="16" t="str">
        <f t="shared" si="227"/>
        <v>electronic music</v>
      </c>
    </row>
    <row r="2402" spans="1:20" ht="45" x14ac:dyDescent="0.25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18">
        <f t="shared" si="225"/>
        <v>107.4</v>
      </c>
      <c r="P2402" s="6">
        <f t="shared" si="222"/>
        <v>108.48484848484848</v>
      </c>
      <c r="Q2402" s="11">
        <f t="shared" si="223"/>
        <v>42324.555671296293</v>
      </c>
      <c r="R2402" s="11">
        <f t="shared" si="224"/>
        <v>42354.555671296293</v>
      </c>
      <c r="S2402" s="15" t="str">
        <f t="shared" si="226"/>
        <v>music</v>
      </c>
      <c r="T2402" s="16" t="str">
        <f t="shared" si="227"/>
        <v>electronic music</v>
      </c>
    </row>
    <row r="2403" spans="1:20" x14ac:dyDescent="0.25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18">
        <f t="shared" si="225"/>
        <v>108.49703703703703</v>
      </c>
      <c r="P2403" s="6">
        <f t="shared" si="222"/>
        <v>61.029583333333335</v>
      </c>
      <c r="Q2403" s="11">
        <f t="shared" si="223"/>
        <v>42514.458622685182</v>
      </c>
      <c r="R2403" s="11">
        <f t="shared" si="224"/>
        <v>42544.458622685182</v>
      </c>
      <c r="S2403" s="15" t="str">
        <f t="shared" si="226"/>
        <v>music</v>
      </c>
      <c r="T2403" s="16" t="str">
        <f t="shared" si="227"/>
        <v>electronic music</v>
      </c>
    </row>
    <row r="2404" spans="1:20" ht="45" x14ac:dyDescent="0.25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18">
        <f t="shared" si="225"/>
        <v>102.86144578313252</v>
      </c>
      <c r="P2404" s="6">
        <f t="shared" si="222"/>
        <v>50.592592592592595</v>
      </c>
      <c r="Q2404" s="11">
        <f t="shared" si="223"/>
        <v>42688.52407407407</v>
      </c>
      <c r="R2404" s="11">
        <f t="shared" si="224"/>
        <v>42716.52407407407</v>
      </c>
      <c r="S2404" s="15" t="str">
        <f t="shared" si="226"/>
        <v>music</v>
      </c>
      <c r="T2404" s="16" t="str">
        <f t="shared" si="227"/>
        <v>electronic music</v>
      </c>
    </row>
    <row r="2405" spans="1:20" ht="45" x14ac:dyDescent="0.25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18">
        <f t="shared" si="225"/>
        <v>130.0018</v>
      </c>
      <c r="P2405" s="6">
        <f t="shared" si="222"/>
        <v>39.157168674698795</v>
      </c>
      <c r="Q2405" s="11">
        <f t="shared" si="223"/>
        <v>42554.958379629628</v>
      </c>
      <c r="R2405" s="11">
        <f t="shared" si="224"/>
        <v>42586.957638888889</v>
      </c>
      <c r="S2405" s="15" t="str">
        <f t="shared" si="226"/>
        <v>music</v>
      </c>
      <c r="T2405" s="16" t="str">
        <f t="shared" si="227"/>
        <v>electronic music</v>
      </c>
    </row>
    <row r="2406" spans="1:20" ht="45" x14ac:dyDescent="0.25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18">
        <f t="shared" si="225"/>
        <v>107.65217391304347</v>
      </c>
      <c r="P2406" s="6">
        <f t="shared" si="222"/>
        <v>65.15789473684211</v>
      </c>
      <c r="Q2406" s="11">
        <f t="shared" si="223"/>
        <v>42016.43310185185</v>
      </c>
      <c r="R2406" s="11">
        <f t="shared" si="224"/>
        <v>42046.43310185185</v>
      </c>
      <c r="S2406" s="15" t="str">
        <f t="shared" si="226"/>
        <v>music</v>
      </c>
      <c r="T2406" s="16" t="str">
        <f t="shared" si="227"/>
        <v>electronic music</v>
      </c>
    </row>
    <row r="2407" spans="1:20" ht="30" x14ac:dyDescent="0.25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18">
        <f t="shared" si="225"/>
        <v>112.36044444444444</v>
      </c>
      <c r="P2407" s="6">
        <f t="shared" si="222"/>
        <v>23.963127962085309</v>
      </c>
      <c r="Q2407" s="11">
        <f t="shared" si="223"/>
        <v>41249.240624999999</v>
      </c>
      <c r="R2407" s="11">
        <f t="shared" si="224"/>
        <v>41281.125</v>
      </c>
      <c r="S2407" s="15" t="str">
        <f t="shared" si="226"/>
        <v>music</v>
      </c>
      <c r="T2407" s="16" t="str">
        <f t="shared" si="227"/>
        <v>electronic music</v>
      </c>
    </row>
    <row r="2408" spans="1:20" ht="45" x14ac:dyDescent="0.25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18">
        <f t="shared" si="225"/>
        <v>102.1</v>
      </c>
      <c r="P2408" s="6">
        <f t="shared" si="222"/>
        <v>48.61904761904762</v>
      </c>
      <c r="Q2408" s="11">
        <f t="shared" si="223"/>
        <v>42119.61414351852</v>
      </c>
      <c r="R2408" s="11">
        <f t="shared" si="224"/>
        <v>42141.999999999993</v>
      </c>
      <c r="S2408" s="15" t="str">
        <f t="shared" si="226"/>
        <v>music</v>
      </c>
      <c r="T2408" s="16" t="str">
        <f t="shared" si="227"/>
        <v>electronic music</v>
      </c>
    </row>
    <row r="2409" spans="1:20" ht="45" x14ac:dyDescent="0.25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18">
        <f t="shared" si="225"/>
        <v>145.33333333333334</v>
      </c>
      <c r="P2409" s="6">
        <f t="shared" si="222"/>
        <v>35.73770491803279</v>
      </c>
      <c r="Q2409" s="11">
        <f t="shared" si="223"/>
        <v>42418.023414351854</v>
      </c>
      <c r="R2409" s="11">
        <f t="shared" si="224"/>
        <v>42447.981747685182</v>
      </c>
      <c r="S2409" s="15" t="str">
        <f t="shared" si="226"/>
        <v>music</v>
      </c>
      <c r="T2409" s="16" t="str">
        <f t="shared" si="227"/>
        <v>electronic music</v>
      </c>
    </row>
    <row r="2410" spans="1:20" ht="45" x14ac:dyDescent="0.25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18">
        <f t="shared" si="225"/>
        <v>128.19999999999999</v>
      </c>
      <c r="P2410" s="6">
        <f t="shared" si="222"/>
        <v>21.366666666666667</v>
      </c>
      <c r="Q2410" s="11">
        <f t="shared" si="223"/>
        <v>42691.900995370372</v>
      </c>
      <c r="R2410" s="11">
        <f t="shared" si="224"/>
        <v>42717.124305555553</v>
      </c>
      <c r="S2410" s="15" t="str">
        <f t="shared" si="226"/>
        <v>music</v>
      </c>
      <c r="T2410" s="16" t="str">
        <f t="shared" si="227"/>
        <v>electronic music</v>
      </c>
    </row>
    <row r="2411" spans="1:20" ht="45" x14ac:dyDescent="0.25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18">
        <f t="shared" si="225"/>
        <v>104.93636363636362</v>
      </c>
      <c r="P2411" s="6">
        <f t="shared" si="222"/>
        <v>61.562666666666665</v>
      </c>
      <c r="Q2411" s="11">
        <f t="shared" si="223"/>
        <v>42741.391331018516</v>
      </c>
      <c r="R2411" s="11">
        <f t="shared" si="224"/>
        <v>42772.391331018516</v>
      </c>
      <c r="S2411" s="15" t="str">
        <f t="shared" si="226"/>
        <v>photography</v>
      </c>
      <c r="T2411" s="16" t="str">
        <f t="shared" si="227"/>
        <v>photobooks</v>
      </c>
    </row>
    <row r="2412" spans="1:20" ht="45" x14ac:dyDescent="0.25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18">
        <f t="shared" si="225"/>
        <v>105.44</v>
      </c>
      <c r="P2412" s="6">
        <f t="shared" si="222"/>
        <v>118.73873873873873</v>
      </c>
      <c r="Q2412" s="11">
        <f t="shared" si="223"/>
        <v>42130.656817129631</v>
      </c>
      <c r="R2412" s="11">
        <f t="shared" si="224"/>
        <v>42162.958333333336</v>
      </c>
      <c r="S2412" s="15" t="str">
        <f t="shared" si="226"/>
        <v>photography</v>
      </c>
      <c r="T2412" s="16" t="str">
        <f t="shared" si="227"/>
        <v>photobooks</v>
      </c>
    </row>
    <row r="2413" spans="1:20" ht="45" x14ac:dyDescent="0.25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18">
        <f t="shared" si="225"/>
        <v>106.73333333333332</v>
      </c>
      <c r="P2413" s="6">
        <f t="shared" si="222"/>
        <v>65.081300813008127</v>
      </c>
      <c r="Q2413" s="11">
        <f t="shared" si="223"/>
        <v>42123.655034722215</v>
      </c>
      <c r="R2413" s="11">
        <f t="shared" si="224"/>
        <v>42156.737499999996</v>
      </c>
      <c r="S2413" s="15" t="str">
        <f t="shared" si="226"/>
        <v>photography</v>
      </c>
      <c r="T2413" s="16" t="str">
        <f t="shared" si="227"/>
        <v>photobooks</v>
      </c>
    </row>
    <row r="2414" spans="1:20" ht="45" x14ac:dyDescent="0.25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18">
        <f t="shared" si="225"/>
        <v>104.12571428571428</v>
      </c>
      <c r="P2414" s="6">
        <f t="shared" si="222"/>
        <v>130.15714285714284</v>
      </c>
      <c r="Q2414" s="11">
        <f t="shared" si="223"/>
        <v>42109.686608796292</v>
      </c>
      <c r="R2414" s="11">
        <f t="shared" si="224"/>
        <v>42141.541666666664</v>
      </c>
      <c r="S2414" s="15" t="str">
        <f t="shared" si="226"/>
        <v>photography</v>
      </c>
      <c r="T2414" s="16" t="str">
        <f t="shared" si="227"/>
        <v>photobooks</v>
      </c>
    </row>
    <row r="2415" spans="1:20" ht="45" x14ac:dyDescent="0.25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18">
        <f t="shared" si="225"/>
        <v>160.54999999999998</v>
      </c>
      <c r="P2415" s="6">
        <f t="shared" si="222"/>
        <v>37.776470588235291</v>
      </c>
      <c r="Q2415" s="11">
        <f t="shared" si="223"/>
        <v>42711.492361111108</v>
      </c>
      <c r="R2415" s="11">
        <f t="shared" si="224"/>
        <v>42732.492361111108</v>
      </c>
      <c r="S2415" s="15" t="str">
        <f t="shared" si="226"/>
        <v>photography</v>
      </c>
      <c r="T2415" s="16" t="str">
        <f t="shared" si="227"/>
        <v>photobooks</v>
      </c>
    </row>
    <row r="2416" spans="1:20" ht="45" x14ac:dyDescent="0.25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18">
        <f t="shared" si="225"/>
        <v>107.77777777777777</v>
      </c>
      <c r="P2416" s="6">
        <f t="shared" si="222"/>
        <v>112.79069767441861</v>
      </c>
      <c r="Q2416" s="11">
        <f t="shared" si="223"/>
        <v>42529.770775462959</v>
      </c>
      <c r="R2416" s="11">
        <f t="shared" si="224"/>
        <v>42550.770775462959</v>
      </c>
      <c r="S2416" s="15" t="str">
        <f t="shared" si="226"/>
        <v>photography</v>
      </c>
      <c r="T2416" s="16" t="str">
        <f t="shared" si="227"/>
        <v>photobooks</v>
      </c>
    </row>
    <row r="2417" spans="1:20" ht="30" x14ac:dyDescent="0.25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18">
        <f t="shared" si="225"/>
        <v>135</v>
      </c>
      <c r="P2417" s="6">
        <f t="shared" si="222"/>
        <v>51.92307692307692</v>
      </c>
      <c r="Q2417" s="11">
        <f t="shared" si="223"/>
        <v>41852.457465277774</v>
      </c>
      <c r="R2417" s="11">
        <f t="shared" si="224"/>
        <v>41882.457465277774</v>
      </c>
      <c r="S2417" s="15" t="str">
        <f t="shared" si="226"/>
        <v>photography</v>
      </c>
      <c r="T2417" s="16" t="str">
        <f t="shared" si="227"/>
        <v>photobooks</v>
      </c>
    </row>
    <row r="2418" spans="1:20" ht="45" x14ac:dyDescent="0.25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18">
        <f t="shared" si="225"/>
        <v>109.07407407407408</v>
      </c>
      <c r="P2418" s="6">
        <f t="shared" si="222"/>
        <v>89.242424242424249</v>
      </c>
      <c r="Q2418" s="11">
        <f t="shared" si="223"/>
        <v>42419.395370370366</v>
      </c>
      <c r="R2418" s="11">
        <f t="shared" si="224"/>
        <v>42449.353703703702</v>
      </c>
      <c r="S2418" s="15" t="str">
        <f t="shared" si="226"/>
        <v>photography</v>
      </c>
      <c r="T2418" s="16" t="str">
        <f t="shared" si="227"/>
        <v>photobooks</v>
      </c>
    </row>
    <row r="2419" spans="1:20" ht="30" x14ac:dyDescent="0.25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18">
        <f t="shared" si="225"/>
        <v>290</v>
      </c>
      <c r="P2419" s="6">
        <f t="shared" si="222"/>
        <v>19.333333333333332</v>
      </c>
      <c r="Q2419" s="11">
        <f t="shared" si="223"/>
        <v>42747.298356481479</v>
      </c>
      <c r="R2419" s="11">
        <f t="shared" si="224"/>
        <v>42777.298356481479</v>
      </c>
      <c r="S2419" s="15" t="str">
        <f t="shared" si="226"/>
        <v>photography</v>
      </c>
      <c r="T2419" s="16" t="str">
        <f t="shared" si="227"/>
        <v>photobooks</v>
      </c>
    </row>
    <row r="2420" spans="1:20" ht="45" x14ac:dyDescent="0.25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18">
        <f t="shared" si="225"/>
        <v>103.95714285714286</v>
      </c>
      <c r="P2420" s="6">
        <f t="shared" si="222"/>
        <v>79.967032967032964</v>
      </c>
      <c r="Q2420" s="11">
        <f t="shared" si="223"/>
        <v>42409.567743055552</v>
      </c>
      <c r="R2420" s="11">
        <f t="shared" si="224"/>
        <v>42469.526076388887</v>
      </c>
      <c r="S2420" s="15" t="str">
        <f t="shared" si="226"/>
        <v>photography</v>
      </c>
      <c r="T2420" s="16" t="str">
        <f t="shared" si="227"/>
        <v>photobooks</v>
      </c>
    </row>
    <row r="2421" spans="1:20" ht="45" x14ac:dyDescent="0.25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18">
        <f t="shared" si="225"/>
        <v>322.24</v>
      </c>
      <c r="P2421" s="6">
        <f t="shared" si="222"/>
        <v>56.414565826330531</v>
      </c>
      <c r="Q2421" s="11">
        <f t="shared" si="223"/>
        <v>42072.27984953703</v>
      </c>
      <c r="R2421" s="11">
        <f t="shared" si="224"/>
        <v>42102.27984953703</v>
      </c>
      <c r="S2421" s="15" t="str">
        <f t="shared" si="226"/>
        <v>photography</v>
      </c>
      <c r="T2421" s="16" t="str">
        <f t="shared" si="227"/>
        <v>photobooks</v>
      </c>
    </row>
    <row r="2422" spans="1:20" ht="60" x14ac:dyDescent="0.25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18">
        <f t="shared" si="225"/>
        <v>135</v>
      </c>
      <c r="P2422" s="6">
        <f t="shared" si="222"/>
        <v>79.411764705882348</v>
      </c>
      <c r="Q2422" s="11">
        <f t="shared" si="223"/>
        <v>42298.139502314814</v>
      </c>
      <c r="R2422" s="11">
        <f t="shared" si="224"/>
        <v>42358.166666666664</v>
      </c>
      <c r="S2422" s="15" t="str">
        <f t="shared" si="226"/>
        <v>photography</v>
      </c>
      <c r="T2422" s="16" t="str">
        <f t="shared" si="227"/>
        <v>photobooks</v>
      </c>
    </row>
    <row r="2423" spans="1:20" ht="30" x14ac:dyDescent="0.25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18">
        <f t="shared" si="225"/>
        <v>269.91034482758624</v>
      </c>
      <c r="P2423" s="6">
        <f t="shared" si="222"/>
        <v>76.439453125</v>
      </c>
      <c r="Q2423" s="11">
        <f t="shared" si="223"/>
        <v>42326.610405092586</v>
      </c>
      <c r="R2423" s="11">
        <f t="shared" si="224"/>
        <v>42356.610405092586</v>
      </c>
      <c r="S2423" s="15" t="str">
        <f t="shared" si="226"/>
        <v>photography</v>
      </c>
      <c r="T2423" s="16" t="str">
        <f t="shared" si="227"/>
        <v>photobooks</v>
      </c>
    </row>
    <row r="2424" spans="1:20" ht="45" x14ac:dyDescent="0.25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18">
        <f t="shared" si="225"/>
        <v>253.29333333333332</v>
      </c>
      <c r="P2424" s="6">
        <f t="shared" si="222"/>
        <v>121</v>
      </c>
      <c r="Q2424" s="11">
        <f t="shared" si="223"/>
        <v>42503.456412037034</v>
      </c>
      <c r="R2424" s="11">
        <f t="shared" si="224"/>
        <v>42534.040972222218</v>
      </c>
      <c r="S2424" s="15" t="str">
        <f t="shared" si="226"/>
        <v>photography</v>
      </c>
      <c r="T2424" s="16" t="str">
        <f t="shared" si="227"/>
        <v>photobooks</v>
      </c>
    </row>
    <row r="2425" spans="1:20" ht="45" x14ac:dyDescent="0.25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18">
        <f t="shared" si="225"/>
        <v>260.59999999999997</v>
      </c>
      <c r="P2425" s="6">
        <f t="shared" si="222"/>
        <v>54.616766467065865</v>
      </c>
      <c r="Q2425" s="11">
        <f t="shared" si="223"/>
        <v>42333.410717592589</v>
      </c>
      <c r="R2425" s="11">
        <f t="shared" si="224"/>
        <v>42368.916666666664</v>
      </c>
      <c r="S2425" s="15" t="str">
        <f t="shared" si="226"/>
        <v>photography</v>
      </c>
      <c r="T2425" s="16" t="str">
        <f t="shared" si="227"/>
        <v>photobooks</v>
      </c>
    </row>
    <row r="2426" spans="1:20" ht="45" x14ac:dyDescent="0.25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18">
        <f t="shared" si="225"/>
        <v>101.31677953348381</v>
      </c>
      <c r="P2426" s="6">
        <f t="shared" si="222"/>
        <v>299.22222222222223</v>
      </c>
      <c r="Q2426" s="11">
        <f t="shared" si="223"/>
        <v>42161.562499999993</v>
      </c>
      <c r="R2426" s="11">
        <f t="shared" si="224"/>
        <v>42193.562499999993</v>
      </c>
      <c r="S2426" s="15" t="str">
        <f t="shared" si="226"/>
        <v>photography</v>
      </c>
      <c r="T2426" s="16" t="str">
        <f t="shared" si="227"/>
        <v>photobooks</v>
      </c>
    </row>
    <row r="2427" spans="1:20" ht="45" x14ac:dyDescent="0.25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18">
        <f t="shared" si="225"/>
        <v>125.60416666666667</v>
      </c>
      <c r="P2427" s="6">
        <f t="shared" si="222"/>
        <v>58.533980582524272</v>
      </c>
      <c r="Q2427" s="11">
        <f t="shared" si="223"/>
        <v>42089.269166666665</v>
      </c>
      <c r="R2427" s="11">
        <f t="shared" si="224"/>
        <v>42110.269166666665</v>
      </c>
      <c r="S2427" s="15" t="str">
        <f t="shared" si="226"/>
        <v>photography</v>
      </c>
      <c r="T2427" s="16" t="str">
        <f t="shared" si="227"/>
        <v>photobooks</v>
      </c>
    </row>
    <row r="2428" spans="1:20" ht="45" x14ac:dyDescent="0.25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18">
        <f t="shared" si="225"/>
        <v>102.43783333333334</v>
      </c>
      <c r="P2428" s="6">
        <f t="shared" si="222"/>
        <v>55.371801801801809</v>
      </c>
      <c r="Q2428" s="11">
        <f t="shared" si="223"/>
        <v>42536.398680555554</v>
      </c>
      <c r="R2428" s="11">
        <f t="shared" si="224"/>
        <v>42566.398680555554</v>
      </c>
      <c r="S2428" s="15" t="str">
        <f t="shared" si="226"/>
        <v>photography</v>
      </c>
      <c r="T2428" s="16" t="str">
        <f t="shared" si="227"/>
        <v>photobooks</v>
      </c>
    </row>
    <row r="2429" spans="1:20" ht="45" x14ac:dyDescent="0.25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18">
        <f t="shared" si="225"/>
        <v>199.244</v>
      </c>
      <c r="P2429" s="6">
        <f t="shared" si="222"/>
        <v>183.80442804428046</v>
      </c>
      <c r="Q2429" s="11">
        <f t="shared" si="223"/>
        <v>42152.08048611111</v>
      </c>
      <c r="R2429" s="11">
        <f t="shared" si="224"/>
        <v>42182.08048611111</v>
      </c>
      <c r="S2429" s="15" t="str">
        <f t="shared" si="226"/>
        <v>photography</v>
      </c>
      <c r="T2429" s="16" t="str">
        <f t="shared" si="227"/>
        <v>photobooks</v>
      </c>
    </row>
    <row r="2430" spans="1:20" ht="45" x14ac:dyDescent="0.25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18">
        <f t="shared" si="225"/>
        <v>102.45398773006136</v>
      </c>
      <c r="P2430" s="6">
        <f t="shared" si="222"/>
        <v>165.34653465346534</v>
      </c>
      <c r="Q2430" s="11">
        <f t="shared" si="223"/>
        <v>42125.4065625</v>
      </c>
      <c r="R2430" s="11">
        <f t="shared" si="224"/>
        <v>42155.4065625</v>
      </c>
      <c r="S2430" s="15" t="str">
        <f t="shared" si="226"/>
        <v>photography</v>
      </c>
      <c r="T2430" s="16" t="str">
        <f t="shared" si="227"/>
        <v>photobooks</v>
      </c>
    </row>
    <row r="2431" spans="1:20" ht="45" x14ac:dyDescent="0.25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18">
        <f t="shared" si="225"/>
        <v>102.94615384615385</v>
      </c>
      <c r="P2431" s="6">
        <f t="shared" si="222"/>
        <v>234.78947368421052</v>
      </c>
      <c r="Q2431" s="11">
        <f t="shared" si="223"/>
        <v>42297.539733796293</v>
      </c>
      <c r="R2431" s="11">
        <f t="shared" si="224"/>
        <v>42341.999999999993</v>
      </c>
      <c r="S2431" s="15" t="str">
        <f t="shared" si="226"/>
        <v>photography</v>
      </c>
      <c r="T2431" s="16" t="str">
        <f t="shared" si="227"/>
        <v>photobooks</v>
      </c>
    </row>
    <row r="2432" spans="1:20" ht="45" x14ac:dyDescent="0.25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18">
        <f t="shared" si="225"/>
        <v>100.86153846153847</v>
      </c>
      <c r="P2432" s="6">
        <f t="shared" si="222"/>
        <v>211.48387096774192</v>
      </c>
      <c r="Q2432" s="11">
        <f t="shared" si="223"/>
        <v>42138.298043981478</v>
      </c>
      <c r="R2432" s="11">
        <f t="shared" si="224"/>
        <v>42168.298043981478</v>
      </c>
      <c r="S2432" s="15" t="str">
        <f t="shared" si="226"/>
        <v>photography</v>
      </c>
      <c r="T2432" s="16" t="str">
        <f t="shared" si="227"/>
        <v>photobooks</v>
      </c>
    </row>
    <row r="2433" spans="1:20" ht="45" x14ac:dyDescent="0.25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18">
        <f t="shared" si="225"/>
        <v>114.99999999999999</v>
      </c>
      <c r="P2433" s="6">
        <f t="shared" si="222"/>
        <v>32.34375</v>
      </c>
      <c r="Q2433" s="11">
        <f t="shared" si="223"/>
        <v>42772.567743055552</v>
      </c>
      <c r="R2433" s="11">
        <f t="shared" si="224"/>
        <v>42805.353472222218</v>
      </c>
      <c r="S2433" s="15" t="str">
        <f t="shared" si="226"/>
        <v>photography</v>
      </c>
      <c r="T2433" s="16" t="str">
        <f t="shared" si="227"/>
        <v>photobooks</v>
      </c>
    </row>
    <row r="2434" spans="1:20" ht="30" x14ac:dyDescent="0.25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18">
        <f t="shared" si="225"/>
        <v>104.16766467065868</v>
      </c>
      <c r="P2434" s="6">
        <f t="shared" ref="P2434:P2497" si="228">IF(ISERROR(E2434/L2434),0,E2434/L2434)</f>
        <v>123.37588652482269</v>
      </c>
      <c r="Q2434" s="11">
        <f t="shared" ref="Q2434:Q2497" si="229">(J2434/86400)+25569+(-5/24)</f>
        <v>42430.221909722219</v>
      </c>
      <c r="R2434" s="11">
        <f t="shared" ref="R2434:R2497" si="230">(I2434/86400)+25569+(-5/24)</f>
        <v>42460.208333333336</v>
      </c>
      <c r="S2434" s="15" t="str">
        <f t="shared" si="226"/>
        <v>photography</v>
      </c>
      <c r="T2434" s="16" t="str">
        <f t="shared" si="227"/>
        <v>photobooks</v>
      </c>
    </row>
    <row r="2435" spans="1:20" ht="45" x14ac:dyDescent="0.25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18">
        <f t="shared" ref="O2435:O2498" si="231">E2435/D2435 * 100</f>
        <v>155.29999999999998</v>
      </c>
      <c r="P2435" s="6">
        <f t="shared" si="228"/>
        <v>207.06666666666666</v>
      </c>
      <c r="Q2435" s="11">
        <f t="shared" si="229"/>
        <v>42423.500740740739</v>
      </c>
      <c r="R2435" s="11">
        <f t="shared" si="230"/>
        <v>42453.459074074075</v>
      </c>
      <c r="S2435" s="15" t="str">
        <f t="shared" ref="S2435:S2498" si="232">LEFT(N2435,FIND("/",N2435)-1)</f>
        <v>photography</v>
      </c>
      <c r="T2435" s="16" t="str">
        <f t="shared" ref="T2435:T2498" si="233">RIGHT(N2435,LEN(N2435)-FIND("/",N2435))</f>
        <v>photobooks</v>
      </c>
    </row>
    <row r="2436" spans="1:20" ht="45" x14ac:dyDescent="0.25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18">
        <f t="shared" si="231"/>
        <v>106</v>
      </c>
      <c r="P2436" s="6">
        <f t="shared" si="228"/>
        <v>138.2608695652174</v>
      </c>
      <c r="Q2436" s="11">
        <f t="shared" si="229"/>
        <v>42761.637789351851</v>
      </c>
      <c r="R2436" s="11">
        <f t="shared" si="230"/>
        <v>42791.637789351851</v>
      </c>
      <c r="S2436" s="15" t="str">
        <f t="shared" si="232"/>
        <v>photography</v>
      </c>
      <c r="T2436" s="16" t="str">
        <f t="shared" si="233"/>
        <v>photobooks</v>
      </c>
    </row>
    <row r="2437" spans="1:20" ht="30" x14ac:dyDescent="0.25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18">
        <f t="shared" si="231"/>
        <v>254.31499999999997</v>
      </c>
      <c r="P2437" s="6">
        <f t="shared" si="228"/>
        <v>493.81553398058253</v>
      </c>
      <c r="Q2437" s="11">
        <f t="shared" si="229"/>
        <v>42132.733472222222</v>
      </c>
      <c r="R2437" s="11">
        <f t="shared" si="230"/>
        <v>42155.666666666664</v>
      </c>
      <c r="S2437" s="15" t="str">
        <f t="shared" si="232"/>
        <v>photography</v>
      </c>
      <c r="T2437" s="16" t="str">
        <f t="shared" si="233"/>
        <v>photobooks</v>
      </c>
    </row>
    <row r="2438" spans="1:20" ht="45" x14ac:dyDescent="0.25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18">
        <f t="shared" si="231"/>
        <v>101.1</v>
      </c>
      <c r="P2438" s="6">
        <f t="shared" si="228"/>
        <v>168.5</v>
      </c>
      <c r="Q2438" s="11">
        <f t="shared" si="229"/>
        <v>42515.658113425925</v>
      </c>
      <c r="R2438" s="11">
        <f t="shared" si="230"/>
        <v>42530.658113425925</v>
      </c>
      <c r="S2438" s="15" t="str">
        <f t="shared" si="232"/>
        <v>photography</v>
      </c>
      <c r="T2438" s="16" t="str">
        <f t="shared" si="233"/>
        <v>photobooks</v>
      </c>
    </row>
    <row r="2439" spans="1:20" ht="45" x14ac:dyDescent="0.25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18">
        <f t="shared" si="231"/>
        <v>129.04</v>
      </c>
      <c r="P2439" s="6">
        <f t="shared" si="228"/>
        <v>38.867469879518069</v>
      </c>
      <c r="Q2439" s="11">
        <f t="shared" si="229"/>
        <v>42318.741840277777</v>
      </c>
      <c r="R2439" s="11">
        <f t="shared" si="230"/>
        <v>42334.833333333336</v>
      </c>
      <c r="S2439" s="15" t="str">
        <f t="shared" si="232"/>
        <v>photography</v>
      </c>
      <c r="T2439" s="16" t="str">
        <f t="shared" si="233"/>
        <v>photobooks</v>
      </c>
    </row>
    <row r="2440" spans="1:20" ht="45" x14ac:dyDescent="0.25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18">
        <f t="shared" si="231"/>
        <v>102.23076923076924</v>
      </c>
      <c r="P2440" s="6">
        <f t="shared" si="228"/>
        <v>61.527777777777779</v>
      </c>
      <c r="Q2440" s="11">
        <f t="shared" si="229"/>
        <v>42731.547453703701</v>
      </c>
      <c r="R2440" s="11">
        <f t="shared" si="230"/>
        <v>42766.547453703701</v>
      </c>
      <c r="S2440" s="15" t="str">
        <f t="shared" si="232"/>
        <v>photography</v>
      </c>
      <c r="T2440" s="16" t="str">
        <f t="shared" si="233"/>
        <v>photobooks</v>
      </c>
    </row>
    <row r="2441" spans="1:20" ht="45" x14ac:dyDescent="0.25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18">
        <f t="shared" si="231"/>
        <v>131.80000000000001</v>
      </c>
      <c r="P2441" s="6">
        <f t="shared" si="228"/>
        <v>105.44</v>
      </c>
      <c r="Q2441" s="11">
        <f t="shared" si="229"/>
        <v>42104.632002314807</v>
      </c>
      <c r="R2441" s="11">
        <f t="shared" si="230"/>
        <v>42164.632002314807</v>
      </c>
      <c r="S2441" s="15" t="str">
        <f t="shared" si="232"/>
        <v>photography</v>
      </c>
      <c r="T2441" s="16" t="str">
        <f t="shared" si="233"/>
        <v>photobooks</v>
      </c>
    </row>
    <row r="2442" spans="1:20" ht="45" x14ac:dyDescent="0.25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18">
        <f t="shared" si="231"/>
        <v>786.0802000000001</v>
      </c>
      <c r="P2442" s="6">
        <f t="shared" si="228"/>
        <v>71.592003642987251</v>
      </c>
      <c r="Q2442" s="11">
        <f t="shared" si="229"/>
        <v>41759.714768518512</v>
      </c>
      <c r="R2442" s="11">
        <f t="shared" si="230"/>
        <v>41789.714768518512</v>
      </c>
      <c r="S2442" s="15" t="str">
        <f t="shared" si="232"/>
        <v>photography</v>
      </c>
      <c r="T2442" s="16" t="str">
        <f t="shared" si="233"/>
        <v>photobooks</v>
      </c>
    </row>
    <row r="2443" spans="1:20" ht="30" x14ac:dyDescent="0.25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18">
        <f t="shared" si="231"/>
        <v>145.70000000000002</v>
      </c>
      <c r="P2443" s="6">
        <f t="shared" si="228"/>
        <v>91.882882882882882</v>
      </c>
      <c r="Q2443" s="11">
        <f t="shared" si="229"/>
        <v>42247.408067129632</v>
      </c>
      <c r="R2443" s="11">
        <f t="shared" si="230"/>
        <v>42279.752083333333</v>
      </c>
      <c r="S2443" s="15" t="str">
        <f t="shared" si="232"/>
        <v>photography</v>
      </c>
      <c r="T2443" s="16" t="str">
        <f t="shared" si="233"/>
        <v>photobooks</v>
      </c>
    </row>
    <row r="2444" spans="1:20" ht="45" x14ac:dyDescent="0.25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18">
        <f t="shared" si="231"/>
        <v>102.60000000000001</v>
      </c>
      <c r="P2444" s="6">
        <f t="shared" si="228"/>
        <v>148.57377049180329</v>
      </c>
      <c r="Q2444" s="11">
        <f t="shared" si="229"/>
        <v>42535.6011574074</v>
      </c>
      <c r="R2444" s="11">
        <f t="shared" si="230"/>
        <v>42565.6011574074</v>
      </c>
      <c r="S2444" s="15" t="str">
        <f t="shared" si="232"/>
        <v>photography</v>
      </c>
      <c r="T2444" s="16" t="str">
        <f t="shared" si="233"/>
        <v>photobooks</v>
      </c>
    </row>
    <row r="2445" spans="1:20" ht="45" x14ac:dyDescent="0.25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18">
        <f t="shared" si="231"/>
        <v>172.27777777777777</v>
      </c>
      <c r="P2445" s="6">
        <f t="shared" si="228"/>
        <v>174.2134831460674</v>
      </c>
      <c r="Q2445" s="11">
        <f t="shared" si="229"/>
        <v>42278.453703703701</v>
      </c>
      <c r="R2445" s="11">
        <f t="shared" si="230"/>
        <v>42308.916666666664</v>
      </c>
      <c r="S2445" s="15" t="str">
        <f t="shared" si="232"/>
        <v>photography</v>
      </c>
      <c r="T2445" s="16" t="str">
        <f t="shared" si="233"/>
        <v>photobooks</v>
      </c>
    </row>
    <row r="2446" spans="1:20" ht="30" x14ac:dyDescent="0.25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18">
        <f t="shared" si="231"/>
        <v>159.16819571865443</v>
      </c>
      <c r="P2446" s="6">
        <f t="shared" si="228"/>
        <v>102.86166007905139</v>
      </c>
      <c r="Q2446" s="11">
        <f t="shared" si="229"/>
        <v>42633.253622685188</v>
      </c>
      <c r="R2446" s="11">
        <f t="shared" si="230"/>
        <v>42663.253622685188</v>
      </c>
      <c r="S2446" s="15" t="str">
        <f t="shared" si="232"/>
        <v>photography</v>
      </c>
      <c r="T2446" s="16" t="str">
        <f t="shared" si="233"/>
        <v>photobooks</v>
      </c>
    </row>
    <row r="2447" spans="1:20" ht="45" x14ac:dyDescent="0.25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18">
        <f t="shared" si="231"/>
        <v>103.76666666666668</v>
      </c>
      <c r="P2447" s="6">
        <f t="shared" si="228"/>
        <v>111.17857142857143</v>
      </c>
      <c r="Q2447" s="11">
        <f t="shared" si="229"/>
        <v>42211.420277777775</v>
      </c>
      <c r="R2447" s="11">
        <f t="shared" si="230"/>
        <v>42241.420277777775</v>
      </c>
      <c r="S2447" s="15" t="str">
        <f t="shared" si="232"/>
        <v>photography</v>
      </c>
      <c r="T2447" s="16" t="str">
        <f t="shared" si="233"/>
        <v>photobooks</v>
      </c>
    </row>
    <row r="2448" spans="1:20" ht="45" x14ac:dyDescent="0.25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18">
        <f t="shared" si="231"/>
        <v>111.40954545454547</v>
      </c>
      <c r="P2448" s="6">
        <f t="shared" si="228"/>
        <v>23.796213592233013</v>
      </c>
      <c r="Q2448" s="11">
        <f t="shared" si="229"/>
        <v>42680.267222222225</v>
      </c>
      <c r="R2448" s="11">
        <f t="shared" si="230"/>
        <v>42707.791666666664</v>
      </c>
      <c r="S2448" s="15" t="str">
        <f t="shared" si="232"/>
        <v>photography</v>
      </c>
      <c r="T2448" s="16" t="str">
        <f t="shared" si="233"/>
        <v>photobooks</v>
      </c>
    </row>
    <row r="2449" spans="1:20" ht="30" x14ac:dyDescent="0.25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18">
        <f t="shared" si="231"/>
        <v>280.375</v>
      </c>
      <c r="P2449" s="6">
        <f t="shared" si="228"/>
        <v>81.268115942028984</v>
      </c>
      <c r="Q2449" s="11">
        <f t="shared" si="229"/>
        <v>42430.512118055551</v>
      </c>
      <c r="R2449" s="11">
        <f t="shared" si="230"/>
        <v>42460.958333333336</v>
      </c>
      <c r="S2449" s="15" t="str">
        <f t="shared" si="232"/>
        <v>photography</v>
      </c>
      <c r="T2449" s="16" t="str">
        <f t="shared" si="233"/>
        <v>photobooks</v>
      </c>
    </row>
    <row r="2450" spans="1:20" ht="30" x14ac:dyDescent="0.25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18">
        <f t="shared" si="231"/>
        <v>112.10606060606061</v>
      </c>
      <c r="P2450" s="6">
        <f t="shared" si="228"/>
        <v>116.21465968586388</v>
      </c>
      <c r="Q2450" s="11">
        <f t="shared" si="229"/>
        <v>42653.968854166662</v>
      </c>
      <c r="R2450" s="11">
        <f t="shared" si="230"/>
        <v>42684.010520833333</v>
      </c>
      <c r="S2450" s="15" t="str">
        <f t="shared" si="232"/>
        <v>photography</v>
      </c>
      <c r="T2450" s="16" t="str">
        <f t="shared" si="233"/>
        <v>photobooks</v>
      </c>
    </row>
    <row r="2451" spans="1:20" ht="30" x14ac:dyDescent="0.25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18">
        <f t="shared" si="231"/>
        <v>103.8</v>
      </c>
      <c r="P2451" s="6">
        <f t="shared" si="228"/>
        <v>46.133333333333333</v>
      </c>
      <c r="Q2451" s="11">
        <f t="shared" si="229"/>
        <v>41355.617164351854</v>
      </c>
      <c r="R2451" s="11">
        <f t="shared" si="230"/>
        <v>41386.666666666664</v>
      </c>
      <c r="S2451" s="15" t="str">
        <f t="shared" si="232"/>
        <v>music</v>
      </c>
      <c r="T2451" s="16" t="str">
        <f t="shared" si="233"/>
        <v>rock</v>
      </c>
    </row>
    <row r="2452" spans="1:20" ht="45" x14ac:dyDescent="0.25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18">
        <f t="shared" si="231"/>
        <v>120.24999999999999</v>
      </c>
      <c r="P2452" s="6">
        <f t="shared" si="228"/>
        <v>141.47058823529412</v>
      </c>
      <c r="Q2452" s="11">
        <f t="shared" si="229"/>
        <v>41774.391597222224</v>
      </c>
      <c r="R2452" s="11">
        <f t="shared" si="230"/>
        <v>41804.391597222224</v>
      </c>
      <c r="S2452" s="15" t="str">
        <f t="shared" si="232"/>
        <v>music</v>
      </c>
      <c r="T2452" s="16" t="str">
        <f t="shared" si="233"/>
        <v>rock</v>
      </c>
    </row>
    <row r="2453" spans="1:20" ht="45" x14ac:dyDescent="0.25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18">
        <f t="shared" si="231"/>
        <v>117</v>
      </c>
      <c r="P2453" s="6">
        <f t="shared" si="228"/>
        <v>75.483870967741936</v>
      </c>
      <c r="Q2453" s="11">
        <f t="shared" si="229"/>
        <v>40837.835057870368</v>
      </c>
      <c r="R2453" s="11">
        <f t="shared" si="230"/>
        <v>40882.876724537033</v>
      </c>
      <c r="S2453" s="15" t="str">
        <f t="shared" si="232"/>
        <v>music</v>
      </c>
      <c r="T2453" s="16" t="str">
        <f t="shared" si="233"/>
        <v>rock</v>
      </c>
    </row>
    <row r="2454" spans="1:20" ht="30" x14ac:dyDescent="0.25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18">
        <f t="shared" si="231"/>
        <v>122.14285714285715</v>
      </c>
      <c r="P2454" s="6">
        <f t="shared" si="228"/>
        <v>85.5</v>
      </c>
      <c r="Q2454" s="11">
        <f t="shared" si="229"/>
        <v>41370.083969907406</v>
      </c>
      <c r="R2454" s="11">
        <f t="shared" si="230"/>
        <v>41400.083969907406</v>
      </c>
      <c r="S2454" s="15" t="str">
        <f t="shared" si="232"/>
        <v>music</v>
      </c>
      <c r="T2454" s="16" t="str">
        <f t="shared" si="233"/>
        <v>rock</v>
      </c>
    </row>
    <row r="2455" spans="1:20" ht="30" x14ac:dyDescent="0.25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18">
        <f t="shared" si="231"/>
        <v>151.63999999999999</v>
      </c>
      <c r="P2455" s="6">
        <f t="shared" si="228"/>
        <v>64.254237288135599</v>
      </c>
      <c r="Q2455" s="11">
        <f t="shared" si="229"/>
        <v>41767.448530092588</v>
      </c>
      <c r="R2455" s="11">
        <f t="shared" si="230"/>
        <v>41803.082638888889</v>
      </c>
      <c r="S2455" s="15" t="str">
        <f t="shared" si="232"/>
        <v>music</v>
      </c>
      <c r="T2455" s="16" t="str">
        <f t="shared" si="233"/>
        <v>rock</v>
      </c>
    </row>
    <row r="2456" spans="1:20" ht="45" x14ac:dyDescent="0.25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18">
        <f t="shared" si="231"/>
        <v>104.44</v>
      </c>
      <c r="P2456" s="6">
        <f t="shared" si="228"/>
        <v>64.46913580246914</v>
      </c>
      <c r="Q2456" s="11">
        <f t="shared" si="229"/>
        <v>41067.532534722217</v>
      </c>
      <c r="R2456" s="11">
        <f t="shared" si="230"/>
        <v>41097.532534722217</v>
      </c>
      <c r="S2456" s="15" t="str">
        <f t="shared" si="232"/>
        <v>music</v>
      </c>
      <c r="T2456" s="16" t="str">
        <f t="shared" si="233"/>
        <v>rock</v>
      </c>
    </row>
    <row r="2457" spans="1:20" ht="45" x14ac:dyDescent="0.25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18">
        <f t="shared" si="231"/>
        <v>200.15333333333331</v>
      </c>
      <c r="P2457" s="6">
        <f t="shared" si="228"/>
        <v>118.2007874015748</v>
      </c>
      <c r="Q2457" s="11">
        <f t="shared" si="229"/>
        <v>41843.434386574074</v>
      </c>
      <c r="R2457" s="11">
        <f t="shared" si="230"/>
        <v>41888.434386574074</v>
      </c>
      <c r="S2457" s="15" t="str">
        <f t="shared" si="232"/>
        <v>music</v>
      </c>
      <c r="T2457" s="16" t="str">
        <f t="shared" si="233"/>
        <v>rock</v>
      </c>
    </row>
    <row r="2458" spans="1:20" ht="30" x14ac:dyDescent="0.25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18">
        <f t="shared" si="231"/>
        <v>101.8</v>
      </c>
      <c r="P2458" s="6">
        <f t="shared" si="228"/>
        <v>82.540540540540547</v>
      </c>
      <c r="Q2458" s="11">
        <f t="shared" si="229"/>
        <v>40751.606099537035</v>
      </c>
      <c r="R2458" s="11">
        <f t="shared" si="230"/>
        <v>40811.606099537035</v>
      </c>
      <c r="S2458" s="15" t="str">
        <f t="shared" si="232"/>
        <v>music</v>
      </c>
      <c r="T2458" s="16" t="str">
        <f t="shared" si="233"/>
        <v>rock</v>
      </c>
    </row>
    <row r="2459" spans="1:20" ht="45" x14ac:dyDescent="0.25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18">
        <f t="shared" si="231"/>
        <v>137.65714285714284</v>
      </c>
      <c r="P2459" s="6">
        <f t="shared" si="228"/>
        <v>34.170212765957444</v>
      </c>
      <c r="Q2459" s="11">
        <f t="shared" si="229"/>
        <v>41543.779733796291</v>
      </c>
      <c r="R2459" s="11">
        <f t="shared" si="230"/>
        <v>41571.779733796291</v>
      </c>
      <c r="S2459" s="15" t="str">
        <f t="shared" si="232"/>
        <v>music</v>
      </c>
      <c r="T2459" s="16" t="str">
        <f t="shared" si="233"/>
        <v>rock</v>
      </c>
    </row>
    <row r="2460" spans="1:20" ht="45" x14ac:dyDescent="0.25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18">
        <f t="shared" si="231"/>
        <v>303833.2</v>
      </c>
      <c r="P2460" s="6">
        <f t="shared" si="228"/>
        <v>42.73322081575246</v>
      </c>
      <c r="Q2460" s="11">
        <f t="shared" si="229"/>
        <v>41855.575312499997</v>
      </c>
      <c r="R2460" s="11">
        <f t="shared" si="230"/>
        <v>41885.575312499997</v>
      </c>
      <c r="S2460" s="15" t="str">
        <f t="shared" si="232"/>
        <v>music</v>
      </c>
      <c r="T2460" s="16" t="str">
        <f t="shared" si="233"/>
        <v>rock</v>
      </c>
    </row>
    <row r="2461" spans="1:20" ht="45" x14ac:dyDescent="0.25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18">
        <f t="shared" si="231"/>
        <v>198.85074626865671</v>
      </c>
      <c r="P2461" s="6">
        <f t="shared" si="228"/>
        <v>94.489361702127653</v>
      </c>
      <c r="Q2461" s="11">
        <f t="shared" si="229"/>
        <v>40487.413032407407</v>
      </c>
      <c r="R2461" s="11">
        <f t="shared" si="230"/>
        <v>40543.999305555553</v>
      </c>
      <c r="S2461" s="15" t="str">
        <f t="shared" si="232"/>
        <v>music</v>
      </c>
      <c r="T2461" s="16" t="str">
        <f t="shared" si="233"/>
        <v>rock</v>
      </c>
    </row>
    <row r="2462" spans="1:20" ht="45" x14ac:dyDescent="0.25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18">
        <f t="shared" si="231"/>
        <v>202.36666666666667</v>
      </c>
      <c r="P2462" s="6">
        <f t="shared" si="228"/>
        <v>55.697247706422019</v>
      </c>
      <c r="Q2462" s="11">
        <f t="shared" si="229"/>
        <v>41579.637175925927</v>
      </c>
      <c r="R2462" s="11">
        <f t="shared" si="230"/>
        <v>41609.678842592592</v>
      </c>
      <c r="S2462" s="15" t="str">
        <f t="shared" si="232"/>
        <v>music</v>
      </c>
      <c r="T2462" s="16" t="str">
        <f t="shared" si="233"/>
        <v>rock</v>
      </c>
    </row>
    <row r="2463" spans="1:20" ht="45" x14ac:dyDescent="0.25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18">
        <f t="shared" si="231"/>
        <v>117.96376666666666</v>
      </c>
      <c r="P2463" s="6">
        <f t="shared" si="228"/>
        <v>98.030831024930734</v>
      </c>
      <c r="Q2463" s="11">
        <f t="shared" si="229"/>
        <v>40921.711006944439</v>
      </c>
      <c r="R2463" s="11">
        <f t="shared" si="230"/>
        <v>40951.711006944439</v>
      </c>
      <c r="S2463" s="15" t="str">
        <f t="shared" si="232"/>
        <v>music</v>
      </c>
      <c r="T2463" s="16" t="str">
        <f t="shared" si="233"/>
        <v>rock</v>
      </c>
    </row>
    <row r="2464" spans="1:20" ht="45" x14ac:dyDescent="0.25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18">
        <f t="shared" si="231"/>
        <v>294.72727272727275</v>
      </c>
      <c r="P2464" s="6">
        <f t="shared" si="228"/>
        <v>92.102272727272734</v>
      </c>
      <c r="Q2464" s="11">
        <f t="shared" si="229"/>
        <v>40586.877199074072</v>
      </c>
      <c r="R2464" s="11">
        <f t="shared" si="230"/>
        <v>40635.835532407407</v>
      </c>
      <c r="S2464" s="15" t="str">
        <f t="shared" si="232"/>
        <v>music</v>
      </c>
      <c r="T2464" s="16" t="str">
        <f t="shared" si="233"/>
        <v>rock</v>
      </c>
    </row>
    <row r="2465" spans="1:20" ht="45" x14ac:dyDescent="0.25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18">
        <f t="shared" si="231"/>
        <v>213.14633333333336</v>
      </c>
      <c r="P2465" s="6">
        <f t="shared" si="228"/>
        <v>38.175462686567165</v>
      </c>
      <c r="Q2465" s="11">
        <f t="shared" si="229"/>
        <v>41487.402916666666</v>
      </c>
      <c r="R2465" s="11">
        <f t="shared" si="230"/>
        <v>41517.402916666666</v>
      </c>
      <c r="S2465" s="15" t="str">
        <f t="shared" si="232"/>
        <v>music</v>
      </c>
      <c r="T2465" s="16" t="str">
        <f t="shared" si="233"/>
        <v>rock</v>
      </c>
    </row>
    <row r="2466" spans="1:20" ht="30" x14ac:dyDescent="0.25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18">
        <f t="shared" si="231"/>
        <v>104.24</v>
      </c>
      <c r="P2466" s="6">
        <f t="shared" si="228"/>
        <v>27.145833333333332</v>
      </c>
      <c r="Q2466" s="11">
        <f t="shared" si="229"/>
        <v>41766.762314814812</v>
      </c>
      <c r="R2466" s="11">
        <f t="shared" si="230"/>
        <v>41798.957638888889</v>
      </c>
      <c r="S2466" s="15" t="str">
        <f t="shared" si="232"/>
        <v>music</v>
      </c>
      <c r="T2466" s="16" t="str">
        <f t="shared" si="233"/>
        <v>rock</v>
      </c>
    </row>
    <row r="2467" spans="1:20" ht="45" x14ac:dyDescent="0.25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18">
        <f t="shared" si="231"/>
        <v>113.66666666666667</v>
      </c>
      <c r="P2467" s="6">
        <f t="shared" si="228"/>
        <v>50.689189189189186</v>
      </c>
      <c r="Q2467" s="11">
        <f t="shared" si="229"/>
        <v>41666.63449074074</v>
      </c>
      <c r="R2467" s="11">
        <f t="shared" si="230"/>
        <v>41696.63449074074</v>
      </c>
      <c r="S2467" s="15" t="str">
        <f t="shared" si="232"/>
        <v>music</v>
      </c>
      <c r="T2467" s="16" t="str">
        <f t="shared" si="233"/>
        <v>rock</v>
      </c>
    </row>
    <row r="2468" spans="1:20" ht="30" x14ac:dyDescent="0.25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18">
        <f t="shared" si="231"/>
        <v>101.25</v>
      </c>
      <c r="P2468" s="6">
        <f t="shared" si="228"/>
        <v>38.942307692307693</v>
      </c>
      <c r="Q2468" s="11">
        <f t="shared" si="229"/>
        <v>41638.134571759256</v>
      </c>
      <c r="R2468" s="11">
        <f t="shared" si="230"/>
        <v>41668.134571759256</v>
      </c>
      <c r="S2468" s="15" t="str">
        <f t="shared" si="232"/>
        <v>music</v>
      </c>
      <c r="T2468" s="16" t="str">
        <f t="shared" si="233"/>
        <v>rock</v>
      </c>
    </row>
    <row r="2469" spans="1:20" ht="45" x14ac:dyDescent="0.25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18">
        <f t="shared" si="231"/>
        <v>125.41538461538462</v>
      </c>
      <c r="P2469" s="6">
        <f t="shared" si="228"/>
        <v>77.638095238095232</v>
      </c>
      <c r="Q2469" s="11">
        <f t="shared" si="229"/>
        <v>41656.554305555554</v>
      </c>
      <c r="R2469" s="11">
        <f t="shared" si="230"/>
        <v>41686.554305555554</v>
      </c>
      <c r="S2469" s="15" t="str">
        <f t="shared" si="232"/>
        <v>music</v>
      </c>
      <c r="T2469" s="16" t="str">
        <f t="shared" si="233"/>
        <v>rock</v>
      </c>
    </row>
    <row r="2470" spans="1:20" ht="30" x14ac:dyDescent="0.25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18">
        <f t="shared" si="231"/>
        <v>119</v>
      </c>
      <c r="P2470" s="6">
        <f t="shared" si="228"/>
        <v>43.536585365853661</v>
      </c>
      <c r="Q2470" s="11">
        <f t="shared" si="229"/>
        <v>41691.875810185185</v>
      </c>
      <c r="R2470" s="11">
        <f t="shared" si="230"/>
        <v>41726.833333333328</v>
      </c>
      <c r="S2470" s="15" t="str">
        <f t="shared" si="232"/>
        <v>music</v>
      </c>
      <c r="T2470" s="16" t="str">
        <f t="shared" si="233"/>
        <v>rock</v>
      </c>
    </row>
    <row r="2471" spans="1:20" ht="45" x14ac:dyDescent="0.25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18">
        <f t="shared" si="231"/>
        <v>166.46153846153845</v>
      </c>
      <c r="P2471" s="6">
        <f t="shared" si="228"/>
        <v>31.823529411764707</v>
      </c>
      <c r="Q2471" s="11">
        <f t="shared" si="229"/>
        <v>41547.454664351848</v>
      </c>
      <c r="R2471" s="11">
        <f t="shared" si="230"/>
        <v>41576.454664351848</v>
      </c>
      <c r="S2471" s="15" t="str">
        <f t="shared" si="232"/>
        <v>music</v>
      </c>
      <c r="T2471" s="16" t="str">
        <f t="shared" si="233"/>
        <v>rock</v>
      </c>
    </row>
    <row r="2472" spans="1:20" ht="60" x14ac:dyDescent="0.25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18">
        <f t="shared" si="231"/>
        <v>119.14771428571429</v>
      </c>
      <c r="P2472" s="6">
        <f t="shared" si="228"/>
        <v>63.184393939393942</v>
      </c>
      <c r="Q2472" s="11">
        <f t="shared" si="229"/>
        <v>40465.446932870364</v>
      </c>
      <c r="R2472" s="11">
        <f t="shared" si="230"/>
        <v>40512.446932870364</v>
      </c>
      <c r="S2472" s="15" t="str">
        <f t="shared" si="232"/>
        <v>music</v>
      </c>
      <c r="T2472" s="16" t="str">
        <f t="shared" si="233"/>
        <v>rock</v>
      </c>
    </row>
    <row r="2473" spans="1:20" ht="30" x14ac:dyDescent="0.25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18">
        <f t="shared" si="231"/>
        <v>100.47368421052632</v>
      </c>
      <c r="P2473" s="6">
        <f t="shared" si="228"/>
        <v>190.9</v>
      </c>
      <c r="Q2473" s="11">
        <f t="shared" si="229"/>
        <v>41620.668344907404</v>
      </c>
      <c r="R2473" s="11">
        <f t="shared" si="230"/>
        <v>41650.668344907404</v>
      </c>
      <c r="S2473" s="15" t="str">
        <f t="shared" si="232"/>
        <v>music</v>
      </c>
      <c r="T2473" s="16" t="str">
        <f t="shared" si="233"/>
        <v>rock</v>
      </c>
    </row>
    <row r="2474" spans="1:20" ht="45" x14ac:dyDescent="0.25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18">
        <f t="shared" si="231"/>
        <v>101.8</v>
      </c>
      <c r="P2474" s="6">
        <f t="shared" si="228"/>
        <v>140.85534591194968</v>
      </c>
      <c r="Q2474" s="11">
        <f t="shared" si="229"/>
        <v>41449.376828703702</v>
      </c>
      <c r="R2474" s="11">
        <f t="shared" si="230"/>
        <v>41479.376828703702</v>
      </c>
      <c r="S2474" s="15" t="str">
        <f t="shared" si="232"/>
        <v>music</v>
      </c>
      <c r="T2474" s="16" t="str">
        <f t="shared" si="233"/>
        <v>rock</v>
      </c>
    </row>
    <row r="2475" spans="1:20" ht="30" x14ac:dyDescent="0.25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18">
        <f t="shared" si="231"/>
        <v>116.66666666666667</v>
      </c>
      <c r="P2475" s="6">
        <f t="shared" si="228"/>
        <v>76.92307692307692</v>
      </c>
      <c r="Q2475" s="11">
        <f t="shared" si="229"/>
        <v>41507.637118055551</v>
      </c>
      <c r="R2475" s="11">
        <f t="shared" si="230"/>
        <v>41537.637118055551</v>
      </c>
      <c r="S2475" s="15" t="str">
        <f t="shared" si="232"/>
        <v>music</v>
      </c>
      <c r="T2475" s="16" t="str">
        <f t="shared" si="233"/>
        <v>rock</v>
      </c>
    </row>
    <row r="2476" spans="1:20" ht="45" x14ac:dyDescent="0.25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18">
        <f t="shared" si="231"/>
        <v>108.64893617021276</v>
      </c>
      <c r="P2476" s="6">
        <f t="shared" si="228"/>
        <v>99.15533980582525</v>
      </c>
      <c r="Q2476" s="11">
        <f t="shared" si="229"/>
        <v>42445.614722222221</v>
      </c>
      <c r="R2476" s="11">
        <f t="shared" si="230"/>
        <v>42475.791666666664</v>
      </c>
      <c r="S2476" s="15" t="str">
        <f t="shared" si="232"/>
        <v>music</v>
      </c>
      <c r="T2476" s="16" t="str">
        <f t="shared" si="233"/>
        <v>rock</v>
      </c>
    </row>
    <row r="2477" spans="1:20" ht="30" x14ac:dyDescent="0.25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18">
        <f t="shared" si="231"/>
        <v>114.72</v>
      </c>
      <c r="P2477" s="6">
        <f t="shared" si="228"/>
        <v>67.881656804733723</v>
      </c>
      <c r="Q2477" s="11">
        <f t="shared" si="229"/>
        <v>40933.648634259254</v>
      </c>
      <c r="R2477" s="11">
        <f t="shared" si="230"/>
        <v>40993.60696759259</v>
      </c>
      <c r="S2477" s="15" t="str">
        <f t="shared" si="232"/>
        <v>music</v>
      </c>
      <c r="T2477" s="16" t="str">
        <f t="shared" si="233"/>
        <v>rock</v>
      </c>
    </row>
    <row r="2478" spans="1:20" ht="45" x14ac:dyDescent="0.25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18">
        <f t="shared" si="231"/>
        <v>101.8</v>
      </c>
      <c r="P2478" s="6">
        <f t="shared" si="228"/>
        <v>246.29032258064515</v>
      </c>
      <c r="Q2478" s="11">
        <f t="shared" si="229"/>
        <v>41561.475219907406</v>
      </c>
      <c r="R2478" s="11">
        <f t="shared" si="230"/>
        <v>41591.516886574071</v>
      </c>
      <c r="S2478" s="15" t="str">
        <f t="shared" si="232"/>
        <v>music</v>
      </c>
      <c r="T2478" s="16" t="str">
        <f t="shared" si="233"/>
        <v>rock</v>
      </c>
    </row>
    <row r="2479" spans="1:20" ht="45" x14ac:dyDescent="0.25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18">
        <f t="shared" si="231"/>
        <v>106</v>
      </c>
      <c r="P2479" s="6">
        <f t="shared" si="228"/>
        <v>189.28571428571428</v>
      </c>
      <c r="Q2479" s="11">
        <f t="shared" si="229"/>
        <v>40274.536793981482</v>
      </c>
      <c r="R2479" s="11">
        <f t="shared" si="230"/>
        <v>40343.958333333328</v>
      </c>
      <c r="S2479" s="15" t="str">
        <f t="shared" si="232"/>
        <v>music</v>
      </c>
      <c r="T2479" s="16" t="str">
        <f t="shared" si="233"/>
        <v>rock</v>
      </c>
    </row>
    <row r="2480" spans="1:20" ht="30" x14ac:dyDescent="0.25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18">
        <f t="shared" si="231"/>
        <v>103.49999999999999</v>
      </c>
      <c r="P2480" s="6">
        <f t="shared" si="228"/>
        <v>76.666666666666671</v>
      </c>
      <c r="Q2480" s="11">
        <f t="shared" si="229"/>
        <v>41852.521886574068</v>
      </c>
      <c r="R2480" s="11">
        <f t="shared" si="230"/>
        <v>41882.521886574068</v>
      </c>
      <c r="S2480" s="15" t="str">
        <f t="shared" si="232"/>
        <v>music</v>
      </c>
      <c r="T2480" s="16" t="str">
        <f t="shared" si="233"/>
        <v>rock</v>
      </c>
    </row>
    <row r="2481" spans="1:20" ht="45" x14ac:dyDescent="0.25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18">
        <f t="shared" si="231"/>
        <v>154.97535999999999</v>
      </c>
      <c r="P2481" s="6">
        <f t="shared" si="228"/>
        <v>82.963254817987149</v>
      </c>
      <c r="Q2481" s="11">
        <f t="shared" si="229"/>
        <v>41116.481770833328</v>
      </c>
      <c r="R2481" s="11">
        <f t="shared" si="230"/>
        <v>41151.481770833328</v>
      </c>
      <c r="S2481" s="15" t="str">
        <f t="shared" si="232"/>
        <v>music</v>
      </c>
      <c r="T2481" s="16" t="str">
        <f t="shared" si="233"/>
        <v>rock</v>
      </c>
    </row>
    <row r="2482" spans="1:20" ht="45" x14ac:dyDescent="0.25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18">
        <f t="shared" si="231"/>
        <v>162.14066666666668</v>
      </c>
      <c r="P2482" s="6">
        <f t="shared" si="228"/>
        <v>62.522107969151669</v>
      </c>
      <c r="Q2482" s="11">
        <f t="shared" si="229"/>
        <v>41458.659571759257</v>
      </c>
      <c r="R2482" s="11">
        <f t="shared" si="230"/>
        <v>41493.659571759257</v>
      </c>
      <c r="S2482" s="15" t="str">
        <f t="shared" si="232"/>
        <v>music</v>
      </c>
      <c r="T2482" s="16" t="str">
        <f t="shared" si="233"/>
        <v>rock</v>
      </c>
    </row>
    <row r="2483" spans="1:20" ht="30" x14ac:dyDescent="0.25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18">
        <f t="shared" si="231"/>
        <v>104.42100000000001</v>
      </c>
      <c r="P2483" s="6">
        <f t="shared" si="228"/>
        <v>46.06808823529412</v>
      </c>
      <c r="Q2483" s="11">
        <f t="shared" si="229"/>
        <v>40007.49591435185</v>
      </c>
      <c r="R2483" s="11">
        <f t="shared" si="230"/>
        <v>40056.958333333328</v>
      </c>
      <c r="S2483" s="15" t="str">
        <f t="shared" si="232"/>
        <v>music</v>
      </c>
      <c r="T2483" s="16" t="str">
        <f t="shared" si="233"/>
        <v>rock</v>
      </c>
    </row>
    <row r="2484" spans="1:20" ht="45" x14ac:dyDescent="0.25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18">
        <f t="shared" si="231"/>
        <v>106.12433333333333</v>
      </c>
      <c r="P2484" s="6">
        <f t="shared" si="228"/>
        <v>38.543946731234868</v>
      </c>
      <c r="Q2484" s="11">
        <f t="shared" si="229"/>
        <v>41121.35355324074</v>
      </c>
      <c r="R2484" s="11">
        <f t="shared" si="230"/>
        <v>41156.35355324074</v>
      </c>
      <c r="S2484" s="15" t="str">
        <f t="shared" si="232"/>
        <v>music</v>
      </c>
      <c r="T2484" s="16" t="str">
        <f t="shared" si="233"/>
        <v>rock</v>
      </c>
    </row>
    <row r="2485" spans="1:20" ht="45" x14ac:dyDescent="0.25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18">
        <f t="shared" si="231"/>
        <v>154.93846153846152</v>
      </c>
      <c r="P2485" s="6">
        <f t="shared" si="228"/>
        <v>53.005263157894738</v>
      </c>
      <c r="Q2485" s="11">
        <f t="shared" si="229"/>
        <v>41786.346828703703</v>
      </c>
      <c r="R2485" s="11">
        <f t="shared" si="230"/>
        <v>41814.875</v>
      </c>
      <c r="S2485" s="15" t="str">
        <f t="shared" si="232"/>
        <v>music</v>
      </c>
      <c r="T2485" s="16" t="str">
        <f t="shared" si="233"/>
        <v>rock</v>
      </c>
    </row>
    <row r="2486" spans="1:20" ht="45" x14ac:dyDescent="0.25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18">
        <f t="shared" si="231"/>
        <v>110.77157238734421</v>
      </c>
      <c r="P2486" s="6">
        <f t="shared" si="228"/>
        <v>73.355396825396824</v>
      </c>
      <c r="Q2486" s="11">
        <f t="shared" si="229"/>
        <v>41681.890856481477</v>
      </c>
      <c r="R2486" s="11">
        <f t="shared" si="230"/>
        <v>41721.849189814813</v>
      </c>
      <c r="S2486" s="15" t="str">
        <f t="shared" si="232"/>
        <v>music</v>
      </c>
      <c r="T2486" s="16" t="str">
        <f t="shared" si="233"/>
        <v>rock</v>
      </c>
    </row>
    <row r="2487" spans="1:20" ht="45" x14ac:dyDescent="0.25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18">
        <f t="shared" si="231"/>
        <v>110.91186666666665</v>
      </c>
      <c r="P2487" s="6">
        <f t="shared" si="228"/>
        <v>127.97523076923076</v>
      </c>
      <c r="Q2487" s="11">
        <f t="shared" si="229"/>
        <v>40513.54923611111</v>
      </c>
      <c r="R2487" s="11">
        <f t="shared" si="230"/>
        <v>40603.54923611111</v>
      </c>
      <c r="S2487" s="15" t="str">
        <f t="shared" si="232"/>
        <v>music</v>
      </c>
      <c r="T2487" s="16" t="str">
        <f t="shared" si="233"/>
        <v>rock</v>
      </c>
    </row>
    <row r="2488" spans="1:20" ht="45" x14ac:dyDescent="0.25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18">
        <f t="shared" si="231"/>
        <v>110.71428571428572</v>
      </c>
      <c r="P2488" s="6">
        <f t="shared" si="228"/>
        <v>104.72972972972973</v>
      </c>
      <c r="Q2488" s="11">
        <f t="shared" si="229"/>
        <v>41463.535138888888</v>
      </c>
      <c r="R2488" s="11">
        <f t="shared" si="230"/>
        <v>41483.535138888888</v>
      </c>
      <c r="S2488" s="15" t="str">
        <f t="shared" si="232"/>
        <v>music</v>
      </c>
      <c r="T2488" s="16" t="str">
        <f t="shared" si="233"/>
        <v>rock</v>
      </c>
    </row>
    <row r="2489" spans="1:20" ht="45" x14ac:dyDescent="0.25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18">
        <f t="shared" si="231"/>
        <v>123.61333333333333</v>
      </c>
      <c r="P2489" s="6">
        <f t="shared" si="228"/>
        <v>67.671532846715323</v>
      </c>
      <c r="Q2489" s="11">
        <f t="shared" si="229"/>
        <v>41586.266840277771</v>
      </c>
      <c r="R2489" s="11">
        <f t="shared" si="230"/>
        <v>41616.999305555553</v>
      </c>
      <c r="S2489" s="15" t="str">
        <f t="shared" si="232"/>
        <v>music</v>
      </c>
      <c r="T2489" s="16" t="str">
        <f t="shared" si="233"/>
        <v>rock</v>
      </c>
    </row>
    <row r="2490" spans="1:20" ht="45" x14ac:dyDescent="0.25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18">
        <f t="shared" si="231"/>
        <v>211.05</v>
      </c>
      <c r="P2490" s="6">
        <f t="shared" si="228"/>
        <v>95.931818181818187</v>
      </c>
      <c r="Q2490" s="11">
        <f t="shared" si="229"/>
        <v>41320.50913194444</v>
      </c>
      <c r="R2490" s="11">
        <f t="shared" si="230"/>
        <v>41343.958333333328</v>
      </c>
      <c r="S2490" s="15" t="str">
        <f t="shared" si="232"/>
        <v>music</v>
      </c>
      <c r="T2490" s="16" t="str">
        <f t="shared" si="233"/>
        <v>rock</v>
      </c>
    </row>
    <row r="2491" spans="1:20" ht="45" x14ac:dyDescent="0.25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18">
        <f t="shared" si="231"/>
        <v>101</v>
      </c>
      <c r="P2491" s="6">
        <f t="shared" si="228"/>
        <v>65.161290322580641</v>
      </c>
      <c r="Q2491" s="11">
        <f t="shared" si="229"/>
        <v>42712.026412037034</v>
      </c>
      <c r="R2491" s="11">
        <f t="shared" si="230"/>
        <v>42735.499305555553</v>
      </c>
      <c r="S2491" s="15" t="str">
        <f t="shared" si="232"/>
        <v>theater</v>
      </c>
      <c r="T2491" s="16" t="str">
        <f t="shared" si="233"/>
        <v>plays</v>
      </c>
    </row>
    <row r="2492" spans="1:20" ht="45" x14ac:dyDescent="0.25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18">
        <f t="shared" si="231"/>
        <v>101.64999999999999</v>
      </c>
      <c r="P2492" s="6">
        <f t="shared" si="228"/>
        <v>32.269841269841272</v>
      </c>
      <c r="Q2492" s="11">
        <f t="shared" si="229"/>
        <v>42160.374710648146</v>
      </c>
      <c r="R2492" s="11">
        <f t="shared" si="230"/>
        <v>42175.374710648146</v>
      </c>
      <c r="S2492" s="15" t="str">
        <f t="shared" si="232"/>
        <v>theater</v>
      </c>
      <c r="T2492" s="16" t="str">
        <f t="shared" si="233"/>
        <v>plays</v>
      </c>
    </row>
    <row r="2493" spans="1:20" ht="45" x14ac:dyDescent="0.25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18">
        <f t="shared" si="231"/>
        <v>108.33333333333333</v>
      </c>
      <c r="P2493" s="6">
        <f t="shared" si="228"/>
        <v>81.25</v>
      </c>
      <c r="Q2493" s="11">
        <f t="shared" si="229"/>
        <v>42039.176238425927</v>
      </c>
      <c r="R2493" s="11">
        <f t="shared" si="230"/>
        <v>42052.374999999993</v>
      </c>
      <c r="S2493" s="15" t="str">
        <f t="shared" si="232"/>
        <v>theater</v>
      </c>
      <c r="T2493" s="16" t="str">
        <f t="shared" si="233"/>
        <v>plays</v>
      </c>
    </row>
    <row r="2494" spans="1:20" ht="60" x14ac:dyDescent="0.25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18">
        <f t="shared" si="231"/>
        <v>242</v>
      </c>
      <c r="P2494" s="6">
        <f t="shared" si="228"/>
        <v>24.2</v>
      </c>
      <c r="Q2494" s="11">
        <f t="shared" si="229"/>
        <v>42107.412685185183</v>
      </c>
      <c r="R2494" s="11">
        <f t="shared" si="230"/>
        <v>42167.412685185183</v>
      </c>
      <c r="S2494" s="15" t="str">
        <f t="shared" si="232"/>
        <v>theater</v>
      </c>
      <c r="T2494" s="16" t="str">
        <f t="shared" si="233"/>
        <v>plays</v>
      </c>
    </row>
    <row r="2495" spans="1:20" ht="45" x14ac:dyDescent="0.25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18">
        <f t="shared" si="231"/>
        <v>100.44999999999999</v>
      </c>
      <c r="P2495" s="6">
        <f t="shared" si="228"/>
        <v>65.868852459016395</v>
      </c>
      <c r="Q2495" s="11">
        <f t="shared" si="229"/>
        <v>42560.946331018517</v>
      </c>
      <c r="R2495" s="11">
        <f t="shared" si="230"/>
        <v>42591.958333333336</v>
      </c>
      <c r="S2495" s="15" t="str">
        <f t="shared" si="232"/>
        <v>theater</v>
      </c>
      <c r="T2495" s="16" t="str">
        <f t="shared" si="233"/>
        <v>plays</v>
      </c>
    </row>
    <row r="2496" spans="1:20" ht="30" x14ac:dyDescent="0.25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18">
        <f t="shared" si="231"/>
        <v>125.06666666666666</v>
      </c>
      <c r="P2496" s="6">
        <f t="shared" si="228"/>
        <v>36.07692307692308</v>
      </c>
      <c r="Q2496" s="11">
        <f t="shared" si="229"/>
        <v>42708.926446759258</v>
      </c>
      <c r="R2496" s="11">
        <f t="shared" si="230"/>
        <v>42738.926446759258</v>
      </c>
      <c r="S2496" s="15" t="str">
        <f t="shared" si="232"/>
        <v>theater</v>
      </c>
      <c r="T2496" s="16" t="str">
        <f t="shared" si="233"/>
        <v>plays</v>
      </c>
    </row>
    <row r="2497" spans="1:20" ht="30" x14ac:dyDescent="0.25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18">
        <f t="shared" si="231"/>
        <v>108.57142857142857</v>
      </c>
      <c r="P2497" s="6">
        <f t="shared" si="228"/>
        <v>44.186046511627907</v>
      </c>
      <c r="Q2497" s="11">
        <f t="shared" si="229"/>
        <v>42086.406608796293</v>
      </c>
      <c r="R2497" s="11">
        <f t="shared" si="230"/>
        <v>42117.082638888889</v>
      </c>
      <c r="S2497" s="15" t="str">
        <f t="shared" si="232"/>
        <v>theater</v>
      </c>
      <c r="T2497" s="16" t="str">
        <f t="shared" si="233"/>
        <v>plays</v>
      </c>
    </row>
    <row r="2498" spans="1:20" ht="45" x14ac:dyDescent="0.25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18">
        <f t="shared" si="231"/>
        <v>145.70000000000002</v>
      </c>
      <c r="P2498" s="6">
        <f t="shared" ref="P2498:P2561" si="234">IF(ISERROR(E2498/L2498),0,E2498/L2498)</f>
        <v>104.07142857142857</v>
      </c>
      <c r="Q2498" s="11">
        <f t="shared" ref="Q2498:Q2561" si="235">(J2498/86400)+25569+(-5/24)</f>
        <v>42064.444340277776</v>
      </c>
      <c r="R2498" s="11">
        <f t="shared" ref="R2498:R2561" si="236">(I2498/86400)+25569+(-5/24)</f>
        <v>42101.083333333336</v>
      </c>
      <c r="S2498" s="15" t="str">
        <f t="shared" si="232"/>
        <v>theater</v>
      </c>
      <c r="T2498" s="16" t="str">
        <f t="shared" si="233"/>
        <v>plays</v>
      </c>
    </row>
    <row r="2499" spans="1:20" ht="45" x14ac:dyDescent="0.25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18">
        <f t="shared" ref="O2499:O2562" si="237">E2499/D2499 * 100</f>
        <v>110.00000000000001</v>
      </c>
      <c r="P2499" s="6">
        <f t="shared" si="234"/>
        <v>35.96153846153846</v>
      </c>
      <c r="Q2499" s="11">
        <f t="shared" si="235"/>
        <v>42256.555879629632</v>
      </c>
      <c r="R2499" s="11">
        <f t="shared" si="236"/>
        <v>42283.749305555553</v>
      </c>
      <c r="S2499" s="15" t="str">
        <f t="shared" ref="S2499:S2562" si="238">LEFT(N2499,FIND("/",N2499)-1)</f>
        <v>theater</v>
      </c>
      <c r="T2499" s="16" t="str">
        <f t="shared" ref="T2499:T2562" si="239">RIGHT(N2499,LEN(N2499)-FIND("/",N2499))</f>
        <v>plays</v>
      </c>
    </row>
    <row r="2500" spans="1:20" ht="45" x14ac:dyDescent="0.25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18">
        <f t="shared" si="237"/>
        <v>102.23333333333333</v>
      </c>
      <c r="P2500" s="6">
        <f t="shared" si="234"/>
        <v>127.79166666666667</v>
      </c>
      <c r="Q2500" s="11">
        <f t="shared" si="235"/>
        <v>42292.492719907408</v>
      </c>
      <c r="R2500" s="11">
        <f t="shared" si="236"/>
        <v>42322.534386574072</v>
      </c>
      <c r="S2500" s="15" t="str">
        <f t="shared" si="238"/>
        <v>theater</v>
      </c>
      <c r="T2500" s="16" t="str">
        <f t="shared" si="239"/>
        <v>plays</v>
      </c>
    </row>
    <row r="2501" spans="1:20" ht="45" x14ac:dyDescent="0.25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18">
        <f t="shared" si="237"/>
        <v>122</v>
      </c>
      <c r="P2501" s="6">
        <f t="shared" si="234"/>
        <v>27.727272727272727</v>
      </c>
      <c r="Q2501" s="11">
        <f t="shared" si="235"/>
        <v>42278.245335648149</v>
      </c>
      <c r="R2501" s="11">
        <f t="shared" si="236"/>
        <v>42296.249999999993</v>
      </c>
      <c r="S2501" s="15" t="str">
        <f t="shared" si="238"/>
        <v>theater</v>
      </c>
      <c r="T2501" s="16" t="str">
        <f t="shared" si="239"/>
        <v>plays</v>
      </c>
    </row>
    <row r="2502" spans="1:20" ht="45" x14ac:dyDescent="0.25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18">
        <f t="shared" si="237"/>
        <v>101.96000000000001</v>
      </c>
      <c r="P2502" s="6">
        <f t="shared" si="234"/>
        <v>39.828125</v>
      </c>
      <c r="Q2502" s="11">
        <f t="shared" si="235"/>
        <v>42184.364548611113</v>
      </c>
      <c r="R2502" s="11">
        <f t="shared" si="236"/>
        <v>42214.499999999993</v>
      </c>
      <c r="S2502" s="15" t="str">
        <f t="shared" si="238"/>
        <v>theater</v>
      </c>
      <c r="T2502" s="16" t="str">
        <f t="shared" si="239"/>
        <v>plays</v>
      </c>
    </row>
    <row r="2503" spans="1:20" ht="45" x14ac:dyDescent="0.25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18">
        <f t="shared" si="237"/>
        <v>141.1764705882353</v>
      </c>
      <c r="P2503" s="6">
        <f t="shared" si="234"/>
        <v>52.173913043478258</v>
      </c>
      <c r="Q2503" s="11">
        <f t="shared" si="235"/>
        <v>42422.842280092591</v>
      </c>
      <c r="R2503" s="11">
        <f t="shared" si="236"/>
        <v>42442.800613425927</v>
      </c>
      <c r="S2503" s="15" t="str">
        <f t="shared" si="238"/>
        <v>theater</v>
      </c>
      <c r="T2503" s="16" t="str">
        <f t="shared" si="239"/>
        <v>plays</v>
      </c>
    </row>
    <row r="2504" spans="1:20" ht="45" x14ac:dyDescent="0.25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18">
        <f t="shared" si="237"/>
        <v>109.52500000000001</v>
      </c>
      <c r="P2504" s="6">
        <f t="shared" si="234"/>
        <v>92.037815126050418</v>
      </c>
      <c r="Q2504" s="11">
        <f t="shared" si="235"/>
        <v>42461.538865740738</v>
      </c>
      <c r="R2504" s="11">
        <f t="shared" si="236"/>
        <v>42491.538865740738</v>
      </c>
      <c r="S2504" s="15" t="str">
        <f t="shared" si="238"/>
        <v>theater</v>
      </c>
      <c r="T2504" s="16" t="str">
        <f t="shared" si="239"/>
        <v>plays</v>
      </c>
    </row>
    <row r="2505" spans="1:20" ht="45" x14ac:dyDescent="0.25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18">
        <f t="shared" si="237"/>
        <v>104.65</v>
      </c>
      <c r="P2505" s="6">
        <f t="shared" si="234"/>
        <v>63.424242424242422</v>
      </c>
      <c r="Q2505" s="11">
        <f t="shared" si="235"/>
        <v>42458.472592592589</v>
      </c>
      <c r="R2505" s="11">
        <f t="shared" si="236"/>
        <v>42488.472592592589</v>
      </c>
      <c r="S2505" s="15" t="str">
        <f t="shared" si="238"/>
        <v>theater</v>
      </c>
      <c r="T2505" s="16" t="str">
        <f t="shared" si="239"/>
        <v>plays</v>
      </c>
    </row>
    <row r="2506" spans="1:20" ht="45" x14ac:dyDescent="0.25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18">
        <f t="shared" si="237"/>
        <v>124</v>
      </c>
      <c r="P2506" s="6">
        <f t="shared" si="234"/>
        <v>135.625</v>
      </c>
      <c r="Q2506" s="11">
        <f t="shared" si="235"/>
        <v>42169.606006944443</v>
      </c>
      <c r="R2506" s="11">
        <f t="shared" si="236"/>
        <v>42199.606006944443</v>
      </c>
      <c r="S2506" s="15" t="str">
        <f t="shared" si="238"/>
        <v>theater</v>
      </c>
      <c r="T2506" s="16" t="str">
        <f t="shared" si="239"/>
        <v>plays</v>
      </c>
    </row>
    <row r="2507" spans="1:20" ht="45" x14ac:dyDescent="0.25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18">
        <f t="shared" si="237"/>
        <v>135</v>
      </c>
      <c r="P2507" s="6">
        <f t="shared" si="234"/>
        <v>168.75</v>
      </c>
      <c r="Q2507" s="11">
        <f t="shared" si="235"/>
        <v>42483.466874999998</v>
      </c>
      <c r="R2507" s="11">
        <f t="shared" si="236"/>
        <v>42522.581249999996</v>
      </c>
      <c r="S2507" s="15" t="str">
        <f t="shared" si="238"/>
        <v>theater</v>
      </c>
      <c r="T2507" s="16" t="str">
        <f t="shared" si="239"/>
        <v>plays</v>
      </c>
    </row>
    <row r="2508" spans="1:20" ht="45" x14ac:dyDescent="0.25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18">
        <f t="shared" si="237"/>
        <v>102.75000000000001</v>
      </c>
      <c r="P2508" s="6">
        <f t="shared" si="234"/>
        <v>70.862068965517238</v>
      </c>
      <c r="Q2508" s="11">
        <f t="shared" si="235"/>
        <v>42195.541412037033</v>
      </c>
      <c r="R2508" s="11">
        <f t="shared" si="236"/>
        <v>42205.916666666664</v>
      </c>
      <c r="S2508" s="15" t="str">
        <f t="shared" si="238"/>
        <v>theater</v>
      </c>
      <c r="T2508" s="16" t="str">
        <f t="shared" si="239"/>
        <v>plays</v>
      </c>
    </row>
    <row r="2509" spans="1:20" ht="30" x14ac:dyDescent="0.25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18">
        <f t="shared" si="237"/>
        <v>100</v>
      </c>
      <c r="P2509" s="6">
        <f t="shared" si="234"/>
        <v>50</v>
      </c>
      <c r="Q2509" s="11">
        <f t="shared" si="235"/>
        <v>42674.849664351852</v>
      </c>
      <c r="R2509" s="11">
        <f t="shared" si="236"/>
        <v>42704.891331018516</v>
      </c>
      <c r="S2509" s="15" t="str">
        <f t="shared" si="238"/>
        <v>theater</v>
      </c>
      <c r="T2509" s="16" t="str">
        <f t="shared" si="239"/>
        <v>plays</v>
      </c>
    </row>
    <row r="2510" spans="1:20" ht="30" x14ac:dyDescent="0.25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18">
        <f t="shared" si="237"/>
        <v>130.26085714285716</v>
      </c>
      <c r="P2510" s="6">
        <f t="shared" si="234"/>
        <v>42.214166666666671</v>
      </c>
      <c r="Q2510" s="11">
        <f t="shared" si="235"/>
        <v>42566.232870370368</v>
      </c>
      <c r="R2510" s="11">
        <f t="shared" si="236"/>
        <v>42582.249999999993</v>
      </c>
      <c r="S2510" s="15" t="str">
        <f t="shared" si="238"/>
        <v>theater</v>
      </c>
      <c r="T2510" s="16" t="str">
        <f t="shared" si="239"/>
        <v>plays</v>
      </c>
    </row>
    <row r="2511" spans="1:20" ht="45" x14ac:dyDescent="0.25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18">
        <f t="shared" si="237"/>
        <v>377.73333333333335</v>
      </c>
      <c r="P2511" s="6">
        <f t="shared" si="234"/>
        <v>40.762589928057551</v>
      </c>
      <c r="Q2511" s="11">
        <f t="shared" si="235"/>
        <v>42522.581469907404</v>
      </c>
      <c r="R2511" s="11">
        <f t="shared" si="236"/>
        <v>42551.581469907404</v>
      </c>
      <c r="S2511" s="15" t="str">
        <f t="shared" si="238"/>
        <v>publishing</v>
      </c>
      <c r="T2511" s="16" t="str">
        <f t="shared" si="239"/>
        <v>nonfiction</v>
      </c>
    </row>
    <row r="2512" spans="1:20" ht="45" x14ac:dyDescent="0.25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18">
        <f t="shared" si="237"/>
        <v>125</v>
      </c>
      <c r="P2512" s="6">
        <f t="shared" si="234"/>
        <v>53.571428571428569</v>
      </c>
      <c r="Q2512" s="11">
        <f t="shared" si="235"/>
        <v>41799.606006944443</v>
      </c>
      <c r="R2512" s="11">
        <f t="shared" si="236"/>
        <v>41834.606006944443</v>
      </c>
      <c r="S2512" s="15" t="str">
        <f t="shared" si="238"/>
        <v>publishing</v>
      </c>
      <c r="T2512" s="16" t="str">
        <f t="shared" si="239"/>
        <v>nonfiction</v>
      </c>
    </row>
    <row r="2513" spans="1:20" ht="45" x14ac:dyDescent="0.25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18">
        <f t="shared" si="237"/>
        <v>147.32653061224491</v>
      </c>
      <c r="P2513" s="6">
        <f t="shared" si="234"/>
        <v>48.449664429530202</v>
      </c>
      <c r="Q2513" s="11">
        <f t="shared" si="235"/>
        <v>41421.867488425924</v>
      </c>
      <c r="R2513" s="11">
        <f t="shared" si="236"/>
        <v>41451.867488425924</v>
      </c>
      <c r="S2513" s="15" t="str">
        <f t="shared" si="238"/>
        <v>publishing</v>
      </c>
      <c r="T2513" s="16" t="str">
        <f t="shared" si="239"/>
        <v>nonfiction</v>
      </c>
    </row>
    <row r="2514" spans="1:20" ht="45" x14ac:dyDescent="0.25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18">
        <f t="shared" si="237"/>
        <v>102.2</v>
      </c>
      <c r="P2514" s="6">
        <f t="shared" si="234"/>
        <v>82.41935483870968</v>
      </c>
      <c r="Q2514" s="11">
        <f t="shared" si="235"/>
        <v>42040.429687499993</v>
      </c>
      <c r="R2514" s="11">
        <f t="shared" si="236"/>
        <v>42070.429687499993</v>
      </c>
      <c r="S2514" s="15" t="str">
        <f t="shared" si="238"/>
        <v>publishing</v>
      </c>
      <c r="T2514" s="16" t="str">
        <f t="shared" si="239"/>
        <v>nonfiction</v>
      </c>
    </row>
    <row r="2515" spans="1:20" ht="45" x14ac:dyDescent="0.25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18">
        <f t="shared" si="237"/>
        <v>101.8723404255319</v>
      </c>
      <c r="P2515" s="6">
        <f t="shared" si="234"/>
        <v>230.19230769230768</v>
      </c>
      <c r="Q2515" s="11">
        <f t="shared" si="235"/>
        <v>41963.297835648147</v>
      </c>
      <c r="R2515" s="11">
        <f t="shared" si="236"/>
        <v>41991.297835648147</v>
      </c>
      <c r="S2515" s="15" t="str">
        <f t="shared" si="238"/>
        <v>publishing</v>
      </c>
      <c r="T2515" s="16" t="str">
        <f t="shared" si="239"/>
        <v>nonfiction</v>
      </c>
    </row>
    <row r="2516" spans="1:20" ht="45" x14ac:dyDescent="0.25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18">
        <f t="shared" si="237"/>
        <v>204.2</v>
      </c>
      <c r="P2516" s="6">
        <f t="shared" si="234"/>
        <v>59.360465116279073</v>
      </c>
      <c r="Q2516" s="11">
        <f t="shared" si="235"/>
        <v>42317.124247685184</v>
      </c>
      <c r="R2516" s="11">
        <f t="shared" si="236"/>
        <v>42354.082638888889</v>
      </c>
      <c r="S2516" s="15" t="str">
        <f t="shared" si="238"/>
        <v>publishing</v>
      </c>
      <c r="T2516" s="16" t="str">
        <f t="shared" si="239"/>
        <v>nonfiction</v>
      </c>
    </row>
    <row r="2517" spans="1:20" ht="45" x14ac:dyDescent="0.25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18">
        <f t="shared" si="237"/>
        <v>104.05</v>
      </c>
      <c r="P2517" s="6">
        <f t="shared" si="234"/>
        <v>66.698717948717942</v>
      </c>
      <c r="Q2517" s="11">
        <f t="shared" si="235"/>
        <v>42333.804791666662</v>
      </c>
      <c r="R2517" s="11">
        <f t="shared" si="236"/>
        <v>42363.804791666662</v>
      </c>
      <c r="S2517" s="15" t="str">
        <f t="shared" si="238"/>
        <v>publishing</v>
      </c>
      <c r="T2517" s="16" t="str">
        <f t="shared" si="239"/>
        <v>nonfiction</v>
      </c>
    </row>
    <row r="2518" spans="1:20" ht="30" x14ac:dyDescent="0.25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18">
        <f t="shared" si="237"/>
        <v>101.265</v>
      </c>
      <c r="P2518" s="6">
        <f t="shared" si="234"/>
        <v>168.77500000000001</v>
      </c>
      <c r="Q2518" s="11">
        <f t="shared" si="235"/>
        <v>42382.531759259255</v>
      </c>
      <c r="R2518" s="11">
        <f t="shared" si="236"/>
        <v>42412.531759259255</v>
      </c>
      <c r="S2518" s="15" t="str">
        <f t="shared" si="238"/>
        <v>publishing</v>
      </c>
      <c r="T2518" s="16" t="str">
        <f t="shared" si="239"/>
        <v>nonfiction</v>
      </c>
    </row>
    <row r="2519" spans="1:20" ht="45" x14ac:dyDescent="0.25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18">
        <f t="shared" si="237"/>
        <v>136.13999999999999</v>
      </c>
      <c r="P2519" s="6">
        <f t="shared" si="234"/>
        <v>59.973568281938327</v>
      </c>
      <c r="Q2519" s="11">
        <f t="shared" si="235"/>
        <v>42200.369976851849</v>
      </c>
      <c r="R2519" s="11">
        <f t="shared" si="236"/>
        <v>42251.957638888889</v>
      </c>
      <c r="S2519" s="15" t="str">
        <f t="shared" si="238"/>
        <v>publishing</v>
      </c>
      <c r="T2519" s="16" t="str">
        <f t="shared" si="239"/>
        <v>nonfiction</v>
      </c>
    </row>
    <row r="2520" spans="1:20" ht="30" x14ac:dyDescent="0.25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18">
        <f t="shared" si="237"/>
        <v>133.6</v>
      </c>
      <c r="P2520" s="6">
        <f t="shared" si="234"/>
        <v>31.80952380952381</v>
      </c>
      <c r="Q2520" s="11">
        <f t="shared" si="235"/>
        <v>41308.909583333334</v>
      </c>
      <c r="R2520" s="11">
        <f t="shared" si="236"/>
        <v>41343.791666666664</v>
      </c>
      <c r="S2520" s="15" t="str">
        <f t="shared" si="238"/>
        <v>publishing</v>
      </c>
      <c r="T2520" s="16" t="str">
        <f t="shared" si="239"/>
        <v>nonfiction</v>
      </c>
    </row>
    <row r="2521" spans="1:20" ht="45" x14ac:dyDescent="0.25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18">
        <f t="shared" si="237"/>
        <v>130.25</v>
      </c>
      <c r="P2521" s="6">
        <f t="shared" si="234"/>
        <v>24.421875</v>
      </c>
      <c r="Q2521" s="11">
        <f t="shared" si="235"/>
        <v>42502.599293981482</v>
      </c>
      <c r="R2521" s="11">
        <f t="shared" si="236"/>
        <v>42532.599293981482</v>
      </c>
      <c r="S2521" s="15" t="str">
        <f t="shared" si="238"/>
        <v>publishing</v>
      </c>
      <c r="T2521" s="16" t="str">
        <f t="shared" si="239"/>
        <v>nonfiction</v>
      </c>
    </row>
    <row r="2522" spans="1:20" ht="45" x14ac:dyDescent="0.25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18">
        <f t="shared" si="237"/>
        <v>122.67999999999999</v>
      </c>
      <c r="P2522" s="6">
        <f t="shared" si="234"/>
        <v>25.347107438016529</v>
      </c>
      <c r="Q2522" s="11">
        <f t="shared" si="235"/>
        <v>41213.046354166661</v>
      </c>
      <c r="R2522" s="11">
        <f t="shared" si="236"/>
        <v>41243.208333333328</v>
      </c>
      <c r="S2522" s="15" t="str">
        <f t="shared" si="238"/>
        <v>publishing</v>
      </c>
      <c r="T2522" s="16" t="str">
        <f t="shared" si="239"/>
        <v>nonfiction</v>
      </c>
    </row>
    <row r="2523" spans="1:20" ht="45" x14ac:dyDescent="0.25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18">
        <f t="shared" si="237"/>
        <v>182.81058823529412</v>
      </c>
      <c r="P2523" s="6">
        <f t="shared" si="234"/>
        <v>71.443218390804603</v>
      </c>
      <c r="Q2523" s="11">
        <f t="shared" si="235"/>
        <v>41429.830555555549</v>
      </c>
      <c r="R2523" s="11">
        <f t="shared" si="236"/>
        <v>41459.830555555549</v>
      </c>
      <c r="S2523" s="15" t="str">
        <f t="shared" si="238"/>
        <v>publishing</v>
      </c>
      <c r="T2523" s="16" t="str">
        <f t="shared" si="239"/>
        <v>nonfiction</v>
      </c>
    </row>
    <row r="2524" spans="1:20" ht="45" x14ac:dyDescent="0.25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18">
        <f t="shared" si="237"/>
        <v>125.29999999999998</v>
      </c>
      <c r="P2524" s="6">
        <f t="shared" si="234"/>
        <v>38.553846153846152</v>
      </c>
      <c r="Q2524" s="11">
        <f t="shared" si="235"/>
        <v>41304.753900462958</v>
      </c>
      <c r="R2524" s="11">
        <f t="shared" si="236"/>
        <v>41334.040972222218</v>
      </c>
      <c r="S2524" s="15" t="str">
        <f t="shared" si="238"/>
        <v>publishing</v>
      </c>
      <c r="T2524" s="16" t="str">
        <f t="shared" si="239"/>
        <v>nonfiction</v>
      </c>
    </row>
    <row r="2525" spans="1:20" ht="45" x14ac:dyDescent="0.25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18">
        <f t="shared" si="237"/>
        <v>111.66666666666667</v>
      </c>
      <c r="P2525" s="6">
        <f t="shared" si="234"/>
        <v>68.367346938775512</v>
      </c>
      <c r="Q2525" s="11">
        <f t="shared" si="235"/>
        <v>40689.362534722219</v>
      </c>
      <c r="R2525" s="11">
        <f t="shared" si="236"/>
        <v>40719.362534722219</v>
      </c>
      <c r="S2525" s="15" t="str">
        <f t="shared" si="238"/>
        <v>publishing</v>
      </c>
      <c r="T2525" s="16" t="str">
        <f t="shared" si="239"/>
        <v>nonfiction</v>
      </c>
    </row>
    <row r="2526" spans="1:20" ht="45" x14ac:dyDescent="0.25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18">
        <f t="shared" si="237"/>
        <v>115.75757575757575</v>
      </c>
      <c r="P2526" s="6">
        <f t="shared" si="234"/>
        <v>40.210526315789473</v>
      </c>
      <c r="Q2526" s="11">
        <f t="shared" si="235"/>
        <v>40668.606365740736</v>
      </c>
      <c r="R2526" s="11">
        <f t="shared" si="236"/>
        <v>40730.606365740736</v>
      </c>
      <c r="S2526" s="15" t="str">
        <f t="shared" si="238"/>
        <v>publishing</v>
      </c>
      <c r="T2526" s="16" t="str">
        <f t="shared" si="239"/>
        <v>nonfiction</v>
      </c>
    </row>
    <row r="2527" spans="1:20" ht="30" x14ac:dyDescent="0.25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18">
        <f t="shared" si="237"/>
        <v>173.2</v>
      </c>
      <c r="P2527" s="6">
        <f t="shared" si="234"/>
        <v>32.074074074074076</v>
      </c>
      <c r="Q2527" s="11">
        <f t="shared" si="235"/>
        <v>41095.692361111105</v>
      </c>
      <c r="R2527" s="11">
        <f t="shared" si="236"/>
        <v>41123.692361111105</v>
      </c>
      <c r="S2527" s="15" t="str">
        <f t="shared" si="238"/>
        <v>publishing</v>
      </c>
      <c r="T2527" s="16" t="str">
        <f t="shared" si="239"/>
        <v>nonfiction</v>
      </c>
    </row>
    <row r="2528" spans="1:20" ht="45" x14ac:dyDescent="0.25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18">
        <f t="shared" si="237"/>
        <v>125.98333333333333</v>
      </c>
      <c r="P2528" s="6">
        <f t="shared" si="234"/>
        <v>28.632575757575758</v>
      </c>
      <c r="Q2528" s="11">
        <f t="shared" si="235"/>
        <v>41781.508935185186</v>
      </c>
      <c r="R2528" s="11">
        <f t="shared" si="236"/>
        <v>41811.508935185186</v>
      </c>
      <c r="S2528" s="15" t="str">
        <f t="shared" si="238"/>
        <v>publishing</v>
      </c>
      <c r="T2528" s="16" t="str">
        <f t="shared" si="239"/>
        <v>nonfiction</v>
      </c>
    </row>
    <row r="2529" spans="1:20" ht="30" x14ac:dyDescent="0.25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18">
        <f t="shared" si="237"/>
        <v>109.1</v>
      </c>
      <c r="P2529" s="6">
        <f t="shared" si="234"/>
        <v>43.64</v>
      </c>
      <c r="Q2529" s="11">
        <f t="shared" si="235"/>
        <v>41464.726053240738</v>
      </c>
      <c r="R2529" s="11">
        <f t="shared" si="236"/>
        <v>41524.726053240738</v>
      </c>
      <c r="S2529" s="15" t="str">
        <f t="shared" si="238"/>
        <v>publishing</v>
      </c>
      <c r="T2529" s="16" t="str">
        <f t="shared" si="239"/>
        <v>nonfiction</v>
      </c>
    </row>
    <row r="2530" spans="1:20" ht="45" x14ac:dyDescent="0.25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18">
        <f t="shared" si="237"/>
        <v>100</v>
      </c>
      <c r="P2530" s="6">
        <f t="shared" si="234"/>
        <v>40</v>
      </c>
      <c r="Q2530" s="11">
        <f t="shared" si="235"/>
        <v>42396.635729166665</v>
      </c>
      <c r="R2530" s="11">
        <f t="shared" si="236"/>
        <v>42415.124305555553</v>
      </c>
      <c r="S2530" s="15" t="str">
        <f t="shared" si="238"/>
        <v>publishing</v>
      </c>
      <c r="T2530" s="16" t="str">
        <f t="shared" si="239"/>
        <v>nonfiction</v>
      </c>
    </row>
    <row r="2531" spans="1:20" ht="45" x14ac:dyDescent="0.25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18">
        <f t="shared" si="237"/>
        <v>118.64285714285714</v>
      </c>
      <c r="P2531" s="6">
        <f t="shared" si="234"/>
        <v>346.04166666666669</v>
      </c>
      <c r="Q2531" s="11">
        <f t="shared" si="235"/>
        <v>41951.487337962964</v>
      </c>
      <c r="R2531" s="11">
        <f t="shared" si="236"/>
        <v>42011.487337962964</v>
      </c>
      <c r="S2531" s="15" t="str">
        <f t="shared" si="238"/>
        <v>music</v>
      </c>
      <c r="T2531" s="16" t="str">
        <f t="shared" si="239"/>
        <v>rock</v>
      </c>
    </row>
    <row r="2532" spans="1:20" ht="45" x14ac:dyDescent="0.25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18">
        <f t="shared" si="237"/>
        <v>100.26666666666667</v>
      </c>
      <c r="P2532" s="6">
        <f t="shared" si="234"/>
        <v>81.739130434782609</v>
      </c>
      <c r="Q2532" s="11">
        <f t="shared" si="235"/>
        <v>42049.524907407402</v>
      </c>
      <c r="R2532" s="11">
        <f t="shared" si="236"/>
        <v>42079.483240740738</v>
      </c>
      <c r="S2532" s="15" t="str">
        <f t="shared" si="238"/>
        <v>music</v>
      </c>
      <c r="T2532" s="16" t="str">
        <f t="shared" si="239"/>
        <v>rock</v>
      </c>
    </row>
    <row r="2533" spans="1:20" x14ac:dyDescent="0.25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18">
        <f t="shared" si="237"/>
        <v>126.48920000000001</v>
      </c>
      <c r="P2533" s="6">
        <f t="shared" si="234"/>
        <v>64.535306122448986</v>
      </c>
      <c r="Q2533" s="11">
        <f t="shared" si="235"/>
        <v>41924.787766203699</v>
      </c>
      <c r="R2533" s="11">
        <f t="shared" si="236"/>
        <v>41969.829432870371</v>
      </c>
      <c r="S2533" s="15" t="str">
        <f t="shared" si="238"/>
        <v>music</v>
      </c>
      <c r="T2533" s="16" t="str">
        <f t="shared" si="239"/>
        <v>rock</v>
      </c>
    </row>
    <row r="2534" spans="1:20" ht="45" x14ac:dyDescent="0.25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18">
        <f t="shared" si="237"/>
        <v>114.26</v>
      </c>
      <c r="P2534" s="6">
        <f t="shared" si="234"/>
        <v>63.477777777777774</v>
      </c>
      <c r="Q2534" s="11">
        <f t="shared" si="235"/>
        <v>42291.794560185182</v>
      </c>
      <c r="R2534" s="11">
        <f t="shared" si="236"/>
        <v>42321.836226851847</v>
      </c>
      <c r="S2534" s="15" t="str">
        <f t="shared" si="238"/>
        <v>music</v>
      </c>
      <c r="T2534" s="16" t="str">
        <f t="shared" si="239"/>
        <v>rock</v>
      </c>
    </row>
    <row r="2535" spans="1:20" ht="45" x14ac:dyDescent="0.25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18">
        <f t="shared" si="237"/>
        <v>110.7</v>
      </c>
      <c r="P2535" s="6">
        <f t="shared" si="234"/>
        <v>63.620689655172413</v>
      </c>
      <c r="Q2535" s="11">
        <f t="shared" si="235"/>
        <v>42145.982569444437</v>
      </c>
      <c r="R2535" s="11">
        <f t="shared" si="236"/>
        <v>42169.982569444437</v>
      </c>
      <c r="S2535" s="15" t="str">
        <f t="shared" si="238"/>
        <v>music</v>
      </c>
      <c r="T2535" s="16" t="str">
        <f t="shared" si="239"/>
        <v>rock</v>
      </c>
    </row>
    <row r="2536" spans="1:20" ht="45" x14ac:dyDescent="0.25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18">
        <f t="shared" si="237"/>
        <v>105.34805315203954</v>
      </c>
      <c r="P2536" s="6">
        <f t="shared" si="234"/>
        <v>83.967068965517228</v>
      </c>
      <c r="Q2536" s="11">
        <f t="shared" si="235"/>
        <v>41710.385949074072</v>
      </c>
      <c r="R2536" s="11">
        <f t="shared" si="236"/>
        <v>41740.385949074072</v>
      </c>
      <c r="S2536" s="15" t="str">
        <f t="shared" si="238"/>
        <v>music</v>
      </c>
      <c r="T2536" s="16" t="str">
        <f t="shared" si="239"/>
        <v>rock</v>
      </c>
    </row>
    <row r="2537" spans="1:20" ht="30" x14ac:dyDescent="0.25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18">
        <f t="shared" si="237"/>
        <v>103.66666666666666</v>
      </c>
      <c r="P2537" s="6">
        <f t="shared" si="234"/>
        <v>77.75</v>
      </c>
      <c r="Q2537" s="11">
        <f t="shared" si="235"/>
        <v>41547.795023148145</v>
      </c>
      <c r="R2537" s="11">
        <f t="shared" si="236"/>
        <v>41562.795023148145</v>
      </c>
      <c r="S2537" s="15" t="str">
        <f t="shared" si="238"/>
        <v>music</v>
      </c>
      <c r="T2537" s="16" t="str">
        <f t="shared" si="239"/>
        <v>rock</v>
      </c>
    </row>
    <row r="2538" spans="1:20" ht="45" x14ac:dyDescent="0.25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18">
        <f t="shared" si="237"/>
        <v>107.08672667523933</v>
      </c>
      <c r="P2538" s="6">
        <f t="shared" si="234"/>
        <v>107.07142857142857</v>
      </c>
      <c r="Q2538" s="11">
        <f t="shared" si="235"/>
        <v>42101.550254629627</v>
      </c>
      <c r="R2538" s="11">
        <f t="shared" si="236"/>
        <v>42131.550254629627</v>
      </c>
      <c r="S2538" s="15" t="str">
        <f t="shared" si="238"/>
        <v>music</v>
      </c>
      <c r="T2538" s="16" t="str">
        <f t="shared" si="239"/>
        <v>rock</v>
      </c>
    </row>
    <row r="2539" spans="1:20" x14ac:dyDescent="0.25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18">
        <f t="shared" si="237"/>
        <v>124</v>
      </c>
      <c r="P2539" s="6">
        <f t="shared" si="234"/>
        <v>38.75</v>
      </c>
      <c r="Q2539" s="11">
        <f t="shared" si="235"/>
        <v>41072.53162037037</v>
      </c>
      <c r="R2539" s="11">
        <f t="shared" si="236"/>
        <v>41102.53162037037</v>
      </c>
      <c r="S2539" s="15" t="str">
        <f t="shared" si="238"/>
        <v>music</v>
      </c>
      <c r="T2539" s="16" t="str">
        <f t="shared" si="239"/>
        <v>rock</v>
      </c>
    </row>
    <row r="2540" spans="1:20" ht="30" x14ac:dyDescent="0.25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18">
        <f t="shared" si="237"/>
        <v>105.01</v>
      </c>
      <c r="P2540" s="6">
        <f t="shared" si="234"/>
        <v>201.94230769230768</v>
      </c>
      <c r="Q2540" s="11">
        <f t="shared" si="235"/>
        <v>42704.743437499994</v>
      </c>
      <c r="R2540" s="11">
        <f t="shared" si="236"/>
        <v>42734.743437499994</v>
      </c>
      <c r="S2540" s="15" t="str">
        <f t="shared" si="238"/>
        <v>music</v>
      </c>
      <c r="T2540" s="16" t="str">
        <f t="shared" si="239"/>
        <v>rock</v>
      </c>
    </row>
    <row r="2541" spans="1:20" ht="45" x14ac:dyDescent="0.25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18">
        <f t="shared" si="237"/>
        <v>189.46666666666667</v>
      </c>
      <c r="P2541" s="6">
        <f t="shared" si="234"/>
        <v>43.060606060606062</v>
      </c>
      <c r="Q2541" s="11">
        <f t="shared" si="235"/>
        <v>42423.953564814808</v>
      </c>
      <c r="R2541" s="11">
        <f t="shared" si="236"/>
        <v>42453.911898148144</v>
      </c>
      <c r="S2541" s="15" t="str">
        <f t="shared" si="238"/>
        <v>music</v>
      </c>
      <c r="T2541" s="16" t="str">
        <f t="shared" si="239"/>
        <v>rock</v>
      </c>
    </row>
    <row r="2542" spans="1:20" ht="45" x14ac:dyDescent="0.25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18">
        <f t="shared" si="237"/>
        <v>171.32499999999999</v>
      </c>
      <c r="P2542" s="6">
        <f t="shared" si="234"/>
        <v>62.871559633027523</v>
      </c>
      <c r="Q2542" s="11">
        <f t="shared" si="235"/>
        <v>42719.857858796291</v>
      </c>
      <c r="R2542" s="11">
        <f t="shared" si="236"/>
        <v>42749.857858796291</v>
      </c>
      <c r="S2542" s="15" t="str">
        <f t="shared" si="238"/>
        <v>music</v>
      </c>
      <c r="T2542" s="16" t="str">
        <f t="shared" si="239"/>
        <v>rock</v>
      </c>
    </row>
    <row r="2543" spans="1:20" ht="30" x14ac:dyDescent="0.25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18">
        <f t="shared" si="237"/>
        <v>252.48648648648651</v>
      </c>
      <c r="P2543" s="6">
        <f t="shared" si="234"/>
        <v>55.607142857142854</v>
      </c>
      <c r="Q2543" s="11">
        <f t="shared" si="235"/>
        <v>42677.460717592585</v>
      </c>
      <c r="R2543" s="11">
        <f t="shared" si="236"/>
        <v>42707.502384259256</v>
      </c>
      <c r="S2543" s="15" t="str">
        <f t="shared" si="238"/>
        <v>music</v>
      </c>
      <c r="T2543" s="16" t="str">
        <f t="shared" si="239"/>
        <v>rock</v>
      </c>
    </row>
    <row r="2544" spans="1:20" ht="45" x14ac:dyDescent="0.25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18">
        <f t="shared" si="237"/>
        <v>116.15384615384616</v>
      </c>
      <c r="P2544" s="6">
        <f t="shared" si="234"/>
        <v>48.70967741935484</v>
      </c>
      <c r="Q2544" s="11">
        <f t="shared" si="235"/>
        <v>42747.01122685185</v>
      </c>
      <c r="R2544" s="11">
        <f t="shared" si="236"/>
        <v>42768.96597222222</v>
      </c>
      <c r="S2544" s="15" t="str">
        <f t="shared" si="238"/>
        <v>music</v>
      </c>
      <c r="T2544" s="16" t="str">
        <f t="shared" si="239"/>
        <v>rock</v>
      </c>
    </row>
    <row r="2545" spans="1:20" x14ac:dyDescent="0.25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18">
        <f t="shared" si="237"/>
        <v>203.35000000000002</v>
      </c>
      <c r="P2545" s="6">
        <f t="shared" si="234"/>
        <v>30.578947368421051</v>
      </c>
      <c r="Q2545" s="11">
        <f t="shared" si="235"/>
        <v>42568.551041666666</v>
      </c>
      <c r="R2545" s="11">
        <f t="shared" si="236"/>
        <v>42583.551041666666</v>
      </c>
      <c r="S2545" s="15" t="str">
        <f t="shared" si="238"/>
        <v>music</v>
      </c>
      <c r="T2545" s="16" t="str">
        <f t="shared" si="239"/>
        <v>rock</v>
      </c>
    </row>
    <row r="2546" spans="1:20" ht="30" x14ac:dyDescent="0.25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18">
        <f t="shared" si="237"/>
        <v>111.60000000000001</v>
      </c>
      <c r="P2546" s="6">
        <f t="shared" si="234"/>
        <v>73.907284768211923</v>
      </c>
      <c r="Q2546" s="11">
        <f t="shared" si="235"/>
        <v>42130.283287037033</v>
      </c>
      <c r="R2546" s="11">
        <f t="shared" si="236"/>
        <v>42160.283287037033</v>
      </c>
      <c r="S2546" s="15" t="str">
        <f t="shared" si="238"/>
        <v>music</v>
      </c>
      <c r="T2546" s="16" t="str">
        <f t="shared" si="239"/>
        <v>rock</v>
      </c>
    </row>
    <row r="2547" spans="1:20" ht="30" x14ac:dyDescent="0.25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18">
        <f t="shared" si="237"/>
        <v>424</v>
      </c>
      <c r="P2547" s="6">
        <f t="shared" si="234"/>
        <v>21.2</v>
      </c>
      <c r="Q2547" s="11">
        <f t="shared" si="235"/>
        <v>42141.554467592585</v>
      </c>
      <c r="R2547" s="11">
        <f t="shared" si="236"/>
        <v>42163.874999999993</v>
      </c>
      <c r="S2547" s="15" t="str">
        <f t="shared" si="238"/>
        <v>music</v>
      </c>
      <c r="T2547" s="16" t="str">
        <f t="shared" si="239"/>
        <v>rock</v>
      </c>
    </row>
    <row r="2548" spans="1:20" ht="45" x14ac:dyDescent="0.25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18">
        <f t="shared" si="237"/>
        <v>107.1</v>
      </c>
      <c r="P2548" s="6">
        <f t="shared" si="234"/>
        <v>73.356164383561648</v>
      </c>
      <c r="Q2548" s="11">
        <f t="shared" si="235"/>
        <v>42703.006076388883</v>
      </c>
      <c r="R2548" s="11">
        <f t="shared" si="236"/>
        <v>42733.006076388883</v>
      </c>
      <c r="S2548" s="15" t="str">
        <f t="shared" si="238"/>
        <v>music</v>
      </c>
      <c r="T2548" s="16" t="str">
        <f t="shared" si="239"/>
        <v>rock</v>
      </c>
    </row>
    <row r="2549" spans="1:20" ht="45" x14ac:dyDescent="0.25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18">
        <f t="shared" si="237"/>
        <v>104.3625</v>
      </c>
      <c r="P2549" s="6">
        <f t="shared" si="234"/>
        <v>56.412162162162161</v>
      </c>
      <c r="Q2549" s="11">
        <f t="shared" si="235"/>
        <v>41370.591851851852</v>
      </c>
      <c r="R2549" s="11">
        <f t="shared" si="236"/>
        <v>41400.591851851852</v>
      </c>
      <c r="S2549" s="15" t="str">
        <f t="shared" si="238"/>
        <v>music</v>
      </c>
      <c r="T2549" s="16" t="str">
        <f t="shared" si="239"/>
        <v>rock</v>
      </c>
    </row>
    <row r="2550" spans="1:20" ht="45" x14ac:dyDescent="0.25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18">
        <f t="shared" si="237"/>
        <v>212.40909090909091</v>
      </c>
      <c r="P2550" s="6">
        <f t="shared" si="234"/>
        <v>50.247311827956992</v>
      </c>
      <c r="Q2550" s="11">
        <f t="shared" si="235"/>
        <v>42706.866643518515</v>
      </c>
      <c r="R2550" s="11">
        <f t="shared" si="236"/>
        <v>42726.866643518515</v>
      </c>
      <c r="S2550" s="15" t="str">
        <f t="shared" si="238"/>
        <v>music</v>
      </c>
      <c r="T2550" s="16" t="str">
        <f t="shared" si="239"/>
        <v>rock</v>
      </c>
    </row>
    <row r="2551" spans="1:20" ht="45" x14ac:dyDescent="0.25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18">
        <f t="shared" si="237"/>
        <v>124.08571428571429</v>
      </c>
      <c r="P2551" s="6">
        <f t="shared" si="234"/>
        <v>68.936507936507937</v>
      </c>
      <c r="Q2551" s="11">
        <f t="shared" si="235"/>
        <v>42160.526874999996</v>
      </c>
      <c r="R2551" s="11">
        <f t="shared" si="236"/>
        <v>42190.526874999996</v>
      </c>
      <c r="S2551" s="15" t="str">
        <f t="shared" si="238"/>
        <v>music</v>
      </c>
      <c r="T2551" s="16" t="str">
        <f t="shared" si="239"/>
        <v>rock</v>
      </c>
    </row>
    <row r="2552" spans="1:20" ht="45" x14ac:dyDescent="0.25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18">
        <f t="shared" si="237"/>
        <v>110.406125</v>
      </c>
      <c r="P2552" s="6">
        <f t="shared" si="234"/>
        <v>65.914104477611943</v>
      </c>
      <c r="Q2552" s="11">
        <f t="shared" si="235"/>
        <v>42433.480567129627</v>
      </c>
      <c r="R2552" s="11">
        <f t="shared" si="236"/>
        <v>42489.299305555549</v>
      </c>
      <c r="S2552" s="15" t="str">
        <f t="shared" si="238"/>
        <v>music</v>
      </c>
      <c r="T2552" s="16" t="str">
        <f t="shared" si="239"/>
        <v>rock</v>
      </c>
    </row>
    <row r="2553" spans="1:20" ht="30" x14ac:dyDescent="0.25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18">
        <f t="shared" si="237"/>
        <v>218.75</v>
      </c>
      <c r="P2553" s="6">
        <f t="shared" si="234"/>
        <v>62.5</v>
      </c>
      <c r="Q2553" s="11">
        <f t="shared" si="235"/>
        <v>42184.438530092586</v>
      </c>
      <c r="R2553" s="11">
        <f t="shared" si="236"/>
        <v>42214.438530092586</v>
      </c>
      <c r="S2553" s="15" t="str">
        <f t="shared" si="238"/>
        <v>music</v>
      </c>
      <c r="T2553" s="16" t="str">
        <f t="shared" si="239"/>
        <v>rock</v>
      </c>
    </row>
    <row r="2554" spans="1:20" ht="45" x14ac:dyDescent="0.25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18">
        <f t="shared" si="237"/>
        <v>136.625</v>
      </c>
      <c r="P2554" s="6">
        <f t="shared" si="234"/>
        <v>70.064102564102569</v>
      </c>
      <c r="Q2554" s="11">
        <f t="shared" si="235"/>
        <v>42126.712905092594</v>
      </c>
      <c r="R2554" s="11">
        <f t="shared" si="236"/>
        <v>42157.979166666664</v>
      </c>
      <c r="S2554" s="15" t="str">
        <f t="shared" si="238"/>
        <v>music</v>
      </c>
      <c r="T2554" s="16" t="str">
        <f t="shared" si="239"/>
        <v>rock</v>
      </c>
    </row>
    <row r="2555" spans="1:20" ht="45" x14ac:dyDescent="0.25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18">
        <f t="shared" si="237"/>
        <v>134.8074</v>
      </c>
      <c r="P2555" s="6">
        <f t="shared" si="234"/>
        <v>60.181874999999998</v>
      </c>
      <c r="Q2555" s="11">
        <f t="shared" si="235"/>
        <v>42634.406446759262</v>
      </c>
      <c r="R2555" s="11">
        <f t="shared" si="236"/>
        <v>42660.468055555553</v>
      </c>
      <c r="S2555" s="15" t="str">
        <f t="shared" si="238"/>
        <v>music</v>
      </c>
      <c r="T2555" s="16" t="str">
        <f t="shared" si="239"/>
        <v>rock</v>
      </c>
    </row>
    <row r="2556" spans="1:20" ht="30" x14ac:dyDescent="0.25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18">
        <f t="shared" si="237"/>
        <v>145.4</v>
      </c>
      <c r="P2556" s="6">
        <f t="shared" si="234"/>
        <v>21.382352941176471</v>
      </c>
      <c r="Q2556" s="11">
        <f t="shared" si="235"/>
        <v>42565.272650462961</v>
      </c>
      <c r="R2556" s="11">
        <f t="shared" si="236"/>
        <v>42595.272650462961</v>
      </c>
      <c r="S2556" s="15" t="str">
        <f t="shared" si="238"/>
        <v>music</v>
      </c>
      <c r="T2556" s="16" t="str">
        <f t="shared" si="239"/>
        <v>rock</v>
      </c>
    </row>
    <row r="2557" spans="1:20" ht="30" x14ac:dyDescent="0.25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18">
        <f t="shared" si="237"/>
        <v>109.10714285714285</v>
      </c>
      <c r="P2557" s="6">
        <f t="shared" si="234"/>
        <v>160.78947368421052</v>
      </c>
      <c r="Q2557" s="11">
        <f t="shared" si="235"/>
        <v>42087.594976851855</v>
      </c>
      <c r="R2557" s="11">
        <f t="shared" si="236"/>
        <v>42121.508333333331</v>
      </c>
      <c r="S2557" s="15" t="str">
        <f t="shared" si="238"/>
        <v>music</v>
      </c>
      <c r="T2557" s="16" t="str">
        <f t="shared" si="239"/>
        <v>rock</v>
      </c>
    </row>
    <row r="2558" spans="1:20" ht="45" x14ac:dyDescent="0.25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18">
        <f t="shared" si="237"/>
        <v>110.2</v>
      </c>
      <c r="P2558" s="6">
        <f t="shared" si="234"/>
        <v>42.384615384615387</v>
      </c>
      <c r="Q2558" s="11">
        <f t="shared" si="235"/>
        <v>42193.442337962959</v>
      </c>
      <c r="R2558" s="11">
        <f t="shared" si="236"/>
        <v>42237.999305555553</v>
      </c>
      <c r="S2558" s="15" t="str">
        <f t="shared" si="238"/>
        <v>music</v>
      </c>
      <c r="T2558" s="16" t="str">
        <f t="shared" si="239"/>
        <v>rock</v>
      </c>
    </row>
    <row r="2559" spans="1:20" ht="30" x14ac:dyDescent="0.25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18">
        <f t="shared" si="237"/>
        <v>113.64000000000001</v>
      </c>
      <c r="P2559" s="6">
        <f t="shared" si="234"/>
        <v>27.317307692307693</v>
      </c>
      <c r="Q2559" s="11">
        <f t="shared" si="235"/>
        <v>42400.946597222217</v>
      </c>
      <c r="R2559" s="11">
        <f t="shared" si="236"/>
        <v>42431.946597222217</v>
      </c>
      <c r="S2559" s="15" t="str">
        <f t="shared" si="238"/>
        <v>music</v>
      </c>
      <c r="T2559" s="16" t="str">
        <f t="shared" si="239"/>
        <v>rock</v>
      </c>
    </row>
    <row r="2560" spans="1:20" x14ac:dyDescent="0.25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18">
        <f t="shared" si="237"/>
        <v>102.35000000000001</v>
      </c>
      <c r="P2560" s="6">
        <f t="shared" si="234"/>
        <v>196.82692307692307</v>
      </c>
      <c r="Q2560" s="11">
        <f t="shared" si="235"/>
        <v>42553.473645833328</v>
      </c>
      <c r="R2560" s="11">
        <f t="shared" si="236"/>
        <v>42583.473645833328</v>
      </c>
      <c r="S2560" s="15" t="str">
        <f t="shared" si="238"/>
        <v>music</v>
      </c>
      <c r="T2560" s="16" t="str">
        <f t="shared" si="239"/>
        <v>rock</v>
      </c>
    </row>
    <row r="2561" spans="1:20" ht="45" x14ac:dyDescent="0.25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18">
        <f t="shared" si="237"/>
        <v>122.13333333333334</v>
      </c>
      <c r="P2561" s="6">
        <f t="shared" si="234"/>
        <v>53.882352941176471</v>
      </c>
      <c r="Q2561" s="11">
        <f t="shared" si="235"/>
        <v>42751.936643518515</v>
      </c>
      <c r="R2561" s="11">
        <f t="shared" si="236"/>
        <v>42794.916666666664</v>
      </c>
      <c r="S2561" s="15" t="str">
        <f t="shared" si="238"/>
        <v>music</v>
      </c>
      <c r="T2561" s="16" t="str">
        <f t="shared" si="239"/>
        <v>rock</v>
      </c>
    </row>
    <row r="2562" spans="1:20" x14ac:dyDescent="0.25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18">
        <f t="shared" si="237"/>
        <v>111.88571428571427</v>
      </c>
      <c r="P2562" s="6">
        <f t="shared" ref="P2562:P2625" si="240">IF(ISERROR(E2562/L2562),0,E2562/L2562)</f>
        <v>47.756097560975611</v>
      </c>
      <c r="Q2562" s="11">
        <f t="shared" ref="Q2562:Q2625" si="241">(J2562/86400)+25569+(-5/24)</f>
        <v>42719.700011574074</v>
      </c>
      <c r="R2562" s="11">
        <f t="shared" ref="R2562:R2625" si="242">(I2562/86400)+25569+(-5/24)</f>
        <v>42749.700011574074</v>
      </c>
      <c r="S2562" s="15" t="str">
        <f t="shared" si="238"/>
        <v>music</v>
      </c>
      <c r="T2562" s="16" t="str">
        <f t="shared" si="239"/>
        <v>rock</v>
      </c>
    </row>
    <row r="2563" spans="1:20" ht="45" x14ac:dyDescent="0.25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18">
        <f t="shared" ref="O2563:O2626" si="243">E2563/D2563 * 100</f>
        <v>107.3</v>
      </c>
      <c r="P2563" s="6">
        <f t="shared" si="240"/>
        <v>88.191780821917803</v>
      </c>
      <c r="Q2563" s="11">
        <f t="shared" si="241"/>
        <v>42018.790300925924</v>
      </c>
      <c r="R2563" s="11">
        <f t="shared" si="242"/>
        <v>42048.790300925924</v>
      </c>
      <c r="S2563" s="15" t="str">
        <f t="shared" ref="S2563:S2626" si="244">LEFT(N2563,FIND("/",N2563)-1)</f>
        <v>music</v>
      </c>
      <c r="T2563" s="16" t="str">
        <f t="shared" ref="T2563:T2626" si="245">RIGHT(N2563,LEN(N2563)-FIND("/",N2563))</f>
        <v>rock</v>
      </c>
    </row>
    <row r="2564" spans="1:20" ht="45" x14ac:dyDescent="0.25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18">
        <f t="shared" si="243"/>
        <v>113.85000000000001</v>
      </c>
      <c r="P2564" s="6">
        <f t="shared" si="240"/>
        <v>72.056962025316452</v>
      </c>
      <c r="Q2564" s="11">
        <f t="shared" si="241"/>
        <v>42640.709606481476</v>
      </c>
      <c r="R2564" s="11">
        <f t="shared" si="242"/>
        <v>42670.679861111108</v>
      </c>
      <c r="S2564" s="15" t="str">
        <f t="shared" si="244"/>
        <v>music</v>
      </c>
      <c r="T2564" s="16" t="str">
        <f t="shared" si="245"/>
        <v>rock</v>
      </c>
    </row>
    <row r="2565" spans="1:20" ht="45" x14ac:dyDescent="0.25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18">
        <f t="shared" si="243"/>
        <v>109.68181818181819</v>
      </c>
      <c r="P2565" s="6">
        <f t="shared" si="240"/>
        <v>74.246153846153845</v>
      </c>
      <c r="Q2565" s="11">
        <f t="shared" si="241"/>
        <v>42526.665902777771</v>
      </c>
      <c r="R2565" s="11">
        <f t="shared" si="242"/>
        <v>42556.665902777771</v>
      </c>
      <c r="S2565" s="15" t="str">
        <f t="shared" si="244"/>
        <v>music</v>
      </c>
      <c r="T2565" s="16" t="str">
        <f t="shared" si="245"/>
        <v>rock</v>
      </c>
    </row>
    <row r="2566" spans="1:20" ht="45" x14ac:dyDescent="0.25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18">
        <f t="shared" si="243"/>
        <v>126.14444444444443</v>
      </c>
      <c r="P2566" s="6">
        <f t="shared" si="240"/>
        <v>61.701086956521742</v>
      </c>
      <c r="Q2566" s="11">
        <f t="shared" si="241"/>
        <v>41888.795983796292</v>
      </c>
      <c r="R2566" s="11">
        <f t="shared" si="242"/>
        <v>41918.795983796292</v>
      </c>
      <c r="S2566" s="15" t="str">
        <f t="shared" si="244"/>
        <v>music</v>
      </c>
      <c r="T2566" s="16" t="str">
        <f t="shared" si="245"/>
        <v>rock</v>
      </c>
    </row>
    <row r="2567" spans="1:20" ht="45" x14ac:dyDescent="0.25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18">
        <f t="shared" si="243"/>
        <v>167.42857142857144</v>
      </c>
      <c r="P2567" s="6">
        <f t="shared" si="240"/>
        <v>17.235294117647058</v>
      </c>
      <c r="Q2567" s="11">
        <f t="shared" si="241"/>
        <v>42498.132789351854</v>
      </c>
      <c r="R2567" s="11">
        <f t="shared" si="242"/>
        <v>42533.020833333336</v>
      </c>
      <c r="S2567" s="15" t="str">
        <f t="shared" si="244"/>
        <v>music</v>
      </c>
      <c r="T2567" s="16" t="str">
        <f t="shared" si="245"/>
        <v>rock</v>
      </c>
    </row>
    <row r="2568" spans="1:20" ht="45" x14ac:dyDescent="0.25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18">
        <f t="shared" si="243"/>
        <v>496.52000000000004</v>
      </c>
      <c r="P2568" s="6">
        <f t="shared" si="240"/>
        <v>51.720833333333331</v>
      </c>
      <c r="Q2568" s="11">
        <f t="shared" si="241"/>
        <v>41399.787893518514</v>
      </c>
      <c r="R2568" s="11">
        <f t="shared" si="242"/>
        <v>41420.787893518514</v>
      </c>
      <c r="S2568" s="15" t="str">
        <f t="shared" si="244"/>
        <v>music</v>
      </c>
      <c r="T2568" s="16" t="str">
        <f t="shared" si="245"/>
        <v>rock</v>
      </c>
    </row>
    <row r="2569" spans="1:20" ht="45" x14ac:dyDescent="0.25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18">
        <f t="shared" si="243"/>
        <v>109.16</v>
      </c>
      <c r="P2569" s="6">
        <f t="shared" si="240"/>
        <v>24.150442477876105</v>
      </c>
      <c r="Q2569" s="11">
        <f t="shared" si="241"/>
        <v>42064.845034722217</v>
      </c>
      <c r="R2569" s="11">
        <f t="shared" si="242"/>
        <v>42124.803368055553</v>
      </c>
      <c r="S2569" s="15" t="str">
        <f t="shared" si="244"/>
        <v>music</v>
      </c>
      <c r="T2569" s="16" t="str">
        <f t="shared" si="245"/>
        <v>rock</v>
      </c>
    </row>
    <row r="2570" spans="1:20" ht="45" x14ac:dyDescent="0.25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18">
        <f t="shared" si="243"/>
        <v>102.57499999999999</v>
      </c>
      <c r="P2570" s="6">
        <f t="shared" si="240"/>
        <v>62.166666666666664</v>
      </c>
      <c r="Q2570" s="11">
        <f t="shared" si="241"/>
        <v>41450.854571759257</v>
      </c>
      <c r="R2570" s="11">
        <f t="shared" si="242"/>
        <v>41480.854571759257</v>
      </c>
      <c r="S2570" s="15" t="str">
        <f t="shared" si="244"/>
        <v>music</v>
      </c>
      <c r="T2570" s="16" t="str">
        <f t="shared" si="245"/>
        <v>rock</v>
      </c>
    </row>
    <row r="2571" spans="1:20" ht="30" x14ac:dyDescent="0.25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18">
        <f t="shared" si="243"/>
        <v>101.24459999999999</v>
      </c>
      <c r="P2571" s="6">
        <f t="shared" si="240"/>
        <v>44.66673529411765</v>
      </c>
      <c r="Q2571" s="11">
        <f t="shared" si="241"/>
        <v>41899.436967592592</v>
      </c>
      <c r="R2571" s="11">
        <f t="shared" si="242"/>
        <v>41932.791666666664</v>
      </c>
      <c r="S2571" s="15" t="str">
        <f t="shared" si="244"/>
        <v>publishing</v>
      </c>
      <c r="T2571" s="16" t="str">
        <f t="shared" si="245"/>
        <v>radio &amp; podcasts</v>
      </c>
    </row>
    <row r="2572" spans="1:20" ht="30" x14ac:dyDescent="0.25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18">
        <f t="shared" si="243"/>
        <v>108.5175</v>
      </c>
      <c r="P2572" s="6">
        <f t="shared" si="240"/>
        <v>28.937999999999999</v>
      </c>
      <c r="Q2572" s="11">
        <f t="shared" si="241"/>
        <v>41344.454525462963</v>
      </c>
      <c r="R2572" s="11">
        <f t="shared" si="242"/>
        <v>41374.454525462963</v>
      </c>
      <c r="S2572" s="15" t="str">
        <f t="shared" si="244"/>
        <v>publishing</v>
      </c>
      <c r="T2572" s="16" t="str">
        <f t="shared" si="245"/>
        <v>radio &amp; podcasts</v>
      </c>
    </row>
    <row r="2573" spans="1:20" ht="45" x14ac:dyDescent="0.25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18">
        <f t="shared" si="243"/>
        <v>147.66666666666666</v>
      </c>
      <c r="P2573" s="6">
        <f t="shared" si="240"/>
        <v>35.44</v>
      </c>
      <c r="Q2573" s="11">
        <f t="shared" si="241"/>
        <v>41326.702986111108</v>
      </c>
      <c r="R2573" s="11">
        <f t="shared" si="242"/>
        <v>41371.661319444444</v>
      </c>
      <c r="S2573" s="15" t="str">
        <f t="shared" si="244"/>
        <v>publishing</v>
      </c>
      <c r="T2573" s="16" t="str">
        <f t="shared" si="245"/>
        <v>radio &amp; podcasts</v>
      </c>
    </row>
    <row r="2574" spans="1:20" x14ac:dyDescent="0.25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18">
        <f t="shared" si="243"/>
        <v>163.19999999999999</v>
      </c>
      <c r="P2574" s="6">
        <f t="shared" si="240"/>
        <v>34.871794871794869</v>
      </c>
      <c r="Q2574" s="11">
        <f t="shared" si="241"/>
        <v>41291.453217592592</v>
      </c>
      <c r="R2574" s="11">
        <f t="shared" si="242"/>
        <v>41321.453217592592</v>
      </c>
      <c r="S2574" s="15" t="str">
        <f t="shared" si="244"/>
        <v>publishing</v>
      </c>
      <c r="T2574" s="16" t="str">
        <f t="shared" si="245"/>
        <v>radio &amp; podcasts</v>
      </c>
    </row>
    <row r="2575" spans="1:20" ht="45" x14ac:dyDescent="0.25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18">
        <f t="shared" si="243"/>
        <v>456.41449999999998</v>
      </c>
      <c r="P2575" s="6">
        <f t="shared" si="240"/>
        <v>52.622732513451197</v>
      </c>
      <c r="Q2575" s="11">
        <f t="shared" si="241"/>
        <v>40959.526064814811</v>
      </c>
      <c r="R2575" s="11">
        <f t="shared" si="242"/>
        <v>40989.916666666664</v>
      </c>
      <c r="S2575" s="15" t="str">
        <f t="shared" si="244"/>
        <v>publishing</v>
      </c>
      <c r="T2575" s="16" t="str">
        <f t="shared" si="245"/>
        <v>radio &amp; podcasts</v>
      </c>
    </row>
    <row r="2576" spans="1:20" ht="45" x14ac:dyDescent="0.25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18">
        <f t="shared" si="243"/>
        <v>107.87731249999999</v>
      </c>
      <c r="P2576" s="6">
        <f t="shared" si="240"/>
        <v>69.598266129032254</v>
      </c>
      <c r="Q2576" s="11">
        <f t="shared" si="241"/>
        <v>42339.963726851849</v>
      </c>
      <c r="R2576" s="11">
        <f t="shared" si="242"/>
        <v>42380.999999999993</v>
      </c>
      <c r="S2576" s="15" t="str">
        <f t="shared" si="244"/>
        <v>publishing</v>
      </c>
      <c r="T2576" s="16" t="str">
        <f t="shared" si="245"/>
        <v>radio &amp; podcasts</v>
      </c>
    </row>
    <row r="2577" spans="1:20" ht="30" x14ac:dyDescent="0.25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18">
        <f t="shared" si="243"/>
        <v>115.08</v>
      </c>
      <c r="P2577" s="6">
        <f t="shared" si="240"/>
        <v>76.72</v>
      </c>
      <c r="Q2577" s="11">
        <f t="shared" si="241"/>
        <v>40933.593576388885</v>
      </c>
      <c r="R2577" s="11">
        <f t="shared" si="242"/>
        <v>40993.55190972222</v>
      </c>
      <c r="S2577" s="15" t="str">
        <f t="shared" si="244"/>
        <v>publishing</v>
      </c>
      <c r="T2577" s="16" t="str">
        <f t="shared" si="245"/>
        <v>radio &amp; podcasts</v>
      </c>
    </row>
    <row r="2578" spans="1:20" ht="45" x14ac:dyDescent="0.25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18">
        <f t="shared" si="243"/>
        <v>102.36842105263158</v>
      </c>
      <c r="P2578" s="6">
        <f t="shared" si="240"/>
        <v>33.191126279863482</v>
      </c>
      <c r="Q2578" s="11">
        <f t="shared" si="241"/>
        <v>40645.806122685179</v>
      </c>
      <c r="R2578" s="11">
        <f t="shared" si="242"/>
        <v>40705.806122685179</v>
      </c>
      <c r="S2578" s="15" t="str">
        <f t="shared" si="244"/>
        <v>publishing</v>
      </c>
      <c r="T2578" s="16" t="str">
        <f t="shared" si="245"/>
        <v>radio &amp; podcasts</v>
      </c>
    </row>
    <row r="2579" spans="1:20" ht="30" x14ac:dyDescent="0.25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18">
        <f t="shared" si="243"/>
        <v>108.42485875706214</v>
      </c>
      <c r="P2579" s="6">
        <f t="shared" si="240"/>
        <v>149.46417445482865</v>
      </c>
      <c r="Q2579" s="11">
        <f t="shared" si="241"/>
        <v>41290.390150462961</v>
      </c>
      <c r="R2579" s="11">
        <f t="shared" si="242"/>
        <v>41320.390150462961</v>
      </c>
      <c r="S2579" s="15" t="str">
        <f t="shared" si="244"/>
        <v>publishing</v>
      </c>
      <c r="T2579" s="16" t="str">
        <f t="shared" si="245"/>
        <v>radio &amp; podcasts</v>
      </c>
    </row>
    <row r="2580" spans="1:20" ht="45" x14ac:dyDescent="0.25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18">
        <f t="shared" si="243"/>
        <v>125.13333333333334</v>
      </c>
      <c r="P2580" s="6">
        <f t="shared" si="240"/>
        <v>23.172839506172838</v>
      </c>
      <c r="Q2580" s="11">
        <f t="shared" si="241"/>
        <v>41250.618784722217</v>
      </c>
      <c r="R2580" s="11">
        <f t="shared" si="242"/>
        <v>41271.618784722217</v>
      </c>
      <c r="S2580" s="15" t="str">
        <f t="shared" si="244"/>
        <v>publishing</v>
      </c>
      <c r="T2580" s="16" t="str">
        <f t="shared" si="245"/>
        <v>radio &amp; podcasts</v>
      </c>
    </row>
    <row r="2581" spans="1:20" ht="45" x14ac:dyDescent="0.25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18">
        <f t="shared" si="243"/>
        <v>103.840625</v>
      </c>
      <c r="P2581" s="6">
        <f t="shared" si="240"/>
        <v>96.877551020408163</v>
      </c>
      <c r="Q2581" s="11">
        <f t="shared" si="241"/>
        <v>42073.749236111107</v>
      </c>
      <c r="R2581" s="11">
        <f t="shared" si="242"/>
        <v>42103.749236111107</v>
      </c>
      <c r="S2581" s="15" t="str">
        <f t="shared" si="244"/>
        <v>publishing</v>
      </c>
      <c r="T2581" s="16" t="str">
        <f t="shared" si="245"/>
        <v>radio &amp; podcasts</v>
      </c>
    </row>
    <row r="2582" spans="1:20" ht="45" x14ac:dyDescent="0.25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18">
        <f t="shared" si="243"/>
        <v>138.70400000000001</v>
      </c>
      <c r="P2582" s="6">
        <f t="shared" si="240"/>
        <v>103.20238095238095</v>
      </c>
      <c r="Q2582" s="11">
        <f t="shared" si="241"/>
        <v>41533.33452546296</v>
      </c>
      <c r="R2582" s="11">
        <f t="shared" si="242"/>
        <v>41563.33452546296</v>
      </c>
      <c r="S2582" s="15" t="str">
        <f t="shared" si="244"/>
        <v>publishing</v>
      </c>
      <c r="T2582" s="16" t="str">
        <f t="shared" si="245"/>
        <v>radio &amp; podcasts</v>
      </c>
    </row>
    <row r="2583" spans="1:20" x14ac:dyDescent="0.25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18">
        <f t="shared" si="243"/>
        <v>120.51600000000001</v>
      </c>
      <c r="P2583" s="6">
        <f t="shared" si="240"/>
        <v>38.462553191489363</v>
      </c>
      <c r="Q2583" s="11">
        <f t="shared" si="241"/>
        <v>40939.771284722221</v>
      </c>
      <c r="R2583" s="11">
        <f t="shared" si="242"/>
        <v>40969.771284722221</v>
      </c>
      <c r="S2583" s="15" t="str">
        <f t="shared" si="244"/>
        <v>publishing</v>
      </c>
      <c r="T2583" s="16" t="str">
        <f t="shared" si="245"/>
        <v>radio &amp; podcasts</v>
      </c>
    </row>
    <row r="2584" spans="1:20" ht="45" x14ac:dyDescent="0.25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18">
        <f t="shared" si="243"/>
        <v>112.26666666666667</v>
      </c>
      <c r="P2584" s="6">
        <f t="shared" si="240"/>
        <v>44.315789473684212</v>
      </c>
      <c r="Q2584" s="11">
        <f t="shared" si="241"/>
        <v>41500.519583333335</v>
      </c>
      <c r="R2584" s="11">
        <f t="shared" si="242"/>
        <v>41530.519583333335</v>
      </c>
      <c r="S2584" s="15" t="str">
        <f t="shared" si="244"/>
        <v>publishing</v>
      </c>
      <c r="T2584" s="16" t="str">
        <f t="shared" si="245"/>
        <v>radio &amp; podcasts</v>
      </c>
    </row>
    <row r="2585" spans="1:20" ht="45" x14ac:dyDescent="0.25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18">
        <f t="shared" si="243"/>
        <v>188.66966666666667</v>
      </c>
      <c r="P2585" s="6">
        <f t="shared" si="240"/>
        <v>64.173356009070289</v>
      </c>
      <c r="Q2585" s="11">
        <f t="shared" si="241"/>
        <v>41960.514618055553</v>
      </c>
      <c r="R2585" s="11">
        <f t="shared" si="242"/>
        <v>41992.999305555553</v>
      </c>
      <c r="S2585" s="15" t="str">
        <f t="shared" si="244"/>
        <v>publishing</v>
      </c>
      <c r="T2585" s="16" t="str">
        <f t="shared" si="245"/>
        <v>radio &amp; podcasts</v>
      </c>
    </row>
    <row r="2586" spans="1:20" ht="30" x14ac:dyDescent="0.25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18">
        <f t="shared" si="243"/>
        <v>661.55466666666666</v>
      </c>
      <c r="P2586" s="6">
        <f t="shared" si="240"/>
        <v>43.333275109170302</v>
      </c>
      <c r="Q2586" s="11">
        <f t="shared" si="241"/>
        <v>40765.833587962959</v>
      </c>
      <c r="R2586" s="11">
        <f t="shared" si="242"/>
        <v>40795.833587962959</v>
      </c>
      <c r="S2586" s="15" t="str">
        <f t="shared" si="244"/>
        <v>publishing</v>
      </c>
      <c r="T2586" s="16" t="str">
        <f t="shared" si="245"/>
        <v>radio &amp; podcasts</v>
      </c>
    </row>
    <row r="2587" spans="1:20" ht="45" x14ac:dyDescent="0.25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18">
        <f t="shared" si="243"/>
        <v>111.31</v>
      </c>
      <c r="P2587" s="6">
        <f t="shared" si="240"/>
        <v>90.495934959349597</v>
      </c>
      <c r="Q2587" s="11">
        <f t="shared" si="241"/>
        <v>40840.407453703701</v>
      </c>
      <c r="R2587" s="11">
        <f t="shared" si="242"/>
        <v>40899.916666666664</v>
      </c>
      <c r="S2587" s="15" t="str">
        <f t="shared" si="244"/>
        <v>publishing</v>
      </c>
      <c r="T2587" s="16" t="str">
        <f t="shared" si="245"/>
        <v>radio &amp; podcasts</v>
      </c>
    </row>
    <row r="2588" spans="1:20" ht="45" x14ac:dyDescent="0.25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18">
        <f t="shared" si="243"/>
        <v>1181.6142199999999</v>
      </c>
      <c r="P2588" s="6">
        <f t="shared" si="240"/>
        <v>29.187190495010373</v>
      </c>
      <c r="Q2588" s="11">
        <f t="shared" si="241"/>
        <v>41394.663344907407</v>
      </c>
      <c r="R2588" s="11">
        <f t="shared" si="242"/>
        <v>41408.663344907407</v>
      </c>
      <c r="S2588" s="15" t="str">
        <f t="shared" si="244"/>
        <v>publishing</v>
      </c>
      <c r="T2588" s="16" t="str">
        <f t="shared" si="245"/>
        <v>radio &amp; podcasts</v>
      </c>
    </row>
    <row r="2589" spans="1:20" ht="45" x14ac:dyDescent="0.25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18">
        <f t="shared" si="243"/>
        <v>137.375</v>
      </c>
      <c r="P2589" s="6">
        <f t="shared" si="240"/>
        <v>30.95774647887324</v>
      </c>
      <c r="Q2589" s="11">
        <f t="shared" si="241"/>
        <v>41754.536909722221</v>
      </c>
      <c r="R2589" s="11">
        <f t="shared" si="242"/>
        <v>41768.957638888889</v>
      </c>
      <c r="S2589" s="15" t="str">
        <f t="shared" si="244"/>
        <v>publishing</v>
      </c>
      <c r="T2589" s="16" t="str">
        <f t="shared" si="245"/>
        <v>radio &amp; podcasts</v>
      </c>
    </row>
    <row r="2590" spans="1:20" ht="45" x14ac:dyDescent="0.25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18">
        <f t="shared" si="243"/>
        <v>117.04040000000001</v>
      </c>
      <c r="P2590" s="6">
        <f t="shared" si="240"/>
        <v>92.157795275590544</v>
      </c>
      <c r="Q2590" s="11">
        <f t="shared" si="241"/>
        <v>41464.725682870368</v>
      </c>
      <c r="R2590" s="11">
        <f t="shared" si="242"/>
        <v>41481.5</v>
      </c>
      <c r="S2590" s="15" t="str">
        <f t="shared" si="244"/>
        <v>publishing</v>
      </c>
      <c r="T2590" s="16" t="str">
        <f t="shared" si="245"/>
        <v>radio &amp; podcasts</v>
      </c>
    </row>
    <row r="2591" spans="1:20" ht="30" x14ac:dyDescent="0.25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18">
        <f t="shared" si="243"/>
        <v>166.33076923076925</v>
      </c>
      <c r="P2591" s="6">
        <f t="shared" si="240"/>
        <v>97.731073446327684</v>
      </c>
      <c r="Q2591" s="11">
        <f t="shared" si="241"/>
        <v>42163.3752662037</v>
      </c>
      <c r="R2591" s="11">
        <f t="shared" si="242"/>
        <v>42193.3752662037</v>
      </c>
      <c r="S2591" s="15" t="str">
        <f t="shared" si="244"/>
        <v>photography</v>
      </c>
      <c r="T2591" s="16" t="str">
        <f t="shared" si="245"/>
        <v>photobooks</v>
      </c>
    </row>
    <row r="2592" spans="1:20" ht="45" x14ac:dyDescent="0.25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18">
        <f t="shared" si="243"/>
        <v>101.44545454545455</v>
      </c>
      <c r="P2592" s="6">
        <f t="shared" si="240"/>
        <v>67.835866261398181</v>
      </c>
      <c r="Q2592" s="11">
        <f t="shared" si="241"/>
        <v>42426.33425925926</v>
      </c>
      <c r="R2592" s="11">
        <f t="shared" si="242"/>
        <v>42454.708333333336</v>
      </c>
      <c r="S2592" s="15" t="str">
        <f t="shared" si="244"/>
        <v>photography</v>
      </c>
      <c r="T2592" s="16" t="str">
        <f t="shared" si="245"/>
        <v>photobooks</v>
      </c>
    </row>
    <row r="2593" spans="1:20" ht="45" x14ac:dyDescent="0.25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18">
        <f t="shared" si="243"/>
        <v>107.89146666666667</v>
      </c>
      <c r="P2593" s="6">
        <f t="shared" si="240"/>
        <v>56.98492957746479</v>
      </c>
      <c r="Q2593" s="11">
        <f t="shared" si="241"/>
        <v>42606.13890046296</v>
      </c>
      <c r="R2593" s="11">
        <f t="shared" si="242"/>
        <v>42666.13890046296</v>
      </c>
      <c r="S2593" s="15" t="str">
        <f t="shared" si="244"/>
        <v>photography</v>
      </c>
      <c r="T2593" s="16" t="str">
        <f t="shared" si="245"/>
        <v>photobooks</v>
      </c>
    </row>
    <row r="2594" spans="1:20" ht="30" x14ac:dyDescent="0.25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18">
        <f t="shared" si="243"/>
        <v>277.93846153846158</v>
      </c>
      <c r="P2594" s="6">
        <f t="shared" si="240"/>
        <v>67.159851301115239</v>
      </c>
      <c r="Q2594" s="11">
        <f t="shared" si="241"/>
        <v>41772.44935185185</v>
      </c>
      <c r="R2594" s="11">
        <f t="shared" si="242"/>
        <v>41800.147916666661</v>
      </c>
      <c r="S2594" s="15" t="str">
        <f t="shared" si="244"/>
        <v>photography</v>
      </c>
      <c r="T2594" s="16" t="str">
        <f t="shared" si="245"/>
        <v>photobooks</v>
      </c>
    </row>
    <row r="2595" spans="1:20" ht="45" x14ac:dyDescent="0.25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18">
        <f t="shared" si="243"/>
        <v>103.58125</v>
      </c>
      <c r="P2595" s="6">
        <f t="shared" si="240"/>
        <v>48.037681159420288</v>
      </c>
      <c r="Q2595" s="11">
        <f t="shared" si="241"/>
        <v>42414.234988425924</v>
      </c>
      <c r="R2595" s="11">
        <f t="shared" si="242"/>
        <v>42451.625694444439</v>
      </c>
      <c r="S2595" s="15" t="str">
        <f t="shared" si="244"/>
        <v>photography</v>
      </c>
      <c r="T2595" s="16" t="str">
        <f t="shared" si="245"/>
        <v>photobooks</v>
      </c>
    </row>
    <row r="2596" spans="1:20" ht="45" x14ac:dyDescent="0.25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18">
        <f t="shared" si="243"/>
        <v>111.4</v>
      </c>
      <c r="P2596" s="6">
        <f t="shared" si="240"/>
        <v>38.860465116279073</v>
      </c>
      <c r="Q2596" s="11">
        <f t="shared" si="241"/>
        <v>41814.577592592592</v>
      </c>
      <c r="R2596" s="11">
        <f t="shared" si="242"/>
        <v>41844.577592592592</v>
      </c>
      <c r="S2596" s="15" t="str">
        <f t="shared" si="244"/>
        <v>photography</v>
      </c>
      <c r="T2596" s="16" t="str">
        <f t="shared" si="245"/>
        <v>photobooks</v>
      </c>
    </row>
    <row r="2597" spans="1:20" ht="45" x14ac:dyDescent="0.25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18">
        <f t="shared" si="243"/>
        <v>215</v>
      </c>
      <c r="P2597" s="6">
        <f t="shared" si="240"/>
        <v>78.181818181818187</v>
      </c>
      <c r="Q2597" s="11">
        <f t="shared" si="241"/>
        <v>40254.242002314808</v>
      </c>
      <c r="R2597" s="11">
        <f t="shared" si="242"/>
        <v>40313.131944444445</v>
      </c>
      <c r="S2597" s="15" t="str">
        <f t="shared" si="244"/>
        <v>photography</v>
      </c>
      <c r="T2597" s="16" t="str">
        <f t="shared" si="245"/>
        <v>photobooks</v>
      </c>
    </row>
    <row r="2598" spans="1:20" ht="45" x14ac:dyDescent="0.25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18">
        <f t="shared" si="243"/>
        <v>110.76216216216217</v>
      </c>
      <c r="P2598" s="6">
        <f t="shared" si="240"/>
        <v>97.113744075829388</v>
      </c>
      <c r="Q2598" s="11">
        <f t="shared" si="241"/>
        <v>41786.406030092592</v>
      </c>
      <c r="R2598" s="11">
        <f t="shared" si="242"/>
        <v>41817.406030092592</v>
      </c>
      <c r="S2598" s="15" t="str">
        <f t="shared" si="244"/>
        <v>photography</v>
      </c>
      <c r="T2598" s="16" t="str">
        <f t="shared" si="245"/>
        <v>photobooks</v>
      </c>
    </row>
    <row r="2599" spans="1:20" ht="45" x14ac:dyDescent="0.25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18">
        <f t="shared" si="243"/>
        <v>123.64125714285714</v>
      </c>
      <c r="P2599" s="6">
        <f t="shared" si="240"/>
        <v>110.39397959183674</v>
      </c>
      <c r="Q2599" s="11">
        <f t="shared" si="241"/>
        <v>42751.325057870366</v>
      </c>
      <c r="R2599" s="11">
        <f t="shared" si="242"/>
        <v>42780.749305555553</v>
      </c>
      <c r="S2599" s="15" t="str">
        <f t="shared" si="244"/>
        <v>photography</v>
      </c>
      <c r="T2599" s="16" t="str">
        <f t="shared" si="245"/>
        <v>photobooks</v>
      </c>
    </row>
    <row r="2600" spans="1:20" ht="45" x14ac:dyDescent="0.25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18">
        <f t="shared" si="243"/>
        <v>101.03500000000001</v>
      </c>
      <c r="P2600" s="6">
        <f t="shared" si="240"/>
        <v>39.91506172839506</v>
      </c>
      <c r="Q2600" s="11">
        <f t="shared" si="241"/>
        <v>41809.176828703705</v>
      </c>
      <c r="R2600" s="11">
        <f t="shared" si="242"/>
        <v>41839.176828703705</v>
      </c>
      <c r="S2600" s="15" t="str">
        <f t="shared" si="244"/>
        <v>photography</v>
      </c>
      <c r="T2600" s="16" t="str">
        <f t="shared" si="245"/>
        <v>photobooks</v>
      </c>
    </row>
    <row r="2601" spans="1:20" ht="45" x14ac:dyDescent="0.25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18">
        <f t="shared" si="243"/>
        <v>111.79285714285714</v>
      </c>
      <c r="P2601" s="6">
        <f t="shared" si="240"/>
        <v>75.975728155339809</v>
      </c>
      <c r="Q2601" s="11">
        <f t="shared" si="241"/>
        <v>42296.375046296293</v>
      </c>
      <c r="R2601" s="11">
        <f t="shared" si="242"/>
        <v>42326.416712962957</v>
      </c>
      <c r="S2601" s="15" t="str">
        <f t="shared" si="244"/>
        <v>photography</v>
      </c>
      <c r="T2601" s="16" t="str">
        <f t="shared" si="245"/>
        <v>photobooks</v>
      </c>
    </row>
    <row r="2602" spans="1:20" ht="45" x14ac:dyDescent="0.25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18">
        <f t="shared" si="243"/>
        <v>558.7714285714286</v>
      </c>
      <c r="P2602" s="6">
        <f t="shared" si="240"/>
        <v>58.379104477611939</v>
      </c>
      <c r="Q2602" s="11">
        <f t="shared" si="241"/>
        <v>42741.476145833331</v>
      </c>
      <c r="R2602" s="11">
        <f t="shared" si="242"/>
        <v>42771.476145833331</v>
      </c>
      <c r="S2602" s="15" t="str">
        <f t="shared" si="244"/>
        <v>photography</v>
      </c>
      <c r="T2602" s="16" t="str">
        <f t="shared" si="245"/>
        <v>photobooks</v>
      </c>
    </row>
    <row r="2603" spans="1:20" ht="45" x14ac:dyDescent="0.25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18">
        <f t="shared" si="243"/>
        <v>150.01875000000001</v>
      </c>
      <c r="P2603" s="6">
        <f t="shared" si="240"/>
        <v>55.82093023255814</v>
      </c>
      <c r="Q2603" s="11">
        <f t="shared" si="241"/>
        <v>41806.42900462963</v>
      </c>
      <c r="R2603" s="11">
        <f t="shared" si="242"/>
        <v>41836.42900462963</v>
      </c>
      <c r="S2603" s="15" t="str">
        <f t="shared" si="244"/>
        <v>photography</v>
      </c>
      <c r="T2603" s="16" t="str">
        <f t="shared" si="245"/>
        <v>photobooks</v>
      </c>
    </row>
    <row r="2604" spans="1:20" ht="45" x14ac:dyDescent="0.25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18">
        <f t="shared" si="243"/>
        <v>106.476</v>
      </c>
      <c r="P2604" s="6">
        <f t="shared" si="240"/>
        <v>151.24431818181819</v>
      </c>
      <c r="Q2604" s="11">
        <f t="shared" si="241"/>
        <v>42234.389351851853</v>
      </c>
      <c r="R2604" s="11">
        <f t="shared" si="242"/>
        <v>42274.389351851853</v>
      </c>
      <c r="S2604" s="15" t="str">
        <f t="shared" si="244"/>
        <v>photography</v>
      </c>
      <c r="T2604" s="16" t="str">
        <f t="shared" si="245"/>
        <v>photobooks</v>
      </c>
    </row>
    <row r="2605" spans="1:20" ht="45" x14ac:dyDescent="0.25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18">
        <f t="shared" si="243"/>
        <v>157.18899999999999</v>
      </c>
      <c r="P2605" s="6">
        <f t="shared" si="240"/>
        <v>849.67027027027029</v>
      </c>
      <c r="Q2605" s="11">
        <f t="shared" si="241"/>
        <v>42415.04510416666</v>
      </c>
      <c r="R2605" s="11">
        <f t="shared" si="242"/>
        <v>42445.003437499996</v>
      </c>
      <c r="S2605" s="15" t="str">
        <f t="shared" si="244"/>
        <v>photography</v>
      </c>
      <c r="T2605" s="16" t="str">
        <f t="shared" si="245"/>
        <v>photobooks</v>
      </c>
    </row>
    <row r="2606" spans="1:20" ht="45" x14ac:dyDescent="0.25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18">
        <f t="shared" si="243"/>
        <v>108.65882352941176</v>
      </c>
      <c r="P2606" s="6">
        <f t="shared" si="240"/>
        <v>159.24137931034483</v>
      </c>
      <c r="Q2606" s="11">
        <f t="shared" si="241"/>
        <v>42619.258009259262</v>
      </c>
      <c r="R2606" s="11">
        <f t="shared" si="242"/>
        <v>42649.374999999993</v>
      </c>
      <c r="S2606" s="15" t="str">
        <f t="shared" si="244"/>
        <v>photography</v>
      </c>
      <c r="T2606" s="16" t="str">
        <f t="shared" si="245"/>
        <v>photobooks</v>
      </c>
    </row>
    <row r="2607" spans="1:20" ht="45" x14ac:dyDescent="0.25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18">
        <f t="shared" si="243"/>
        <v>161.97999999999999</v>
      </c>
      <c r="P2607" s="6">
        <f t="shared" si="240"/>
        <v>39.507317073170732</v>
      </c>
      <c r="Q2607" s="11">
        <f t="shared" si="241"/>
        <v>41948.358252314814</v>
      </c>
      <c r="R2607" s="11">
        <f t="shared" si="242"/>
        <v>41979.041666666664</v>
      </c>
      <c r="S2607" s="15" t="str">
        <f t="shared" si="244"/>
        <v>photography</v>
      </c>
      <c r="T2607" s="16" t="str">
        <f t="shared" si="245"/>
        <v>photobooks</v>
      </c>
    </row>
    <row r="2608" spans="1:20" ht="30" x14ac:dyDescent="0.25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18">
        <f t="shared" si="243"/>
        <v>205.36666666666665</v>
      </c>
      <c r="P2608" s="6">
        <f t="shared" si="240"/>
        <v>130.52966101694915</v>
      </c>
      <c r="Q2608" s="11">
        <f t="shared" si="241"/>
        <v>41760.611712962964</v>
      </c>
      <c r="R2608" s="11">
        <f t="shared" si="242"/>
        <v>41790.611712962964</v>
      </c>
      <c r="S2608" s="15" t="str">
        <f t="shared" si="244"/>
        <v>photography</v>
      </c>
      <c r="T2608" s="16" t="str">
        <f t="shared" si="245"/>
        <v>photobooks</v>
      </c>
    </row>
    <row r="2609" spans="1:20" ht="45" x14ac:dyDescent="0.25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18">
        <f t="shared" si="243"/>
        <v>103.36388888888889</v>
      </c>
      <c r="P2609" s="6">
        <f t="shared" si="240"/>
        <v>64.156896551724131</v>
      </c>
      <c r="Q2609" s="11">
        <f t="shared" si="241"/>
        <v>41782.533368055556</v>
      </c>
      <c r="R2609" s="11">
        <f t="shared" si="242"/>
        <v>41810.707638888889</v>
      </c>
      <c r="S2609" s="15" t="str">
        <f t="shared" si="244"/>
        <v>photography</v>
      </c>
      <c r="T2609" s="16" t="str">
        <f t="shared" si="245"/>
        <v>photobooks</v>
      </c>
    </row>
    <row r="2610" spans="1:20" ht="30" x14ac:dyDescent="0.25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18">
        <f t="shared" si="243"/>
        <v>103.47222222222223</v>
      </c>
      <c r="P2610" s="6">
        <f t="shared" si="240"/>
        <v>111.52694610778443</v>
      </c>
      <c r="Q2610" s="11">
        <f t="shared" si="241"/>
        <v>41955.649456018517</v>
      </c>
      <c r="R2610" s="11">
        <f t="shared" si="242"/>
        <v>41991.958333333336</v>
      </c>
      <c r="S2610" s="15" t="str">
        <f t="shared" si="244"/>
        <v>photography</v>
      </c>
      <c r="T2610" s="16" t="str">
        <f t="shared" si="245"/>
        <v>photobooks</v>
      </c>
    </row>
    <row r="2611" spans="1:20" ht="45" x14ac:dyDescent="0.25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18">
        <f t="shared" si="243"/>
        <v>106.81333333333333</v>
      </c>
      <c r="P2611" s="6">
        <f t="shared" si="240"/>
        <v>170.44680851063831</v>
      </c>
      <c r="Q2611" s="11">
        <f t="shared" si="241"/>
        <v>42492.959386574068</v>
      </c>
      <c r="R2611" s="11">
        <f t="shared" si="242"/>
        <v>42527.959386574068</v>
      </c>
      <c r="S2611" s="15" t="str">
        <f t="shared" si="244"/>
        <v>photography</v>
      </c>
      <c r="T2611" s="16" t="str">
        <f t="shared" si="245"/>
        <v>photobooks</v>
      </c>
    </row>
    <row r="2612" spans="1:20" ht="45" x14ac:dyDescent="0.25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18">
        <f t="shared" si="243"/>
        <v>138.96574712643678</v>
      </c>
      <c r="P2612" s="6">
        <f t="shared" si="240"/>
        <v>133.7391592920354</v>
      </c>
      <c r="Q2612" s="11">
        <f t="shared" si="241"/>
        <v>41899.621979166666</v>
      </c>
      <c r="R2612" s="11">
        <f t="shared" si="242"/>
        <v>41929.621979166666</v>
      </c>
      <c r="S2612" s="15" t="str">
        <f t="shared" si="244"/>
        <v>photography</v>
      </c>
      <c r="T2612" s="16" t="str">
        <f t="shared" si="245"/>
        <v>photobooks</v>
      </c>
    </row>
    <row r="2613" spans="1:20" ht="45" x14ac:dyDescent="0.25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18">
        <f t="shared" si="243"/>
        <v>124.84324324324325</v>
      </c>
      <c r="P2613" s="6">
        <f t="shared" si="240"/>
        <v>95.834024896265561</v>
      </c>
      <c r="Q2613" s="11">
        <f t="shared" si="241"/>
        <v>41964.543009259258</v>
      </c>
      <c r="R2613" s="11">
        <f t="shared" si="242"/>
        <v>41995.791666666664</v>
      </c>
      <c r="S2613" s="15" t="str">
        <f t="shared" si="244"/>
        <v>photography</v>
      </c>
      <c r="T2613" s="16" t="str">
        <f t="shared" si="245"/>
        <v>photobooks</v>
      </c>
    </row>
    <row r="2614" spans="1:20" ht="30" x14ac:dyDescent="0.25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18">
        <f t="shared" si="243"/>
        <v>206.99999999999997</v>
      </c>
      <c r="P2614" s="6">
        <f t="shared" si="240"/>
        <v>221.78571428571428</v>
      </c>
      <c r="Q2614" s="11">
        <f t="shared" si="241"/>
        <v>42756.292708333327</v>
      </c>
      <c r="R2614" s="11">
        <f t="shared" si="242"/>
        <v>42786.292708333327</v>
      </c>
      <c r="S2614" s="15" t="str">
        <f t="shared" si="244"/>
        <v>photography</v>
      </c>
      <c r="T2614" s="16" t="str">
        <f t="shared" si="245"/>
        <v>photobooks</v>
      </c>
    </row>
    <row r="2615" spans="1:20" ht="45" x14ac:dyDescent="0.25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18">
        <f t="shared" si="243"/>
        <v>174.00576923076923</v>
      </c>
      <c r="P2615" s="6">
        <f t="shared" si="240"/>
        <v>32.315357142857138</v>
      </c>
      <c r="Q2615" s="11">
        <f t="shared" si="241"/>
        <v>42570.494652777772</v>
      </c>
      <c r="R2615" s="11">
        <f t="shared" si="242"/>
        <v>42600.494652777772</v>
      </c>
      <c r="S2615" s="15" t="str">
        <f t="shared" si="244"/>
        <v>photography</v>
      </c>
      <c r="T2615" s="16" t="str">
        <f t="shared" si="245"/>
        <v>photobooks</v>
      </c>
    </row>
    <row r="2616" spans="1:20" ht="45" x14ac:dyDescent="0.25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18">
        <f t="shared" si="243"/>
        <v>120.32608695652173</v>
      </c>
      <c r="P2616" s="6">
        <f t="shared" si="240"/>
        <v>98.839285714285708</v>
      </c>
      <c r="Q2616" s="11">
        <f t="shared" si="241"/>
        <v>42339.067673611113</v>
      </c>
      <c r="R2616" s="11">
        <f t="shared" si="242"/>
        <v>42388.067673611113</v>
      </c>
      <c r="S2616" s="15" t="str">
        <f t="shared" si="244"/>
        <v>photography</v>
      </c>
      <c r="T2616" s="16" t="str">
        <f t="shared" si="245"/>
        <v>photobooks</v>
      </c>
    </row>
    <row r="2617" spans="1:20" ht="30" x14ac:dyDescent="0.25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18">
        <f t="shared" si="243"/>
        <v>110.44428571428573</v>
      </c>
      <c r="P2617" s="6">
        <f t="shared" si="240"/>
        <v>55.222142857142863</v>
      </c>
      <c r="Q2617" s="11">
        <f t="shared" si="241"/>
        <v>42780.392199074071</v>
      </c>
      <c r="R2617" s="11">
        <f t="shared" si="242"/>
        <v>42808.350532407407</v>
      </c>
      <c r="S2617" s="15" t="str">
        <f t="shared" si="244"/>
        <v>photography</v>
      </c>
      <c r="T2617" s="16" t="str">
        <f t="shared" si="245"/>
        <v>photobooks</v>
      </c>
    </row>
    <row r="2618" spans="1:20" ht="30" x14ac:dyDescent="0.25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18">
        <f t="shared" si="243"/>
        <v>281.56666666666666</v>
      </c>
      <c r="P2618" s="6">
        <f t="shared" si="240"/>
        <v>52.793750000000003</v>
      </c>
      <c r="Q2618" s="11">
        <f t="shared" si="241"/>
        <v>42736.524560185186</v>
      </c>
      <c r="R2618" s="11">
        <f t="shared" si="242"/>
        <v>42766.791666666664</v>
      </c>
      <c r="S2618" s="15" t="str">
        <f t="shared" si="244"/>
        <v>photography</v>
      </c>
      <c r="T2618" s="16" t="str">
        <f t="shared" si="245"/>
        <v>photobooks</v>
      </c>
    </row>
    <row r="2619" spans="1:20" ht="30" x14ac:dyDescent="0.25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18">
        <f t="shared" si="243"/>
        <v>100.67894736842105</v>
      </c>
      <c r="P2619" s="6">
        <f t="shared" si="240"/>
        <v>135.66666666666666</v>
      </c>
      <c r="Q2619" s="11">
        <f t="shared" si="241"/>
        <v>42052.420370370368</v>
      </c>
      <c r="R2619" s="11">
        <f t="shared" si="242"/>
        <v>42082.378703703704</v>
      </c>
      <c r="S2619" s="15" t="str">
        <f t="shared" si="244"/>
        <v>photography</v>
      </c>
      <c r="T2619" s="16" t="str">
        <f t="shared" si="245"/>
        <v>photobooks</v>
      </c>
    </row>
    <row r="2620" spans="1:20" ht="45" x14ac:dyDescent="0.25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18">
        <f t="shared" si="243"/>
        <v>134.82571428571427</v>
      </c>
      <c r="P2620" s="6">
        <f t="shared" si="240"/>
        <v>53.991990846681922</v>
      </c>
      <c r="Q2620" s="11">
        <f t="shared" si="241"/>
        <v>42275.558969907404</v>
      </c>
      <c r="R2620" s="11">
        <f t="shared" si="242"/>
        <v>42300.558969907404</v>
      </c>
      <c r="S2620" s="15" t="str">
        <f t="shared" si="244"/>
        <v>photography</v>
      </c>
      <c r="T2620" s="16" t="str">
        <f t="shared" si="245"/>
        <v>photobooks</v>
      </c>
    </row>
    <row r="2621" spans="1:20" ht="45" x14ac:dyDescent="0.25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18">
        <f t="shared" si="243"/>
        <v>175.95744680851064</v>
      </c>
      <c r="P2621" s="6">
        <f t="shared" si="240"/>
        <v>56.643835616438359</v>
      </c>
      <c r="Q2621" s="11">
        <f t="shared" si="241"/>
        <v>41941.594050925924</v>
      </c>
      <c r="R2621" s="11">
        <f t="shared" si="242"/>
        <v>41973.916666666664</v>
      </c>
      <c r="S2621" s="15" t="str">
        <f t="shared" si="244"/>
        <v>photography</v>
      </c>
      <c r="T2621" s="16" t="str">
        <f t="shared" si="245"/>
        <v>photobooks</v>
      </c>
    </row>
    <row r="2622" spans="1:20" ht="45" x14ac:dyDescent="0.25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18">
        <f t="shared" si="243"/>
        <v>484.02000000000004</v>
      </c>
      <c r="P2622" s="6">
        <f t="shared" si="240"/>
        <v>82.316326530612244</v>
      </c>
      <c r="Q2622" s="11">
        <f t="shared" si="241"/>
        <v>42391.266956018517</v>
      </c>
      <c r="R2622" s="11">
        <f t="shared" si="242"/>
        <v>42415.416666666664</v>
      </c>
      <c r="S2622" s="15" t="str">
        <f t="shared" si="244"/>
        <v>photography</v>
      </c>
      <c r="T2622" s="16" t="str">
        <f t="shared" si="245"/>
        <v>photobooks</v>
      </c>
    </row>
    <row r="2623" spans="1:20" ht="30" x14ac:dyDescent="0.25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18">
        <f t="shared" si="243"/>
        <v>145.14000000000001</v>
      </c>
      <c r="P2623" s="6">
        <f t="shared" si="240"/>
        <v>88.26081081081081</v>
      </c>
      <c r="Q2623" s="11">
        <f t="shared" si="241"/>
        <v>42442.793715277774</v>
      </c>
      <c r="R2623" s="11">
        <f t="shared" si="242"/>
        <v>42491.957638888889</v>
      </c>
      <c r="S2623" s="15" t="str">
        <f t="shared" si="244"/>
        <v>photography</v>
      </c>
      <c r="T2623" s="16" t="str">
        <f t="shared" si="245"/>
        <v>photobooks</v>
      </c>
    </row>
    <row r="2624" spans="1:20" ht="45" x14ac:dyDescent="0.25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18">
        <f t="shared" si="243"/>
        <v>417.73333333333335</v>
      </c>
      <c r="P2624" s="6">
        <f t="shared" si="240"/>
        <v>84.905149051490511</v>
      </c>
      <c r="Q2624" s="11">
        <f t="shared" si="241"/>
        <v>42221.465995370367</v>
      </c>
      <c r="R2624" s="11">
        <f t="shared" si="242"/>
        <v>42251.465995370367</v>
      </c>
      <c r="S2624" s="15" t="str">
        <f t="shared" si="244"/>
        <v>photography</v>
      </c>
      <c r="T2624" s="16" t="str">
        <f t="shared" si="245"/>
        <v>photobooks</v>
      </c>
    </row>
    <row r="2625" spans="1:20" ht="45" x14ac:dyDescent="0.25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18">
        <f t="shared" si="243"/>
        <v>132.42499999999998</v>
      </c>
      <c r="P2625" s="6">
        <f t="shared" si="240"/>
        <v>48.154545454545456</v>
      </c>
      <c r="Q2625" s="11">
        <f t="shared" si="241"/>
        <v>42484.620729166665</v>
      </c>
      <c r="R2625" s="11">
        <f t="shared" si="242"/>
        <v>42513.708333333336</v>
      </c>
      <c r="S2625" s="15" t="str">
        <f t="shared" si="244"/>
        <v>photography</v>
      </c>
      <c r="T2625" s="16" t="str">
        <f t="shared" si="245"/>
        <v>photobooks</v>
      </c>
    </row>
    <row r="2626" spans="1:20" ht="45" x14ac:dyDescent="0.25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18">
        <f t="shared" si="243"/>
        <v>250.30841666666666</v>
      </c>
      <c r="P2626" s="6">
        <f t="shared" ref="P2626:P2689" si="246">IF(ISERROR(E2626/L2626),0,E2626/L2626)</f>
        <v>66.015406593406595</v>
      </c>
      <c r="Q2626" s="11">
        <f t="shared" ref="Q2626:Q2689" si="247">(J2626/86400)+25569+(-5/24)</f>
        <v>42213.593865740739</v>
      </c>
      <c r="R2626" s="11">
        <f t="shared" ref="R2626:R2689" si="248">(I2626/86400)+25569+(-5/24)</f>
        <v>42243.593865740739</v>
      </c>
      <c r="S2626" s="15" t="str">
        <f t="shared" si="244"/>
        <v>photography</v>
      </c>
      <c r="T2626" s="16" t="str">
        <f t="shared" si="245"/>
        <v>photobooks</v>
      </c>
    </row>
    <row r="2627" spans="1:20" ht="30" x14ac:dyDescent="0.25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18">
        <f t="shared" ref="O2627:O2690" si="249">E2627/D2627 * 100</f>
        <v>179.9</v>
      </c>
      <c r="P2627" s="6">
        <f t="shared" si="246"/>
        <v>96.375</v>
      </c>
      <c r="Q2627" s="11">
        <f t="shared" si="247"/>
        <v>42552.106793981475</v>
      </c>
      <c r="R2627" s="11">
        <f t="shared" si="248"/>
        <v>42588.541666666664</v>
      </c>
      <c r="S2627" s="15" t="str">
        <f t="shared" ref="S2627:S2690" si="250">LEFT(N2627,FIND("/",N2627)-1)</f>
        <v>photography</v>
      </c>
      <c r="T2627" s="16" t="str">
        <f t="shared" ref="T2627:T2690" si="251">RIGHT(N2627,LEN(N2627)-FIND("/",N2627))</f>
        <v>photobooks</v>
      </c>
    </row>
    <row r="2628" spans="1:20" ht="45" x14ac:dyDescent="0.25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18">
        <f t="shared" si="249"/>
        <v>102.62857142857142</v>
      </c>
      <c r="P2628" s="6">
        <f t="shared" si="246"/>
        <v>156.17391304347825</v>
      </c>
      <c r="Q2628" s="11">
        <f t="shared" si="247"/>
        <v>41981.57372685185</v>
      </c>
      <c r="R2628" s="11">
        <f t="shared" si="248"/>
        <v>42026.57372685185</v>
      </c>
      <c r="S2628" s="15" t="str">
        <f t="shared" si="250"/>
        <v>photography</v>
      </c>
      <c r="T2628" s="16" t="str">
        <f t="shared" si="251"/>
        <v>photobooks</v>
      </c>
    </row>
    <row r="2629" spans="1:20" ht="45" x14ac:dyDescent="0.25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18">
        <f t="shared" si="249"/>
        <v>135.98609999999999</v>
      </c>
      <c r="P2629" s="6">
        <f t="shared" si="246"/>
        <v>95.764859154929582</v>
      </c>
      <c r="Q2629" s="11">
        <f t="shared" si="247"/>
        <v>42705.710868055554</v>
      </c>
      <c r="R2629" s="11">
        <f t="shared" si="248"/>
        <v>42738.710868055554</v>
      </c>
      <c r="S2629" s="15" t="str">
        <f t="shared" si="250"/>
        <v>photography</v>
      </c>
      <c r="T2629" s="16" t="str">
        <f t="shared" si="251"/>
        <v>photobooks</v>
      </c>
    </row>
    <row r="2630" spans="1:20" ht="45" x14ac:dyDescent="0.25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18">
        <f t="shared" si="249"/>
        <v>117.86666666666667</v>
      </c>
      <c r="P2630" s="6">
        <f t="shared" si="246"/>
        <v>180.40816326530611</v>
      </c>
      <c r="Q2630" s="11">
        <f t="shared" si="247"/>
        <v>41938.798796296294</v>
      </c>
      <c r="R2630" s="11">
        <f t="shared" si="248"/>
        <v>41968.843749999993</v>
      </c>
      <c r="S2630" s="15" t="str">
        <f t="shared" si="250"/>
        <v>photography</v>
      </c>
      <c r="T2630" s="16" t="str">
        <f t="shared" si="251"/>
        <v>photobooks</v>
      </c>
    </row>
    <row r="2631" spans="1:20" ht="30" x14ac:dyDescent="0.25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18">
        <f t="shared" si="249"/>
        <v>108.2492</v>
      </c>
      <c r="P2631" s="6">
        <f t="shared" si="246"/>
        <v>48.325535714285714</v>
      </c>
      <c r="Q2631" s="11">
        <f t="shared" si="247"/>
        <v>40637.884641203702</v>
      </c>
      <c r="R2631" s="11">
        <f t="shared" si="248"/>
        <v>40667.884641203702</v>
      </c>
      <c r="S2631" s="15" t="str">
        <f t="shared" si="250"/>
        <v>music</v>
      </c>
      <c r="T2631" s="16" t="str">
        <f t="shared" si="251"/>
        <v>rock</v>
      </c>
    </row>
    <row r="2632" spans="1:20" ht="45" x14ac:dyDescent="0.25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18">
        <f t="shared" si="249"/>
        <v>100.16666666666667</v>
      </c>
      <c r="P2632" s="6">
        <f t="shared" si="246"/>
        <v>46.953125</v>
      </c>
      <c r="Q2632" s="11">
        <f t="shared" si="247"/>
        <v>40788.089317129627</v>
      </c>
      <c r="R2632" s="11">
        <f t="shared" si="248"/>
        <v>40830.75</v>
      </c>
      <c r="S2632" s="15" t="str">
        <f t="shared" si="250"/>
        <v>music</v>
      </c>
      <c r="T2632" s="16" t="str">
        <f t="shared" si="251"/>
        <v>rock</v>
      </c>
    </row>
    <row r="2633" spans="1:20" ht="30" x14ac:dyDescent="0.25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18">
        <f t="shared" si="249"/>
        <v>100.03299999999999</v>
      </c>
      <c r="P2633" s="6">
        <f t="shared" si="246"/>
        <v>66.688666666666663</v>
      </c>
      <c r="Q2633" s="11">
        <f t="shared" si="247"/>
        <v>40875.961331018516</v>
      </c>
      <c r="R2633" s="11">
        <f t="shared" si="248"/>
        <v>40935.961331018516</v>
      </c>
      <c r="S2633" s="15" t="str">
        <f t="shared" si="250"/>
        <v>music</v>
      </c>
      <c r="T2633" s="16" t="str">
        <f t="shared" si="251"/>
        <v>rock</v>
      </c>
    </row>
    <row r="2634" spans="1:20" ht="45" x14ac:dyDescent="0.25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18">
        <f t="shared" si="249"/>
        <v>122.10714285714286</v>
      </c>
      <c r="P2634" s="6">
        <f t="shared" si="246"/>
        <v>48.842857142857142</v>
      </c>
      <c r="Q2634" s="11">
        <f t="shared" si="247"/>
        <v>40945.636979166666</v>
      </c>
      <c r="R2634" s="11">
        <f t="shared" si="248"/>
        <v>40985.595312500001</v>
      </c>
      <c r="S2634" s="15" t="str">
        <f t="shared" si="250"/>
        <v>music</v>
      </c>
      <c r="T2634" s="16" t="str">
        <f t="shared" si="251"/>
        <v>rock</v>
      </c>
    </row>
    <row r="2635" spans="1:20" ht="45" x14ac:dyDescent="0.25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18">
        <f t="shared" si="249"/>
        <v>100.69333333333334</v>
      </c>
      <c r="P2635" s="6">
        <f t="shared" si="246"/>
        <v>137.30909090909091</v>
      </c>
      <c r="Q2635" s="11">
        <f t="shared" si="247"/>
        <v>40746.804548611108</v>
      </c>
      <c r="R2635" s="11">
        <f t="shared" si="248"/>
        <v>40756.083333333328</v>
      </c>
      <c r="S2635" s="15" t="str">
        <f t="shared" si="250"/>
        <v>music</v>
      </c>
      <c r="T2635" s="16" t="str">
        <f t="shared" si="251"/>
        <v>rock</v>
      </c>
    </row>
    <row r="2636" spans="1:20" ht="45" x14ac:dyDescent="0.25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18">
        <f t="shared" si="249"/>
        <v>101.004125</v>
      </c>
      <c r="P2636" s="6">
        <f t="shared" si="246"/>
        <v>87.829673913043479</v>
      </c>
      <c r="Q2636" s="11">
        <f t="shared" si="247"/>
        <v>40535.903217592589</v>
      </c>
      <c r="R2636" s="11">
        <f t="shared" si="248"/>
        <v>40625.861550925925</v>
      </c>
      <c r="S2636" s="15" t="str">
        <f t="shared" si="250"/>
        <v>music</v>
      </c>
      <c r="T2636" s="16" t="str">
        <f t="shared" si="251"/>
        <v>rock</v>
      </c>
    </row>
    <row r="2637" spans="1:20" ht="45" x14ac:dyDescent="0.25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18">
        <f t="shared" si="249"/>
        <v>145.11000000000001</v>
      </c>
      <c r="P2637" s="6">
        <f t="shared" si="246"/>
        <v>70.785365853658533</v>
      </c>
      <c r="Q2637" s="11">
        <f t="shared" si="247"/>
        <v>41053.600127314814</v>
      </c>
      <c r="R2637" s="11">
        <f t="shared" si="248"/>
        <v>41074.600127314814</v>
      </c>
      <c r="S2637" s="15" t="str">
        <f t="shared" si="250"/>
        <v>music</v>
      </c>
      <c r="T2637" s="16" t="str">
        <f t="shared" si="251"/>
        <v>rock</v>
      </c>
    </row>
    <row r="2638" spans="1:20" ht="30" x14ac:dyDescent="0.25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18">
        <f t="shared" si="249"/>
        <v>101.25</v>
      </c>
      <c r="P2638" s="6">
        <f t="shared" si="246"/>
        <v>52.826086956521742</v>
      </c>
      <c r="Q2638" s="11">
        <f t="shared" si="247"/>
        <v>41607.622523148144</v>
      </c>
      <c r="R2638" s="11">
        <f t="shared" si="248"/>
        <v>41640.018055555549</v>
      </c>
      <c r="S2638" s="15" t="str">
        <f t="shared" si="250"/>
        <v>music</v>
      </c>
      <c r="T2638" s="16" t="str">
        <f t="shared" si="251"/>
        <v>rock</v>
      </c>
    </row>
    <row r="2639" spans="1:20" ht="45" x14ac:dyDescent="0.25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18">
        <f t="shared" si="249"/>
        <v>118.33333333333333</v>
      </c>
      <c r="P2639" s="6">
        <f t="shared" si="246"/>
        <v>443.75</v>
      </c>
      <c r="Q2639" s="11">
        <f t="shared" si="247"/>
        <v>40795.792928240735</v>
      </c>
      <c r="R2639" s="11">
        <f t="shared" si="248"/>
        <v>40849.125</v>
      </c>
      <c r="S2639" s="15" t="str">
        <f t="shared" si="250"/>
        <v>music</v>
      </c>
      <c r="T2639" s="16" t="str">
        <f t="shared" si="251"/>
        <v>rock</v>
      </c>
    </row>
    <row r="2640" spans="1:20" ht="30" x14ac:dyDescent="0.25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18">
        <f t="shared" si="249"/>
        <v>271.85000000000002</v>
      </c>
      <c r="P2640" s="6">
        <f t="shared" si="246"/>
        <v>48.544642857142854</v>
      </c>
      <c r="Q2640" s="11">
        <f t="shared" si="247"/>
        <v>41228.716550925921</v>
      </c>
      <c r="R2640" s="11">
        <f t="shared" si="248"/>
        <v>41258.716550925921</v>
      </c>
      <c r="S2640" s="15" t="str">
        <f t="shared" si="250"/>
        <v>music</v>
      </c>
      <c r="T2640" s="16" t="str">
        <f t="shared" si="251"/>
        <v>rock</v>
      </c>
    </row>
    <row r="2641" spans="1:20" x14ac:dyDescent="0.25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18">
        <f t="shared" si="249"/>
        <v>125.125</v>
      </c>
      <c r="P2641" s="6">
        <f t="shared" si="246"/>
        <v>37.074074074074076</v>
      </c>
      <c r="Q2641" s="11">
        <f t="shared" si="247"/>
        <v>41408.792037037034</v>
      </c>
      <c r="R2641" s="11">
        <f t="shared" si="248"/>
        <v>41429.792037037034</v>
      </c>
      <c r="S2641" s="15" t="str">
        <f t="shared" si="250"/>
        <v>music</v>
      </c>
      <c r="T2641" s="16" t="str">
        <f t="shared" si="251"/>
        <v>rock</v>
      </c>
    </row>
    <row r="2642" spans="1:20" ht="30" x14ac:dyDescent="0.25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18">
        <f t="shared" si="249"/>
        <v>110.00000000000001</v>
      </c>
      <c r="P2642" s="6">
        <f t="shared" si="246"/>
        <v>50</v>
      </c>
      <c r="Q2642" s="11">
        <f t="shared" si="247"/>
        <v>41246.666481481479</v>
      </c>
      <c r="R2642" s="11">
        <f t="shared" si="248"/>
        <v>41276.666481481479</v>
      </c>
      <c r="S2642" s="15" t="str">
        <f t="shared" si="250"/>
        <v>music</v>
      </c>
      <c r="T2642" s="16" t="str">
        <f t="shared" si="251"/>
        <v>rock</v>
      </c>
    </row>
    <row r="2643" spans="1:20" ht="45" x14ac:dyDescent="0.25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18">
        <f t="shared" si="249"/>
        <v>101.49999999999999</v>
      </c>
      <c r="P2643" s="6">
        <f t="shared" si="246"/>
        <v>39.03846153846154</v>
      </c>
      <c r="Q2643" s="11">
        <f t="shared" si="247"/>
        <v>41081.861134259256</v>
      </c>
      <c r="R2643" s="11">
        <f t="shared" si="248"/>
        <v>41111.861134259256</v>
      </c>
      <c r="S2643" s="15" t="str">
        <f t="shared" si="250"/>
        <v>music</v>
      </c>
      <c r="T2643" s="16" t="str">
        <f t="shared" si="251"/>
        <v>rock</v>
      </c>
    </row>
    <row r="2644" spans="1:20" ht="45" x14ac:dyDescent="0.25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18">
        <f t="shared" si="249"/>
        <v>102.69999999999999</v>
      </c>
      <c r="P2644" s="6">
        <f t="shared" si="246"/>
        <v>66.688311688311686</v>
      </c>
      <c r="Q2644" s="11">
        <f t="shared" si="247"/>
        <v>41794.772789351853</v>
      </c>
      <c r="R2644" s="11">
        <f t="shared" si="248"/>
        <v>41854.5</v>
      </c>
      <c r="S2644" s="15" t="str">
        <f t="shared" si="250"/>
        <v>music</v>
      </c>
      <c r="T2644" s="16" t="str">
        <f t="shared" si="251"/>
        <v>rock</v>
      </c>
    </row>
    <row r="2645" spans="1:20" ht="30" x14ac:dyDescent="0.25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18">
        <f t="shared" si="249"/>
        <v>114.12500000000001</v>
      </c>
      <c r="P2645" s="6">
        <f t="shared" si="246"/>
        <v>67.132352941176464</v>
      </c>
      <c r="Q2645" s="11">
        <f t="shared" si="247"/>
        <v>40844.842546296291</v>
      </c>
      <c r="R2645" s="11">
        <f t="shared" si="248"/>
        <v>40889.884212962963</v>
      </c>
      <c r="S2645" s="15" t="str">
        <f t="shared" si="250"/>
        <v>music</v>
      </c>
      <c r="T2645" s="16" t="str">
        <f t="shared" si="251"/>
        <v>rock</v>
      </c>
    </row>
    <row r="2646" spans="1:20" ht="45" x14ac:dyDescent="0.25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18">
        <f t="shared" si="249"/>
        <v>104.2</v>
      </c>
      <c r="P2646" s="6">
        <f t="shared" si="246"/>
        <v>66.369426751592357</v>
      </c>
      <c r="Q2646" s="11">
        <f t="shared" si="247"/>
        <v>41194.507187499999</v>
      </c>
      <c r="R2646" s="11">
        <f t="shared" si="248"/>
        <v>41235.708333333328</v>
      </c>
      <c r="S2646" s="15" t="str">
        <f t="shared" si="250"/>
        <v>music</v>
      </c>
      <c r="T2646" s="16" t="str">
        <f t="shared" si="251"/>
        <v>rock</v>
      </c>
    </row>
    <row r="2647" spans="1:20" ht="30" x14ac:dyDescent="0.25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18">
        <f t="shared" si="249"/>
        <v>145.85714285714286</v>
      </c>
      <c r="P2647" s="6">
        <f t="shared" si="246"/>
        <v>64.620253164556956</v>
      </c>
      <c r="Q2647" s="11">
        <f t="shared" si="247"/>
        <v>41546.455879629626</v>
      </c>
      <c r="R2647" s="11">
        <f t="shared" si="248"/>
        <v>41579.583333333328</v>
      </c>
      <c r="S2647" s="15" t="str">
        <f t="shared" si="250"/>
        <v>music</v>
      </c>
      <c r="T2647" s="16" t="str">
        <f t="shared" si="251"/>
        <v>rock</v>
      </c>
    </row>
    <row r="2648" spans="1:20" ht="30" x14ac:dyDescent="0.25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18">
        <f t="shared" si="249"/>
        <v>105.06666666666666</v>
      </c>
      <c r="P2648" s="6">
        <f t="shared" si="246"/>
        <v>58.370370370370374</v>
      </c>
      <c r="Q2648" s="11">
        <f t="shared" si="247"/>
        <v>41301.446006944439</v>
      </c>
      <c r="R2648" s="11">
        <f t="shared" si="248"/>
        <v>41341.446006944439</v>
      </c>
      <c r="S2648" s="15" t="str">
        <f t="shared" si="250"/>
        <v>music</v>
      </c>
      <c r="T2648" s="16" t="str">
        <f t="shared" si="251"/>
        <v>rock</v>
      </c>
    </row>
    <row r="2649" spans="1:20" ht="45" x14ac:dyDescent="0.25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18">
        <f t="shared" si="249"/>
        <v>133.33333333333331</v>
      </c>
      <c r="P2649" s="6">
        <f t="shared" si="246"/>
        <v>86.956521739130437</v>
      </c>
      <c r="Q2649" s="11">
        <f t="shared" si="247"/>
        <v>41875.977847222217</v>
      </c>
      <c r="R2649" s="11">
        <f t="shared" si="248"/>
        <v>41896.977847222217</v>
      </c>
      <c r="S2649" s="15" t="str">
        <f t="shared" si="250"/>
        <v>music</v>
      </c>
      <c r="T2649" s="16" t="str">
        <f t="shared" si="251"/>
        <v>rock</v>
      </c>
    </row>
    <row r="2650" spans="1:20" ht="30" x14ac:dyDescent="0.25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18">
        <f t="shared" si="249"/>
        <v>112.99999999999999</v>
      </c>
      <c r="P2650" s="6">
        <f t="shared" si="246"/>
        <v>66.470588235294116</v>
      </c>
      <c r="Q2650" s="11">
        <f t="shared" si="247"/>
        <v>41321.131249999999</v>
      </c>
      <c r="R2650" s="11">
        <f t="shared" si="248"/>
        <v>41328.131249999999</v>
      </c>
      <c r="S2650" s="15" t="str">
        <f t="shared" si="250"/>
        <v>music</v>
      </c>
      <c r="T2650" s="16" t="str">
        <f t="shared" si="251"/>
        <v>rock</v>
      </c>
    </row>
    <row r="2651" spans="1:20" ht="45" x14ac:dyDescent="0.25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18">
        <f t="shared" si="249"/>
        <v>121.2</v>
      </c>
      <c r="P2651" s="6">
        <f t="shared" si="246"/>
        <v>163.78378378378378</v>
      </c>
      <c r="Q2651" s="11">
        <f t="shared" si="247"/>
        <v>41003.398321759254</v>
      </c>
      <c r="R2651" s="11">
        <f t="shared" si="248"/>
        <v>41056.957638888889</v>
      </c>
      <c r="S2651" s="15" t="str">
        <f t="shared" si="250"/>
        <v>music</v>
      </c>
      <c r="T2651" s="16" t="str">
        <f t="shared" si="251"/>
        <v>rock</v>
      </c>
    </row>
    <row r="2652" spans="1:20" ht="45" x14ac:dyDescent="0.25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18">
        <f t="shared" si="249"/>
        <v>101.72463768115942</v>
      </c>
      <c r="P2652" s="6">
        <f t="shared" si="246"/>
        <v>107.98461538461538</v>
      </c>
      <c r="Q2652" s="11">
        <f t="shared" si="247"/>
        <v>41950.086504629631</v>
      </c>
      <c r="R2652" s="11">
        <f t="shared" si="248"/>
        <v>41990.124305555553</v>
      </c>
      <c r="S2652" s="15" t="str">
        <f t="shared" si="250"/>
        <v>music</v>
      </c>
      <c r="T2652" s="16" t="str">
        <f t="shared" si="251"/>
        <v>rock</v>
      </c>
    </row>
    <row r="2653" spans="1:20" ht="45" x14ac:dyDescent="0.25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18">
        <f t="shared" si="249"/>
        <v>101.06666666666666</v>
      </c>
      <c r="P2653" s="6">
        <f t="shared" si="246"/>
        <v>42.111111111111114</v>
      </c>
      <c r="Q2653" s="11">
        <f t="shared" si="247"/>
        <v>41453.480196759258</v>
      </c>
      <c r="R2653" s="11">
        <f t="shared" si="248"/>
        <v>41513.480196759258</v>
      </c>
      <c r="S2653" s="15" t="str">
        <f t="shared" si="250"/>
        <v>music</v>
      </c>
      <c r="T2653" s="16" t="str">
        <f t="shared" si="251"/>
        <v>rock</v>
      </c>
    </row>
    <row r="2654" spans="1:20" ht="30" x14ac:dyDescent="0.25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18">
        <f t="shared" si="249"/>
        <v>118</v>
      </c>
      <c r="P2654" s="6">
        <f t="shared" si="246"/>
        <v>47.2</v>
      </c>
      <c r="Q2654" s="11">
        <f t="shared" si="247"/>
        <v>41243.158969907403</v>
      </c>
      <c r="R2654" s="11">
        <f t="shared" si="248"/>
        <v>41283.158969907403</v>
      </c>
      <c r="S2654" s="15" t="str">
        <f t="shared" si="250"/>
        <v>music</v>
      </c>
      <c r="T2654" s="16" t="str">
        <f t="shared" si="251"/>
        <v>rock</v>
      </c>
    </row>
    <row r="2655" spans="1:20" ht="45" x14ac:dyDescent="0.25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18">
        <f t="shared" si="249"/>
        <v>155.33333333333331</v>
      </c>
      <c r="P2655" s="6">
        <f t="shared" si="246"/>
        <v>112.01923076923077</v>
      </c>
      <c r="Q2655" s="11">
        <f t="shared" si="247"/>
        <v>41135.491354166668</v>
      </c>
      <c r="R2655" s="11">
        <f t="shared" si="248"/>
        <v>41163.491354166668</v>
      </c>
      <c r="S2655" s="15" t="str">
        <f t="shared" si="250"/>
        <v>music</v>
      </c>
      <c r="T2655" s="16" t="str">
        <f t="shared" si="251"/>
        <v>rock</v>
      </c>
    </row>
    <row r="2656" spans="1:20" ht="45" x14ac:dyDescent="0.25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18">
        <f t="shared" si="249"/>
        <v>101.18750000000001</v>
      </c>
      <c r="P2656" s="6">
        <f t="shared" si="246"/>
        <v>74.953703703703709</v>
      </c>
      <c r="Q2656" s="11">
        <f t="shared" si="247"/>
        <v>41579.639664351846</v>
      </c>
      <c r="R2656" s="11">
        <f t="shared" si="248"/>
        <v>41609.681331018517</v>
      </c>
      <c r="S2656" s="15" t="str">
        <f t="shared" si="250"/>
        <v>music</v>
      </c>
      <c r="T2656" s="16" t="str">
        <f t="shared" si="251"/>
        <v>rock</v>
      </c>
    </row>
    <row r="2657" spans="1:20" ht="45" x14ac:dyDescent="0.25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18">
        <f t="shared" si="249"/>
        <v>117</v>
      </c>
      <c r="P2657" s="6">
        <f t="shared" si="246"/>
        <v>61.578947368421055</v>
      </c>
      <c r="Q2657" s="11">
        <f t="shared" si="247"/>
        <v>41205.498715277776</v>
      </c>
      <c r="R2657" s="11">
        <f t="shared" si="248"/>
        <v>41238.999305555553</v>
      </c>
      <c r="S2657" s="15" t="str">
        <f t="shared" si="250"/>
        <v>music</v>
      </c>
      <c r="T2657" s="16" t="str">
        <f t="shared" si="251"/>
        <v>rock</v>
      </c>
    </row>
    <row r="2658" spans="1:20" ht="30" x14ac:dyDescent="0.25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18">
        <f t="shared" si="249"/>
        <v>100.925</v>
      </c>
      <c r="P2658" s="6">
        <f t="shared" si="246"/>
        <v>45.875</v>
      </c>
      <c r="Q2658" s="11">
        <f t="shared" si="247"/>
        <v>41774.528726851851</v>
      </c>
      <c r="R2658" s="11">
        <f t="shared" si="248"/>
        <v>41807.528726851851</v>
      </c>
      <c r="S2658" s="15" t="str">
        <f t="shared" si="250"/>
        <v>music</v>
      </c>
      <c r="T2658" s="16" t="str">
        <f t="shared" si="251"/>
        <v>rock</v>
      </c>
    </row>
    <row r="2659" spans="1:20" ht="30" x14ac:dyDescent="0.25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18">
        <f t="shared" si="249"/>
        <v>103.66666666666666</v>
      </c>
      <c r="P2659" s="6">
        <f t="shared" si="246"/>
        <v>75.853658536585371</v>
      </c>
      <c r="Q2659" s="11">
        <f t="shared" si="247"/>
        <v>41645.658946759257</v>
      </c>
      <c r="R2659" s="11">
        <f t="shared" si="248"/>
        <v>41690.658946759257</v>
      </c>
      <c r="S2659" s="15" t="str">
        <f t="shared" si="250"/>
        <v>music</v>
      </c>
      <c r="T2659" s="16" t="str">
        <f t="shared" si="251"/>
        <v>rock</v>
      </c>
    </row>
    <row r="2660" spans="1:20" ht="45" x14ac:dyDescent="0.25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18">
        <f t="shared" si="249"/>
        <v>265.25</v>
      </c>
      <c r="P2660" s="6">
        <f t="shared" si="246"/>
        <v>84.206349206349202</v>
      </c>
      <c r="Q2660" s="11">
        <f t="shared" si="247"/>
        <v>40939.629340277774</v>
      </c>
      <c r="R2660" s="11">
        <f t="shared" si="248"/>
        <v>40970.082638888889</v>
      </c>
      <c r="S2660" s="15" t="str">
        <f t="shared" si="250"/>
        <v>music</v>
      </c>
      <c r="T2660" s="16" t="str">
        <f t="shared" si="251"/>
        <v>rock</v>
      </c>
    </row>
    <row r="2661" spans="1:20" ht="45" x14ac:dyDescent="0.25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18">
        <f t="shared" si="249"/>
        <v>155.91</v>
      </c>
      <c r="P2661" s="6">
        <f t="shared" si="246"/>
        <v>117.22556390977444</v>
      </c>
      <c r="Q2661" s="11">
        <f t="shared" si="247"/>
        <v>41164.65116898148</v>
      </c>
      <c r="R2661" s="11">
        <f t="shared" si="248"/>
        <v>41194.65116898148</v>
      </c>
      <c r="S2661" s="15" t="str">
        <f t="shared" si="250"/>
        <v>music</v>
      </c>
      <c r="T2661" s="16" t="str">
        <f t="shared" si="251"/>
        <v>rock</v>
      </c>
    </row>
    <row r="2662" spans="1:20" ht="45" x14ac:dyDescent="0.25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18">
        <f t="shared" si="249"/>
        <v>101.62500000000001</v>
      </c>
      <c r="P2662" s="6">
        <f t="shared" si="246"/>
        <v>86.489361702127653</v>
      </c>
      <c r="Q2662" s="11">
        <f t="shared" si="247"/>
        <v>40750.132569444446</v>
      </c>
      <c r="R2662" s="11">
        <f t="shared" si="248"/>
        <v>40810.132569444446</v>
      </c>
      <c r="S2662" s="15" t="str">
        <f t="shared" si="250"/>
        <v>music</v>
      </c>
      <c r="T2662" s="16" t="str">
        <f t="shared" si="251"/>
        <v>rock</v>
      </c>
    </row>
    <row r="2663" spans="1:20" ht="45" x14ac:dyDescent="0.25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18">
        <f t="shared" si="249"/>
        <v>100</v>
      </c>
      <c r="P2663" s="6">
        <f t="shared" si="246"/>
        <v>172.41379310344828</v>
      </c>
      <c r="Q2663" s="11">
        <f t="shared" si="247"/>
        <v>40896.675416666665</v>
      </c>
      <c r="R2663" s="11">
        <f t="shared" si="248"/>
        <v>40924</v>
      </c>
      <c r="S2663" s="15" t="str">
        <f t="shared" si="250"/>
        <v>music</v>
      </c>
      <c r="T2663" s="16" t="str">
        <f t="shared" si="251"/>
        <v>rock</v>
      </c>
    </row>
    <row r="2664" spans="1:20" ht="30" x14ac:dyDescent="0.25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18">
        <f t="shared" si="249"/>
        <v>100.49999999999999</v>
      </c>
      <c r="P2664" s="6">
        <f t="shared" si="246"/>
        <v>62.8125</v>
      </c>
      <c r="Q2664" s="11">
        <f t="shared" si="247"/>
        <v>40657.981493055551</v>
      </c>
      <c r="R2664" s="11">
        <f t="shared" si="248"/>
        <v>40696.040972222218</v>
      </c>
      <c r="S2664" s="15" t="str">
        <f t="shared" si="250"/>
        <v>music</v>
      </c>
      <c r="T2664" s="16" t="str">
        <f t="shared" si="251"/>
        <v>rock</v>
      </c>
    </row>
    <row r="2665" spans="1:20" ht="45" x14ac:dyDescent="0.25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18">
        <f t="shared" si="249"/>
        <v>125.29999999999998</v>
      </c>
      <c r="P2665" s="6">
        <f t="shared" si="246"/>
        <v>67.729729729729726</v>
      </c>
      <c r="Q2665" s="11">
        <f t="shared" si="247"/>
        <v>42502.660428240742</v>
      </c>
      <c r="R2665" s="11">
        <f t="shared" si="248"/>
        <v>42562.660428240742</v>
      </c>
      <c r="S2665" s="15" t="str">
        <f t="shared" si="250"/>
        <v>music</v>
      </c>
      <c r="T2665" s="16" t="str">
        <f t="shared" si="251"/>
        <v>rock</v>
      </c>
    </row>
    <row r="2666" spans="1:20" ht="45" x14ac:dyDescent="0.25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18">
        <f t="shared" si="249"/>
        <v>103.55555555555556</v>
      </c>
      <c r="P2666" s="6">
        <f t="shared" si="246"/>
        <v>53.5632183908046</v>
      </c>
      <c r="Q2666" s="11">
        <f t="shared" si="247"/>
        <v>40662.878333333334</v>
      </c>
      <c r="R2666" s="11">
        <f t="shared" si="248"/>
        <v>40705.958333333328</v>
      </c>
      <c r="S2666" s="15" t="str">
        <f t="shared" si="250"/>
        <v>music</v>
      </c>
      <c r="T2666" s="16" t="str">
        <f t="shared" si="251"/>
        <v>rock</v>
      </c>
    </row>
    <row r="2667" spans="1:20" ht="45" x14ac:dyDescent="0.25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18">
        <f t="shared" si="249"/>
        <v>103.8</v>
      </c>
      <c r="P2667" s="6">
        <f t="shared" si="246"/>
        <v>34.6</v>
      </c>
      <c r="Q2667" s="11">
        <f t="shared" si="247"/>
        <v>40122.543287037035</v>
      </c>
      <c r="R2667" s="11">
        <f t="shared" si="248"/>
        <v>40178.777083333327</v>
      </c>
      <c r="S2667" s="15" t="str">
        <f t="shared" si="250"/>
        <v>music</v>
      </c>
      <c r="T2667" s="16" t="str">
        <f t="shared" si="251"/>
        <v>rock</v>
      </c>
    </row>
    <row r="2668" spans="1:20" ht="30" x14ac:dyDescent="0.25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18">
        <f t="shared" si="249"/>
        <v>105</v>
      </c>
      <c r="P2668" s="6">
        <f t="shared" si="246"/>
        <v>38.888888888888886</v>
      </c>
      <c r="Q2668" s="11">
        <f t="shared" si="247"/>
        <v>41288.478796296295</v>
      </c>
      <c r="R2668" s="11">
        <f t="shared" si="248"/>
        <v>41333.684027777774</v>
      </c>
      <c r="S2668" s="15" t="str">
        <f t="shared" si="250"/>
        <v>music</v>
      </c>
      <c r="T2668" s="16" t="str">
        <f t="shared" si="251"/>
        <v>rock</v>
      </c>
    </row>
    <row r="2669" spans="1:20" ht="45" x14ac:dyDescent="0.25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18">
        <f t="shared" si="249"/>
        <v>100</v>
      </c>
      <c r="P2669" s="6">
        <f t="shared" si="246"/>
        <v>94.736842105263165</v>
      </c>
      <c r="Q2669" s="11">
        <f t="shared" si="247"/>
        <v>40941.444039351853</v>
      </c>
      <c r="R2669" s="11">
        <f t="shared" si="248"/>
        <v>40971.444039351853</v>
      </c>
      <c r="S2669" s="15" t="str">
        <f t="shared" si="250"/>
        <v>music</v>
      </c>
      <c r="T2669" s="16" t="str">
        <f t="shared" si="251"/>
        <v>rock</v>
      </c>
    </row>
    <row r="2670" spans="1:20" ht="45" x14ac:dyDescent="0.25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18">
        <f t="shared" si="249"/>
        <v>169.86</v>
      </c>
      <c r="P2670" s="6">
        <f t="shared" si="246"/>
        <v>39.967058823529413</v>
      </c>
      <c r="Q2670" s="11">
        <f t="shared" si="247"/>
        <v>40379.022627314815</v>
      </c>
      <c r="R2670" s="11">
        <f t="shared" si="248"/>
        <v>40392.874305555553</v>
      </c>
      <c r="S2670" s="15" t="str">
        <f t="shared" si="250"/>
        <v>music</v>
      </c>
      <c r="T2670" s="16" t="str">
        <f t="shared" si="251"/>
        <v>rock</v>
      </c>
    </row>
    <row r="2671" spans="1:20" ht="30" x14ac:dyDescent="0.25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18">
        <f t="shared" si="249"/>
        <v>101.4</v>
      </c>
      <c r="P2671" s="6">
        <f t="shared" si="246"/>
        <v>97.5</v>
      </c>
      <c r="Q2671" s="11">
        <f t="shared" si="247"/>
        <v>41962.388240740744</v>
      </c>
      <c r="R2671" s="11">
        <f t="shared" si="248"/>
        <v>41992.388240740744</v>
      </c>
      <c r="S2671" s="15" t="str">
        <f t="shared" si="250"/>
        <v>music</v>
      </c>
      <c r="T2671" s="16" t="str">
        <f t="shared" si="251"/>
        <v>pop</v>
      </c>
    </row>
    <row r="2672" spans="1:20" ht="45" x14ac:dyDescent="0.25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18">
        <f t="shared" si="249"/>
        <v>100</v>
      </c>
      <c r="P2672" s="6">
        <f t="shared" si="246"/>
        <v>42.857142857142854</v>
      </c>
      <c r="Q2672" s="11">
        <f t="shared" si="247"/>
        <v>40687.816284722219</v>
      </c>
      <c r="R2672" s="11">
        <f t="shared" si="248"/>
        <v>40707.816284722219</v>
      </c>
      <c r="S2672" s="15" t="str">
        <f t="shared" si="250"/>
        <v>music</v>
      </c>
      <c r="T2672" s="16" t="str">
        <f t="shared" si="251"/>
        <v>pop</v>
      </c>
    </row>
    <row r="2673" spans="1:20" ht="30" x14ac:dyDescent="0.25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18">
        <f t="shared" si="249"/>
        <v>124.70000000000002</v>
      </c>
      <c r="P2673" s="6">
        <f t="shared" si="246"/>
        <v>168.51351351351352</v>
      </c>
      <c r="Q2673" s="11">
        <f t="shared" si="247"/>
        <v>41146.615879629629</v>
      </c>
      <c r="R2673" s="11">
        <f t="shared" si="248"/>
        <v>41176.615879629629</v>
      </c>
      <c r="S2673" s="15" t="str">
        <f t="shared" si="250"/>
        <v>music</v>
      </c>
      <c r="T2673" s="16" t="str">
        <f t="shared" si="251"/>
        <v>pop</v>
      </c>
    </row>
    <row r="2674" spans="1:20" ht="45" x14ac:dyDescent="0.25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18">
        <f t="shared" si="249"/>
        <v>109.5</v>
      </c>
      <c r="P2674" s="6">
        <f t="shared" si="246"/>
        <v>85.546875</v>
      </c>
      <c r="Q2674" s="11">
        <f t="shared" si="247"/>
        <v>41174.851388888885</v>
      </c>
      <c r="R2674" s="11">
        <f t="shared" si="248"/>
        <v>41234.893055555549</v>
      </c>
      <c r="S2674" s="15" t="str">
        <f t="shared" si="250"/>
        <v>music</v>
      </c>
      <c r="T2674" s="16" t="str">
        <f t="shared" si="251"/>
        <v>pop</v>
      </c>
    </row>
    <row r="2675" spans="1:20" ht="45" x14ac:dyDescent="0.25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18">
        <f t="shared" si="249"/>
        <v>110.80000000000001</v>
      </c>
      <c r="P2675" s="6">
        <f t="shared" si="246"/>
        <v>554</v>
      </c>
      <c r="Q2675" s="11">
        <f t="shared" si="247"/>
        <v>41521.40902777778</v>
      </c>
      <c r="R2675" s="11">
        <f t="shared" si="248"/>
        <v>41535.40902777778</v>
      </c>
      <c r="S2675" s="15" t="str">
        <f t="shared" si="250"/>
        <v>music</v>
      </c>
      <c r="T2675" s="16" t="str">
        <f t="shared" si="251"/>
        <v>pop</v>
      </c>
    </row>
    <row r="2676" spans="1:20" ht="45" x14ac:dyDescent="0.25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18">
        <f t="shared" si="249"/>
        <v>110.2</v>
      </c>
      <c r="P2676" s="6">
        <f t="shared" si="246"/>
        <v>26.554216867469879</v>
      </c>
      <c r="Q2676" s="11">
        <f t="shared" si="247"/>
        <v>41833.241932870369</v>
      </c>
      <c r="R2676" s="11">
        <f t="shared" si="248"/>
        <v>41865.549305555549</v>
      </c>
      <c r="S2676" s="15" t="str">
        <f t="shared" si="250"/>
        <v>music</v>
      </c>
      <c r="T2676" s="16" t="str">
        <f t="shared" si="251"/>
        <v>pop</v>
      </c>
    </row>
    <row r="2677" spans="1:20" ht="45" x14ac:dyDescent="0.25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18">
        <f t="shared" si="249"/>
        <v>104.71999999999998</v>
      </c>
      <c r="P2677" s="6">
        <f t="shared" si="246"/>
        <v>113.82608695652173</v>
      </c>
      <c r="Q2677" s="11">
        <f t="shared" si="247"/>
        <v>41039.201122685183</v>
      </c>
      <c r="R2677" s="11">
        <f t="shared" si="248"/>
        <v>41069.201122685183</v>
      </c>
      <c r="S2677" s="15" t="str">
        <f t="shared" si="250"/>
        <v>music</v>
      </c>
      <c r="T2677" s="16" t="str">
        <f t="shared" si="251"/>
        <v>pop</v>
      </c>
    </row>
    <row r="2678" spans="1:20" ht="45" x14ac:dyDescent="0.25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18">
        <f t="shared" si="249"/>
        <v>125.26086956521738</v>
      </c>
      <c r="P2678" s="6">
        <f t="shared" si="246"/>
        <v>32.011111111111113</v>
      </c>
      <c r="Q2678" s="11">
        <f t="shared" si="247"/>
        <v>40592.496319444443</v>
      </c>
      <c r="R2678" s="11">
        <f t="shared" si="248"/>
        <v>40622.454652777778</v>
      </c>
      <c r="S2678" s="15" t="str">
        <f t="shared" si="250"/>
        <v>music</v>
      </c>
      <c r="T2678" s="16" t="str">
        <f t="shared" si="251"/>
        <v>pop</v>
      </c>
    </row>
    <row r="2679" spans="1:20" ht="45" x14ac:dyDescent="0.25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18">
        <f t="shared" si="249"/>
        <v>100.58763157894737</v>
      </c>
      <c r="P2679" s="6">
        <f t="shared" si="246"/>
        <v>47.189259259259259</v>
      </c>
      <c r="Q2679" s="11">
        <f t="shared" si="247"/>
        <v>41737.476331018515</v>
      </c>
      <c r="R2679" s="11">
        <f t="shared" si="248"/>
        <v>41782.476331018515</v>
      </c>
      <c r="S2679" s="15" t="str">
        <f t="shared" si="250"/>
        <v>music</v>
      </c>
      <c r="T2679" s="16" t="str">
        <f t="shared" si="251"/>
        <v>pop</v>
      </c>
    </row>
    <row r="2680" spans="1:20" ht="30" x14ac:dyDescent="0.25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18">
        <f t="shared" si="249"/>
        <v>141.55000000000001</v>
      </c>
      <c r="P2680" s="6">
        <f t="shared" si="246"/>
        <v>88.46875</v>
      </c>
      <c r="Q2680" s="11">
        <f t="shared" si="247"/>
        <v>41526.227280092593</v>
      </c>
      <c r="R2680" s="11">
        <f t="shared" si="248"/>
        <v>41556.227280092593</v>
      </c>
      <c r="S2680" s="15" t="str">
        <f t="shared" si="250"/>
        <v>music</v>
      </c>
      <c r="T2680" s="16" t="str">
        <f t="shared" si="251"/>
        <v>pop</v>
      </c>
    </row>
    <row r="2681" spans="1:20" ht="45" x14ac:dyDescent="0.25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18">
        <f t="shared" si="249"/>
        <v>100.75</v>
      </c>
      <c r="P2681" s="6">
        <f t="shared" si="246"/>
        <v>100.75</v>
      </c>
      <c r="Q2681" s="11">
        <f t="shared" si="247"/>
        <v>40625.692361111105</v>
      </c>
      <c r="R2681" s="11">
        <f t="shared" si="248"/>
        <v>40659.082638888889</v>
      </c>
      <c r="S2681" s="15" t="str">
        <f t="shared" si="250"/>
        <v>music</v>
      </c>
      <c r="T2681" s="16" t="str">
        <f t="shared" si="251"/>
        <v>pop</v>
      </c>
    </row>
    <row r="2682" spans="1:20" ht="45" x14ac:dyDescent="0.25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18">
        <f t="shared" si="249"/>
        <v>100.66666666666666</v>
      </c>
      <c r="P2682" s="6">
        <f t="shared" si="246"/>
        <v>64.714285714285708</v>
      </c>
      <c r="Q2682" s="11">
        <f t="shared" si="247"/>
        <v>41572.284641203703</v>
      </c>
      <c r="R2682" s="11">
        <f t="shared" si="248"/>
        <v>41602.326307870368</v>
      </c>
      <c r="S2682" s="15" t="str">
        <f t="shared" si="250"/>
        <v>music</v>
      </c>
      <c r="T2682" s="16" t="str">
        <f t="shared" si="251"/>
        <v>pop</v>
      </c>
    </row>
    <row r="2683" spans="1:20" ht="45" x14ac:dyDescent="0.25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18">
        <f t="shared" si="249"/>
        <v>174.2304</v>
      </c>
      <c r="P2683" s="6">
        <f t="shared" si="246"/>
        <v>51.854285714285716</v>
      </c>
      <c r="Q2683" s="11">
        <f t="shared" si="247"/>
        <v>40626.626111111109</v>
      </c>
      <c r="R2683" s="11">
        <f t="shared" si="248"/>
        <v>40657.626111111109</v>
      </c>
      <c r="S2683" s="15" t="str">
        <f t="shared" si="250"/>
        <v>music</v>
      </c>
      <c r="T2683" s="16" t="str">
        <f t="shared" si="251"/>
        <v>pop</v>
      </c>
    </row>
    <row r="2684" spans="1:20" ht="45" x14ac:dyDescent="0.25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18">
        <f t="shared" si="249"/>
        <v>119.90909090909089</v>
      </c>
      <c r="P2684" s="6">
        <f t="shared" si="246"/>
        <v>38.794117647058826</v>
      </c>
      <c r="Q2684" s="11">
        <f t="shared" si="247"/>
        <v>40987.682407407403</v>
      </c>
      <c r="R2684" s="11">
        <f t="shared" si="248"/>
        <v>41017.682407407403</v>
      </c>
      <c r="S2684" s="15" t="str">
        <f t="shared" si="250"/>
        <v>music</v>
      </c>
      <c r="T2684" s="16" t="str">
        <f t="shared" si="251"/>
        <v>pop</v>
      </c>
    </row>
    <row r="2685" spans="1:20" ht="30" x14ac:dyDescent="0.25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18">
        <f t="shared" si="249"/>
        <v>142.86666666666667</v>
      </c>
      <c r="P2685" s="6">
        <f t="shared" si="246"/>
        <v>44.645833333333336</v>
      </c>
      <c r="Q2685" s="11">
        <f t="shared" si="247"/>
        <v>40974.583564814813</v>
      </c>
      <c r="R2685" s="11">
        <f t="shared" si="248"/>
        <v>41004.541898148142</v>
      </c>
      <c r="S2685" s="15" t="str">
        <f t="shared" si="250"/>
        <v>music</v>
      </c>
      <c r="T2685" s="16" t="str">
        <f t="shared" si="251"/>
        <v>pop</v>
      </c>
    </row>
    <row r="2686" spans="1:20" ht="45" x14ac:dyDescent="0.25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18">
        <f t="shared" si="249"/>
        <v>100.33493333333334</v>
      </c>
      <c r="P2686" s="6">
        <f t="shared" si="246"/>
        <v>156.77333333333334</v>
      </c>
      <c r="Q2686" s="11">
        <f t="shared" si="247"/>
        <v>41226.720509259256</v>
      </c>
      <c r="R2686" s="11">
        <f t="shared" si="248"/>
        <v>41256.720509259256</v>
      </c>
      <c r="S2686" s="15" t="str">
        <f t="shared" si="250"/>
        <v>music</v>
      </c>
      <c r="T2686" s="16" t="str">
        <f t="shared" si="251"/>
        <v>pop</v>
      </c>
    </row>
    <row r="2687" spans="1:20" ht="45" x14ac:dyDescent="0.25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18">
        <f t="shared" si="249"/>
        <v>104.93380000000001</v>
      </c>
      <c r="P2687" s="6">
        <f t="shared" si="246"/>
        <v>118.70339366515837</v>
      </c>
      <c r="Q2687" s="11">
        <f t="shared" si="247"/>
        <v>41023.573703703703</v>
      </c>
      <c r="R2687" s="11">
        <f t="shared" si="248"/>
        <v>41053.573703703703</v>
      </c>
      <c r="S2687" s="15" t="str">
        <f t="shared" si="250"/>
        <v>music</v>
      </c>
      <c r="T2687" s="16" t="str">
        <f t="shared" si="251"/>
        <v>pop</v>
      </c>
    </row>
    <row r="2688" spans="1:20" ht="45" x14ac:dyDescent="0.25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18">
        <f t="shared" si="249"/>
        <v>132.23333333333335</v>
      </c>
      <c r="P2688" s="6">
        <f t="shared" si="246"/>
        <v>74.149532710280369</v>
      </c>
      <c r="Q2688" s="11">
        <f t="shared" si="247"/>
        <v>41223.013506944444</v>
      </c>
      <c r="R2688" s="11">
        <f t="shared" si="248"/>
        <v>41261.388888888883</v>
      </c>
      <c r="S2688" s="15" t="str">
        <f t="shared" si="250"/>
        <v>music</v>
      </c>
      <c r="T2688" s="16" t="str">
        <f t="shared" si="251"/>
        <v>pop</v>
      </c>
    </row>
    <row r="2689" spans="1:20" ht="45" x14ac:dyDescent="0.25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18">
        <f t="shared" si="249"/>
        <v>112.79999999999998</v>
      </c>
      <c r="P2689" s="6">
        <f t="shared" si="246"/>
        <v>12.533333333333333</v>
      </c>
      <c r="Q2689" s="11">
        <f t="shared" si="247"/>
        <v>41596.705104166664</v>
      </c>
      <c r="R2689" s="11">
        <f t="shared" si="248"/>
        <v>41625.291666666664</v>
      </c>
      <c r="S2689" s="15" t="str">
        <f t="shared" si="250"/>
        <v>music</v>
      </c>
      <c r="T2689" s="16" t="str">
        <f t="shared" si="251"/>
        <v>pop</v>
      </c>
    </row>
    <row r="2690" spans="1:20" ht="45" x14ac:dyDescent="0.25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18">
        <f t="shared" si="249"/>
        <v>1253.75</v>
      </c>
      <c r="P2690" s="6">
        <f t="shared" ref="P2690:P2753" si="252">IF(ISERROR(E2690/L2690),0,E2690/L2690)</f>
        <v>27.861111111111111</v>
      </c>
      <c r="Q2690" s="11">
        <f t="shared" ref="Q2690:Q2753" si="253">(J2690/86400)+25569+(-5/24)</f>
        <v>42459.485532407409</v>
      </c>
      <c r="R2690" s="11">
        <f t="shared" ref="R2690:R2753" si="254">(I2690/86400)+25569+(-5/24)</f>
        <v>42490.707638888889</v>
      </c>
      <c r="S2690" s="15" t="str">
        <f t="shared" si="250"/>
        <v>music</v>
      </c>
      <c r="T2690" s="16" t="str">
        <f t="shared" si="251"/>
        <v>pop</v>
      </c>
    </row>
    <row r="2691" spans="1:20" ht="45" x14ac:dyDescent="0.25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18">
        <f t="shared" ref="O2691:O2754" si="255">E2691/D2691 * 100</f>
        <v>102.50632911392405</v>
      </c>
      <c r="P2691" s="6">
        <f t="shared" si="252"/>
        <v>80.178217821782184</v>
      </c>
      <c r="Q2691" s="11">
        <f t="shared" si="253"/>
        <v>42343.789710648147</v>
      </c>
      <c r="R2691" s="11">
        <f t="shared" si="254"/>
        <v>42386.666666666664</v>
      </c>
      <c r="S2691" s="15" t="str">
        <f t="shared" ref="S2691:S2754" si="256">LEFT(N2691,FIND("/",N2691)-1)</f>
        <v>music</v>
      </c>
      <c r="T2691" s="16" t="str">
        <f t="shared" ref="T2691:T2754" si="257">RIGHT(N2691,LEN(N2691)-FIND("/",N2691))</f>
        <v>pop</v>
      </c>
    </row>
    <row r="2692" spans="1:20" ht="45" x14ac:dyDescent="0.25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18">
        <f t="shared" si="255"/>
        <v>102.6375</v>
      </c>
      <c r="P2692" s="6">
        <f t="shared" si="252"/>
        <v>132.43548387096774</v>
      </c>
      <c r="Q2692" s="11">
        <f t="shared" si="253"/>
        <v>40847.99</v>
      </c>
      <c r="R2692" s="11">
        <f t="shared" si="254"/>
        <v>40908.031666666662</v>
      </c>
      <c r="S2692" s="15" t="str">
        <f t="shared" si="256"/>
        <v>music</v>
      </c>
      <c r="T2692" s="16" t="str">
        <f t="shared" si="257"/>
        <v>pop</v>
      </c>
    </row>
    <row r="2693" spans="1:20" ht="30" x14ac:dyDescent="0.25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18">
        <f t="shared" si="255"/>
        <v>108</v>
      </c>
      <c r="P2693" s="6">
        <f t="shared" si="252"/>
        <v>33.75</v>
      </c>
      <c r="Q2693" s="11">
        <f t="shared" si="253"/>
        <v>42005.813738425924</v>
      </c>
      <c r="R2693" s="11">
        <f t="shared" si="254"/>
        <v>42035.813738425924</v>
      </c>
      <c r="S2693" s="15" t="str">
        <f t="shared" si="256"/>
        <v>music</v>
      </c>
      <c r="T2693" s="16" t="str">
        <f t="shared" si="257"/>
        <v>pop</v>
      </c>
    </row>
    <row r="2694" spans="1:20" ht="45" x14ac:dyDescent="0.25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18">
        <f t="shared" si="255"/>
        <v>122.40879999999999</v>
      </c>
      <c r="P2694" s="6">
        <f t="shared" si="252"/>
        <v>34.384494382022467</v>
      </c>
      <c r="Q2694" s="11">
        <f t="shared" si="253"/>
        <v>40939.553449074076</v>
      </c>
      <c r="R2694" s="11">
        <f t="shared" si="254"/>
        <v>40983.957638888889</v>
      </c>
      <c r="S2694" s="15" t="str">
        <f t="shared" si="256"/>
        <v>music</v>
      </c>
      <c r="T2694" s="16" t="str">
        <f t="shared" si="257"/>
        <v>pop</v>
      </c>
    </row>
    <row r="2695" spans="1:20" ht="45" x14ac:dyDescent="0.25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18">
        <f t="shared" si="255"/>
        <v>119.45714285714286</v>
      </c>
      <c r="P2695" s="6">
        <f t="shared" si="252"/>
        <v>44.956989247311824</v>
      </c>
      <c r="Q2695" s="11">
        <f t="shared" si="253"/>
        <v>40564.441122685181</v>
      </c>
      <c r="R2695" s="11">
        <f t="shared" si="254"/>
        <v>40595.916666666664</v>
      </c>
      <c r="S2695" s="15" t="str">
        <f t="shared" si="256"/>
        <v>music</v>
      </c>
      <c r="T2695" s="16" t="str">
        <f t="shared" si="257"/>
        <v>pop</v>
      </c>
    </row>
    <row r="2696" spans="1:20" ht="45" x14ac:dyDescent="0.25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18">
        <f t="shared" si="255"/>
        <v>160.88</v>
      </c>
      <c r="P2696" s="6">
        <f t="shared" si="252"/>
        <v>41.04081632653061</v>
      </c>
      <c r="Q2696" s="11">
        <f t="shared" si="253"/>
        <v>41331.04482638889</v>
      </c>
      <c r="R2696" s="11">
        <f t="shared" si="254"/>
        <v>41361.003159722219</v>
      </c>
      <c r="S2696" s="15" t="str">
        <f t="shared" si="256"/>
        <v>music</v>
      </c>
      <c r="T2696" s="16" t="str">
        <f t="shared" si="257"/>
        <v>pop</v>
      </c>
    </row>
    <row r="2697" spans="1:20" ht="45" x14ac:dyDescent="0.25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18">
        <f t="shared" si="255"/>
        <v>126.85294117647059</v>
      </c>
      <c r="P2697" s="6">
        <f t="shared" si="252"/>
        <v>52.597560975609753</v>
      </c>
      <c r="Q2697" s="11">
        <f t="shared" si="253"/>
        <v>41681.862245370365</v>
      </c>
      <c r="R2697" s="11">
        <f t="shared" si="254"/>
        <v>41709.082638888889</v>
      </c>
      <c r="S2697" s="15" t="str">
        <f t="shared" si="256"/>
        <v>music</v>
      </c>
      <c r="T2697" s="16" t="str">
        <f t="shared" si="257"/>
        <v>pop</v>
      </c>
    </row>
    <row r="2698" spans="1:20" ht="45" x14ac:dyDescent="0.25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18">
        <f t="shared" si="255"/>
        <v>102.6375</v>
      </c>
      <c r="P2698" s="6">
        <f t="shared" si="252"/>
        <v>70.784482758620683</v>
      </c>
      <c r="Q2698" s="11">
        <f t="shared" si="253"/>
        <v>40844.941423611112</v>
      </c>
      <c r="R2698" s="11">
        <f t="shared" si="254"/>
        <v>40874.983090277776</v>
      </c>
      <c r="S2698" s="15" t="str">
        <f t="shared" si="256"/>
        <v>music</v>
      </c>
      <c r="T2698" s="16" t="str">
        <f t="shared" si="257"/>
        <v>pop</v>
      </c>
    </row>
    <row r="2699" spans="1:20" ht="45" x14ac:dyDescent="0.25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18">
        <f t="shared" si="255"/>
        <v>139.75</v>
      </c>
      <c r="P2699" s="6">
        <f t="shared" si="252"/>
        <v>53.75</v>
      </c>
      <c r="Q2699" s="11">
        <f t="shared" si="253"/>
        <v>42461.676805555551</v>
      </c>
      <c r="R2699" s="11">
        <f t="shared" si="254"/>
        <v>42521.676805555551</v>
      </c>
      <c r="S2699" s="15" t="str">
        <f t="shared" si="256"/>
        <v>music</v>
      </c>
      <c r="T2699" s="16" t="str">
        <f t="shared" si="257"/>
        <v>pop</v>
      </c>
    </row>
    <row r="2700" spans="1:20" ht="45" x14ac:dyDescent="0.25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18">
        <f t="shared" si="255"/>
        <v>102.60000000000001</v>
      </c>
      <c r="P2700" s="6">
        <f t="shared" si="252"/>
        <v>44.608695652173914</v>
      </c>
      <c r="Q2700" s="11">
        <f t="shared" si="253"/>
        <v>40313.722210648142</v>
      </c>
      <c r="R2700" s="11">
        <f t="shared" si="254"/>
        <v>40363.958333333328</v>
      </c>
      <c r="S2700" s="15" t="str">
        <f t="shared" si="256"/>
        <v>music</v>
      </c>
      <c r="T2700" s="16" t="str">
        <f t="shared" si="257"/>
        <v>pop</v>
      </c>
    </row>
    <row r="2701" spans="1:20" ht="30" x14ac:dyDescent="0.25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18">
        <f t="shared" si="255"/>
        <v>100.67349999999999</v>
      </c>
      <c r="P2701" s="6">
        <f t="shared" si="252"/>
        <v>26.148961038961041</v>
      </c>
      <c r="Q2701" s="11">
        <f t="shared" si="253"/>
        <v>42553.335810185185</v>
      </c>
      <c r="R2701" s="11">
        <f t="shared" si="254"/>
        <v>42583.335810185185</v>
      </c>
      <c r="S2701" s="15" t="str">
        <f t="shared" si="256"/>
        <v>music</v>
      </c>
      <c r="T2701" s="16" t="str">
        <f t="shared" si="257"/>
        <v>pop</v>
      </c>
    </row>
    <row r="2702" spans="1:20" ht="30" x14ac:dyDescent="0.25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18">
        <f t="shared" si="255"/>
        <v>112.94117647058823</v>
      </c>
      <c r="P2702" s="6">
        <f t="shared" si="252"/>
        <v>39.183673469387756</v>
      </c>
      <c r="Q2702" s="11">
        <f t="shared" si="253"/>
        <v>41034.448263888888</v>
      </c>
      <c r="R2702" s="11">
        <f t="shared" si="254"/>
        <v>41064.448263888888</v>
      </c>
      <c r="S2702" s="15" t="str">
        <f t="shared" si="256"/>
        <v>music</v>
      </c>
      <c r="T2702" s="16" t="str">
        <f t="shared" si="257"/>
        <v>pop</v>
      </c>
    </row>
    <row r="2703" spans="1:20" ht="45" x14ac:dyDescent="0.25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18">
        <f t="shared" si="255"/>
        <v>128.09523809523807</v>
      </c>
      <c r="P2703" s="6">
        <f t="shared" si="252"/>
        <v>45.593220338983052</v>
      </c>
      <c r="Q2703" s="11">
        <f t="shared" si="253"/>
        <v>42039.670046296298</v>
      </c>
      <c r="R2703" s="11">
        <f t="shared" si="254"/>
        <v>42069.670046296298</v>
      </c>
      <c r="S2703" s="15" t="str">
        <f t="shared" si="256"/>
        <v>music</v>
      </c>
      <c r="T2703" s="16" t="str">
        <f t="shared" si="257"/>
        <v>pop</v>
      </c>
    </row>
    <row r="2704" spans="1:20" ht="45" x14ac:dyDescent="0.25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18">
        <f t="shared" si="255"/>
        <v>201.7</v>
      </c>
      <c r="P2704" s="6">
        <f t="shared" si="252"/>
        <v>89.247787610619469</v>
      </c>
      <c r="Q2704" s="11">
        <f t="shared" si="253"/>
        <v>42569.397060185183</v>
      </c>
      <c r="R2704" s="11">
        <f t="shared" si="254"/>
        <v>42600.082638888889</v>
      </c>
      <c r="S2704" s="15" t="str">
        <f t="shared" si="256"/>
        <v>music</v>
      </c>
      <c r="T2704" s="16" t="str">
        <f t="shared" si="257"/>
        <v>pop</v>
      </c>
    </row>
    <row r="2705" spans="1:20" ht="30" x14ac:dyDescent="0.25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18">
        <f t="shared" si="255"/>
        <v>137.416</v>
      </c>
      <c r="P2705" s="6">
        <f t="shared" si="252"/>
        <v>40.416470588235299</v>
      </c>
      <c r="Q2705" s="11">
        <f t="shared" si="253"/>
        <v>40802.524768518517</v>
      </c>
      <c r="R2705" s="11">
        <f t="shared" si="254"/>
        <v>40832.710416666661</v>
      </c>
      <c r="S2705" s="15" t="str">
        <f t="shared" si="256"/>
        <v>music</v>
      </c>
      <c r="T2705" s="16" t="str">
        <f t="shared" si="257"/>
        <v>pop</v>
      </c>
    </row>
    <row r="2706" spans="1:20" ht="30" x14ac:dyDescent="0.25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18">
        <f t="shared" si="255"/>
        <v>115.33333333333333</v>
      </c>
      <c r="P2706" s="6">
        <f t="shared" si="252"/>
        <v>82.38095238095238</v>
      </c>
      <c r="Q2706" s="11">
        <f t="shared" si="253"/>
        <v>40973.517905092587</v>
      </c>
      <c r="R2706" s="11">
        <f t="shared" si="254"/>
        <v>41019.957638888889</v>
      </c>
      <c r="S2706" s="15" t="str">
        <f t="shared" si="256"/>
        <v>music</v>
      </c>
      <c r="T2706" s="16" t="str">
        <f t="shared" si="257"/>
        <v>pop</v>
      </c>
    </row>
    <row r="2707" spans="1:20" ht="45" x14ac:dyDescent="0.25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18">
        <f t="shared" si="255"/>
        <v>111.66666666666667</v>
      </c>
      <c r="P2707" s="6">
        <f t="shared" si="252"/>
        <v>159.52380952380952</v>
      </c>
      <c r="Q2707" s="11">
        <f t="shared" si="253"/>
        <v>42416.198796296296</v>
      </c>
      <c r="R2707" s="11">
        <f t="shared" si="254"/>
        <v>42476.040972222218</v>
      </c>
      <c r="S2707" s="15" t="str">
        <f t="shared" si="256"/>
        <v>music</v>
      </c>
      <c r="T2707" s="16" t="str">
        <f t="shared" si="257"/>
        <v>pop</v>
      </c>
    </row>
    <row r="2708" spans="1:20" ht="30" x14ac:dyDescent="0.25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18">
        <f t="shared" si="255"/>
        <v>118.39999999999999</v>
      </c>
      <c r="P2708" s="6">
        <f t="shared" si="252"/>
        <v>36.244897959183675</v>
      </c>
      <c r="Q2708" s="11">
        <f t="shared" si="253"/>
        <v>41662.646655092591</v>
      </c>
      <c r="R2708" s="11">
        <f t="shared" si="254"/>
        <v>41676.646655092591</v>
      </c>
      <c r="S2708" s="15" t="str">
        <f t="shared" si="256"/>
        <v>music</v>
      </c>
      <c r="T2708" s="16" t="str">
        <f t="shared" si="257"/>
        <v>pop</v>
      </c>
    </row>
    <row r="2709" spans="1:20" ht="60" x14ac:dyDescent="0.25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18">
        <f t="shared" si="255"/>
        <v>175</v>
      </c>
      <c r="P2709" s="6">
        <f t="shared" si="252"/>
        <v>62.5</v>
      </c>
      <c r="Q2709" s="11">
        <f t="shared" si="253"/>
        <v>40722.860474537032</v>
      </c>
      <c r="R2709" s="11">
        <f t="shared" si="254"/>
        <v>40745.860474537032</v>
      </c>
      <c r="S2709" s="15" t="str">
        <f t="shared" si="256"/>
        <v>music</v>
      </c>
      <c r="T2709" s="16" t="str">
        <f t="shared" si="257"/>
        <v>pop</v>
      </c>
    </row>
    <row r="2710" spans="1:20" ht="30" x14ac:dyDescent="0.25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18">
        <f t="shared" si="255"/>
        <v>117.5</v>
      </c>
      <c r="P2710" s="6">
        <f t="shared" si="252"/>
        <v>47</v>
      </c>
      <c r="Q2710" s="11">
        <f t="shared" si="253"/>
        <v>41802.549386574072</v>
      </c>
      <c r="R2710" s="11">
        <f t="shared" si="254"/>
        <v>41832.549386574072</v>
      </c>
      <c r="S2710" s="15" t="str">
        <f t="shared" si="256"/>
        <v>music</v>
      </c>
      <c r="T2710" s="16" t="str">
        <f t="shared" si="257"/>
        <v>pop</v>
      </c>
    </row>
    <row r="2711" spans="1:20" ht="30" x14ac:dyDescent="0.25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18">
        <f t="shared" si="255"/>
        <v>110.83333333333334</v>
      </c>
      <c r="P2711" s="6">
        <f t="shared" si="252"/>
        <v>25.576923076923077</v>
      </c>
      <c r="Q2711" s="11">
        <f t="shared" si="253"/>
        <v>42120.419803240737</v>
      </c>
      <c r="R2711" s="11">
        <f t="shared" si="254"/>
        <v>42165.419803240737</v>
      </c>
      <c r="S2711" s="15" t="str">
        <f t="shared" si="256"/>
        <v>photography</v>
      </c>
      <c r="T2711" s="16" t="str">
        <f t="shared" si="257"/>
        <v>photobooks</v>
      </c>
    </row>
    <row r="2712" spans="1:20" ht="45" x14ac:dyDescent="0.25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18">
        <f t="shared" si="255"/>
        <v>108.74999999999999</v>
      </c>
      <c r="P2712" s="6">
        <f t="shared" si="252"/>
        <v>63.970588235294116</v>
      </c>
      <c r="Q2712" s="11">
        <f t="shared" si="253"/>
        <v>42710.668634259258</v>
      </c>
      <c r="R2712" s="11">
        <f t="shared" si="254"/>
        <v>42742.666666666664</v>
      </c>
      <c r="S2712" s="15" t="str">
        <f t="shared" si="256"/>
        <v>photography</v>
      </c>
      <c r="T2712" s="16" t="str">
        <f t="shared" si="257"/>
        <v>photobooks</v>
      </c>
    </row>
    <row r="2713" spans="1:20" ht="45" x14ac:dyDescent="0.25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18">
        <f t="shared" si="255"/>
        <v>100.41666666666667</v>
      </c>
      <c r="P2713" s="6">
        <f t="shared" si="252"/>
        <v>89.925373134328353</v>
      </c>
      <c r="Q2713" s="11">
        <f t="shared" si="253"/>
        <v>42586.717303240737</v>
      </c>
      <c r="R2713" s="11">
        <f t="shared" si="254"/>
        <v>42608.957638888889</v>
      </c>
      <c r="S2713" s="15" t="str">
        <f t="shared" si="256"/>
        <v>photography</v>
      </c>
      <c r="T2713" s="16" t="str">
        <f t="shared" si="257"/>
        <v>photobooks</v>
      </c>
    </row>
    <row r="2714" spans="1:20" ht="45" x14ac:dyDescent="0.25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18">
        <f t="shared" si="255"/>
        <v>118.45454545454545</v>
      </c>
      <c r="P2714" s="6">
        <f t="shared" si="252"/>
        <v>93.071428571428569</v>
      </c>
      <c r="Q2714" s="11">
        <f t="shared" si="253"/>
        <v>42026.396724537037</v>
      </c>
      <c r="R2714" s="11">
        <f t="shared" si="254"/>
        <v>42071.355057870365</v>
      </c>
      <c r="S2714" s="15" t="str">
        <f t="shared" si="256"/>
        <v>photography</v>
      </c>
      <c r="T2714" s="16" t="str">
        <f t="shared" si="257"/>
        <v>photobooks</v>
      </c>
    </row>
    <row r="2715" spans="1:20" ht="45" x14ac:dyDescent="0.25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18">
        <f t="shared" si="255"/>
        <v>114.01428571428571</v>
      </c>
      <c r="P2715" s="6">
        <f t="shared" si="252"/>
        <v>89.674157303370791</v>
      </c>
      <c r="Q2715" s="11">
        <f t="shared" si="253"/>
        <v>42690.051365740735</v>
      </c>
      <c r="R2715" s="11">
        <f t="shared" si="254"/>
        <v>42725.874999999993</v>
      </c>
      <c r="S2715" s="15" t="str">
        <f t="shared" si="256"/>
        <v>photography</v>
      </c>
      <c r="T2715" s="16" t="str">
        <f t="shared" si="257"/>
        <v>photobooks</v>
      </c>
    </row>
    <row r="2716" spans="1:20" ht="45" x14ac:dyDescent="0.25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18">
        <f t="shared" si="255"/>
        <v>148.10000000000002</v>
      </c>
      <c r="P2716" s="6">
        <f t="shared" si="252"/>
        <v>207.61682242990653</v>
      </c>
      <c r="Q2716" s="11">
        <f t="shared" si="253"/>
        <v>42667.968368055554</v>
      </c>
      <c r="R2716" s="11">
        <f t="shared" si="254"/>
        <v>42697.874999999993</v>
      </c>
      <c r="S2716" s="15" t="str">
        <f t="shared" si="256"/>
        <v>photography</v>
      </c>
      <c r="T2716" s="16" t="str">
        <f t="shared" si="257"/>
        <v>photobooks</v>
      </c>
    </row>
    <row r="2717" spans="1:20" ht="45" x14ac:dyDescent="0.25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18">
        <f t="shared" si="255"/>
        <v>104.95555555555556</v>
      </c>
      <c r="P2717" s="6">
        <f t="shared" si="252"/>
        <v>59.408805031446541</v>
      </c>
      <c r="Q2717" s="11">
        <f t="shared" si="253"/>
        <v>42292.22719907407</v>
      </c>
      <c r="R2717" s="11">
        <f t="shared" si="254"/>
        <v>42321.416666666664</v>
      </c>
      <c r="S2717" s="15" t="str">
        <f t="shared" si="256"/>
        <v>photography</v>
      </c>
      <c r="T2717" s="16" t="str">
        <f t="shared" si="257"/>
        <v>photobooks</v>
      </c>
    </row>
    <row r="2718" spans="1:20" ht="30" x14ac:dyDescent="0.25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18">
        <f t="shared" si="255"/>
        <v>129.94800000000001</v>
      </c>
      <c r="P2718" s="6">
        <f t="shared" si="252"/>
        <v>358.97237569060775</v>
      </c>
      <c r="Q2718" s="11">
        <f t="shared" si="253"/>
        <v>42219.742395833331</v>
      </c>
      <c r="R2718" s="11">
        <f t="shared" si="254"/>
        <v>42249.742395833331</v>
      </c>
      <c r="S2718" s="15" t="str">
        <f t="shared" si="256"/>
        <v>photography</v>
      </c>
      <c r="T2718" s="16" t="str">
        <f t="shared" si="257"/>
        <v>photobooks</v>
      </c>
    </row>
    <row r="2719" spans="1:20" ht="30" x14ac:dyDescent="0.25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18">
        <f t="shared" si="255"/>
        <v>123.48756218905473</v>
      </c>
      <c r="P2719" s="6">
        <f t="shared" si="252"/>
        <v>94.736641221374043</v>
      </c>
      <c r="Q2719" s="11">
        <f t="shared" si="253"/>
        <v>42758.767604166664</v>
      </c>
      <c r="R2719" s="11">
        <f t="shared" si="254"/>
        <v>42795.583333333336</v>
      </c>
      <c r="S2719" s="15" t="str">
        <f t="shared" si="256"/>
        <v>photography</v>
      </c>
      <c r="T2719" s="16" t="str">
        <f t="shared" si="257"/>
        <v>photobooks</v>
      </c>
    </row>
    <row r="2720" spans="1:20" ht="45" x14ac:dyDescent="0.25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18">
        <f t="shared" si="255"/>
        <v>201.62</v>
      </c>
      <c r="P2720" s="6">
        <f t="shared" si="252"/>
        <v>80.647999999999996</v>
      </c>
      <c r="Q2720" s="11">
        <f t="shared" si="253"/>
        <v>42454.628518518519</v>
      </c>
      <c r="R2720" s="11">
        <f t="shared" si="254"/>
        <v>42479.628518518519</v>
      </c>
      <c r="S2720" s="15" t="str">
        <f t="shared" si="256"/>
        <v>photography</v>
      </c>
      <c r="T2720" s="16" t="str">
        <f t="shared" si="257"/>
        <v>photobooks</v>
      </c>
    </row>
    <row r="2721" spans="1:20" ht="30" x14ac:dyDescent="0.25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18">
        <f t="shared" si="255"/>
        <v>102.89999999999999</v>
      </c>
      <c r="P2721" s="6">
        <f t="shared" si="252"/>
        <v>168.68852459016392</v>
      </c>
      <c r="Q2721" s="11">
        <f t="shared" si="253"/>
        <v>42052.573182870365</v>
      </c>
      <c r="R2721" s="11">
        <f t="shared" si="254"/>
        <v>42082.5315162037</v>
      </c>
      <c r="S2721" s="15" t="str">
        <f t="shared" si="256"/>
        <v>photography</v>
      </c>
      <c r="T2721" s="16" t="str">
        <f t="shared" si="257"/>
        <v>photobooks</v>
      </c>
    </row>
    <row r="2722" spans="1:20" ht="30" x14ac:dyDescent="0.25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18">
        <f t="shared" si="255"/>
        <v>260.16666666666663</v>
      </c>
      <c r="P2722" s="6">
        <f t="shared" si="252"/>
        <v>34.68888888888889</v>
      </c>
      <c r="Q2722" s="11">
        <f t="shared" si="253"/>
        <v>42627.044930555552</v>
      </c>
      <c r="R2722" s="11">
        <f t="shared" si="254"/>
        <v>42657.044930555552</v>
      </c>
      <c r="S2722" s="15" t="str">
        <f t="shared" si="256"/>
        <v>photography</v>
      </c>
      <c r="T2722" s="16" t="str">
        <f t="shared" si="257"/>
        <v>photobooks</v>
      </c>
    </row>
    <row r="2723" spans="1:20" ht="45" x14ac:dyDescent="0.25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18">
        <f t="shared" si="255"/>
        <v>108</v>
      </c>
      <c r="P2723" s="6">
        <f t="shared" si="252"/>
        <v>462.85714285714283</v>
      </c>
      <c r="Q2723" s="11">
        <f t="shared" si="253"/>
        <v>42420.541296296295</v>
      </c>
      <c r="R2723" s="11">
        <f t="shared" si="254"/>
        <v>42450.499629629623</v>
      </c>
      <c r="S2723" s="15" t="str">
        <f t="shared" si="256"/>
        <v>photography</v>
      </c>
      <c r="T2723" s="16" t="str">
        <f t="shared" si="257"/>
        <v>photobooks</v>
      </c>
    </row>
    <row r="2724" spans="1:20" ht="45" x14ac:dyDescent="0.25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18">
        <f t="shared" si="255"/>
        <v>110.52941176470587</v>
      </c>
      <c r="P2724" s="6">
        <f t="shared" si="252"/>
        <v>104.38888888888889</v>
      </c>
      <c r="Q2724" s="11">
        <f t="shared" si="253"/>
        <v>42067.668437499997</v>
      </c>
      <c r="R2724" s="11">
        <f t="shared" si="254"/>
        <v>42097.626770833333</v>
      </c>
      <c r="S2724" s="15" t="str">
        <f t="shared" si="256"/>
        <v>photography</v>
      </c>
      <c r="T2724" s="16" t="str">
        <f t="shared" si="257"/>
        <v>photobooks</v>
      </c>
    </row>
    <row r="2725" spans="1:20" ht="45" x14ac:dyDescent="0.25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18">
        <f t="shared" si="255"/>
        <v>120</v>
      </c>
      <c r="P2725" s="6">
        <f t="shared" si="252"/>
        <v>7.5</v>
      </c>
      <c r="Q2725" s="11">
        <f t="shared" si="253"/>
        <v>42252.580567129626</v>
      </c>
      <c r="R2725" s="11">
        <f t="shared" si="254"/>
        <v>42282.580567129626</v>
      </c>
      <c r="S2725" s="15" t="str">
        <f t="shared" si="256"/>
        <v>photography</v>
      </c>
      <c r="T2725" s="16" t="str">
        <f t="shared" si="257"/>
        <v>photobooks</v>
      </c>
    </row>
    <row r="2726" spans="1:20" ht="45" x14ac:dyDescent="0.25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18">
        <f t="shared" si="255"/>
        <v>102.82909090909091</v>
      </c>
      <c r="P2726" s="6">
        <f t="shared" si="252"/>
        <v>47.13</v>
      </c>
      <c r="Q2726" s="11">
        <f t="shared" si="253"/>
        <v>42570.959131944437</v>
      </c>
      <c r="R2726" s="11">
        <f t="shared" si="254"/>
        <v>42610.959131944437</v>
      </c>
      <c r="S2726" s="15" t="str">
        <f t="shared" si="256"/>
        <v>photography</v>
      </c>
      <c r="T2726" s="16" t="str">
        <f t="shared" si="257"/>
        <v>photobooks</v>
      </c>
    </row>
    <row r="2727" spans="1:20" ht="30" x14ac:dyDescent="0.25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18">
        <f t="shared" si="255"/>
        <v>115.99999999999999</v>
      </c>
      <c r="P2727" s="6">
        <f t="shared" si="252"/>
        <v>414.28571428571428</v>
      </c>
      <c r="Q2727" s="11">
        <f t="shared" si="253"/>
        <v>42733.619016203702</v>
      </c>
      <c r="R2727" s="11">
        <f t="shared" si="254"/>
        <v>42763.603472222218</v>
      </c>
      <c r="S2727" s="15" t="str">
        <f t="shared" si="256"/>
        <v>photography</v>
      </c>
      <c r="T2727" s="16" t="str">
        <f t="shared" si="257"/>
        <v>photobooks</v>
      </c>
    </row>
    <row r="2728" spans="1:20" ht="45" x14ac:dyDescent="0.25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18">
        <f t="shared" si="255"/>
        <v>114.7</v>
      </c>
      <c r="P2728" s="6">
        <f t="shared" si="252"/>
        <v>42.481481481481481</v>
      </c>
      <c r="Q2728" s="11">
        <f t="shared" si="253"/>
        <v>42505.74759259259</v>
      </c>
      <c r="R2728" s="11">
        <f t="shared" si="254"/>
        <v>42565.74759259259</v>
      </c>
      <c r="S2728" s="15" t="str">
        <f t="shared" si="256"/>
        <v>photography</v>
      </c>
      <c r="T2728" s="16" t="str">
        <f t="shared" si="257"/>
        <v>photobooks</v>
      </c>
    </row>
    <row r="2729" spans="1:20" ht="30" x14ac:dyDescent="0.2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18">
        <f t="shared" si="255"/>
        <v>106.60000000000001</v>
      </c>
      <c r="P2729" s="6">
        <f t="shared" si="252"/>
        <v>108.77551020408163</v>
      </c>
      <c r="Q2729" s="11">
        <f t="shared" si="253"/>
        <v>42068.620706018519</v>
      </c>
      <c r="R2729" s="11">
        <f t="shared" si="254"/>
        <v>42088.579039351847</v>
      </c>
      <c r="S2729" s="15" t="str">
        <f t="shared" si="256"/>
        <v>photography</v>
      </c>
      <c r="T2729" s="16" t="str">
        <f t="shared" si="257"/>
        <v>photobooks</v>
      </c>
    </row>
    <row r="2730" spans="1:20" ht="45" x14ac:dyDescent="0.25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18">
        <f t="shared" si="255"/>
        <v>165.44</v>
      </c>
      <c r="P2730" s="6">
        <f t="shared" si="252"/>
        <v>81.098039215686271</v>
      </c>
      <c r="Q2730" s="11">
        <f t="shared" si="253"/>
        <v>42405.464270833334</v>
      </c>
      <c r="R2730" s="11">
        <f t="shared" si="254"/>
        <v>42425.464270833334</v>
      </c>
      <c r="S2730" s="15" t="str">
        <f t="shared" si="256"/>
        <v>photography</v>
      </c>
      <c r="T2730" s="16" t="str">
        <f t="shared" si="257"/>
        <v>photobooks</v>
      </c>
    </row>
    <row r="2731" spans="1:20" ht="30" x14ac:dyDescent="0.25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18">
        <f t="shared" si="255"/>
        <v>155</v>
      </c>
      <c r="P2731" s="6">
        <f t="shared" si="252"/>
        <v>51.666666666666664</v>
      </c>
      <c r="Q2731" s="11">
        <f t="shared" si="253"/>
        <v>42209.359490740739</v>
      </c>
      <c r="R2731" s="11">
        <f t="shared" si="254"/>
        <v>42259.359490740739</v>
      </c>
      <c r="S2731" s="15" t="str">
        <f t="shared" si="256"/>
        <v>photography</v>
      </c>
      <c r="T2731" s="16" t="str">
        <f t="shared" si="257"/>
        <v>photobooks</v>
      </c>
    </row>
    <row r="2732" spans="1:20" x14ac:dyDescent="0.25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18">
        <f t="shared" si="255"/>
        <v>885</v>
      </c>
      <c r="P2732" s="6">
        <f t="shared" si="252"/>
        <v>35.4</v>
      </c>
      <c r="Q2732" s="11">
        <f t="shared" si="253"/>
        <v>42410.773668981477</v>
      </c>
      <c r="R2732" s="11">
        <f t="shared" si="254"/>
        <v>42440.773668981477</v>
      </c>
      <c r="S2732" s="15" t="str">
        <f t="shared" si="256"/>
        <v>photography</v>
      </c>
      <c r="T2732" s="16" t="str">
        <f t="shared" si="257"/>
        <v>photobooks</v>
      </c>
    </row>
    <row r="2733" spans="1:20" ht="45" x14ac:dyDescent="0.25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18">
        <f t="shared" si="255"/>
        <v>101.90833333333333</v>
      </c>
      <c r="P2733" s="6">
        <f t="shared" si="252"/>
        <v>103.63559322033899</v>
      </c>
      <c r="Q2733" s="11">
        <f t="shared" si="253"/>
        <v>42636.660185185181</v>
      </c>
      <c r="R2733" s="11">
        <f t="shared" si="254"/>
        <v>42666.660185185181</v>
      </c>
      <c r="S2733" s="15" t="str">
        <f t="shared" si="256"/>
        <v>photography</v>
      </c>
      <c r="T2733" s="16" t="str">
        <f t="shared" si="257"/>
        <v>photobooks</v>
      </c>
    </row>
    <row r="2734" spans="1:20" ht="45" x14ac:dyDescent="0.25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18">
        <f t="shared" si="255"/>
        <v>134.88999999999999</v>
      </c>
      <c r="P2734" s="6">
        <f t="shared" si="252"/>
        <v>59.162280701754383</v>
      </c>
      <c r="Q2734" s="11">
        <f t="shared" si="253"/>
        <v>40926.110729166663</v>
      </c>
      <c r="R2734" s="11">
        <f t="shared" si="254"/>
        <v>40971.110729166663</v>
      </c>
      <c r="S2734" s="15" t="str">
        <f t="shared" si="256"/>
        <v>music</v>
      </c>
      <c r="T2734" s="16" t="str">
        <f t="shared" si="257"/>
        <v>rock</v>
      </c>
    </row>
    <row r="2735" spans="1:20" ht="30" x14ac:dyDescent="0.25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18">
        <f t="shared" si="255"/>
        <v>100</v>
      </c>
      <c r="P2735" s="6">
        <f t="shared" si="252"/>
        <v>27.272727272727273</v>
      </c>
      <c r="Q2735" s="11">
        <f t="shared" si="253"/>
        <v>41634.588680555556</v>
      </c>
      <c r="R2735" s="11">
        <f t="shared" si="254"/>
        <v>41670.584027777775</v>
      </c>
      <c r="S2735" s="15" t="str">
        <f t="shared" si="256"/>
        <v>music</v>
      </c>
      <c r="T2735" s="16" t="str">
        <f t="shared" si="257"/>
        <v>rock</v>
      </c>
    </row>
    <row r="2736" spans="1:20" ht="45" x14ac:dyDescent="0.25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18">
        <f t="shared" si="255"/>
        <v>115.85714285714286</v>
      </c>
      <c r="P2736" s="6">
        <f t="shared" si="252"/>
        <v>24.575757575757574</v>
      </c>
      <c r="Q2736" s="11">
        <f t="shared" si="253"/>
        <v>41176.47657407407</v>
      </c>
      <c r="R2736" s="11">
        <f t="shared" si="254"/>
        <v>41206.47657407407</v>
      </c>
      <c r="S2736" s="15" t="str">
        <f t="shared" si="256"/>
        <v>music</v>
      </c>
      <c r="T2736" s="16" t="str">
        <f t="shared" si="257"/>
        <v>rock</v>
      </c>
    </row>
    <row r="2737" spans="1:20" x14ac:dyDescent="0.25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18">
        <f t="shared" si="255"/>
        <v>100.06666666666666</v>
      </c>
      <c r="P2737" s="6">
        <f t="shared" si="252"/>
        <v>75.05</v>
      </c>
      <c r="Q2737" s="11">
        <f t="shared" si="253"/>
        <v>41626.707951388882</v>
      </c>
      <c r="R2737" s="11">
        <f t="shared" si="254"/>
        <v>41646.880555555552</v>
      </c>
      <c r="S2737" s="15" t="str">
        <f t="shared" si="256"/>
        <v>music</v>
      </c>
      <c r="T2737" s="16" t="str">
        <f t="shared" si="257"/>
        <v>rock</v>
      </c>
    </row>
    <row r="2738" spans="1:20" ht="45" x14ac:dyDescent="0.25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18">
        <f t="shared" si="255"/>
        <v>105.05</v>
      </c>
      <c r="P2738" s="6">
        <f t="shared" si="252"/>
        <v>42.02</v>
      </c>
      <c r="Q2738" s="11">
        <f t="shared" si="253"/>
        <v>41443.626192129625</v>
      </c>
      <c r="R2738" s="11">
        <f t="shared" si="254"/>
        <v>41466.626192129625</v>
      </c>
      <c r="S2738" s="15" t="str">
        <f t="shared" si="256"/>
        <v>music</v>
      </c>
      <c r="T2738" s="16" t="str">
        <f t="shared" si="257"/>
        <v>rock</v>
      </c>
    </row>
    <row r="2739" spans="1:20" x14ac:dyDescent="0.25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18">
        <f t="shared" si="255"/>
        <v>101</v>
      </c>
      <c r="P2739" s="6">
        <f t="shared" si="252"/>
        <v>53.157894736842103</v>
      </c>
      <c r="Q2739" s="11">
        <f t="shared" si="253"/>
        <v>41657.715474537035</v>
      </c>
      <c r="R2739" s="11">
        <f t="shared" si="254"/>
        <v>41687.715474537035</v>
      </c>
      <c r="S2739" s="15" t="str">
        <f t="shared" si="256"/>
        <v>music</v>
      </c>
      <c r="T2739" s="16" t="str">
        <f t="shared" si="257"/>
        <v>rock</v>
      </c>
    </row>
    <row r="2740" spans="1:20" ht="45" x14ac:dyDescent="0.25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18">
        <f t="shared" si="255"/>
        <v>100.66250000000001</v>
      </c>
      <c r="P2740" s="6">
        <f t="shared" si="252"/>
        <v>83.885416666666671</v>
      </c>
      <c r="Q2740" s="11">
        <f t="shared" si="253"/>
        <v>40555.117604166662</v>
      </c>
      <c r="R2740" s="11">
        <f t="shared" si="254"/>
        <v>40605.117604166662</v>
      </c>
      <c r="S2740" s="15" t="str">
        <f t="shared" si="256"/>
        <v>music</v>
      </c>
      <c r="T2740" s="16" t="str">
        <f t="shared" si="257"/>
        <v>rock</v>
      </c>
    </row>
    <row r="2741" spans="1:20" ht="45" x14ac:dyDescent="0.25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18">
        <f t="shared" si="255"/>
        <v>100.16000000000001</v>
      </c>
      <c r="P2741" s="6">
        <f t="shared" si="252"/>
        <v>417.33333333333331</v>
      </c>
      <c r="Q2741" s="11">
        <f t="shared" si="253"/>
        <v>41736.691319444442</v>
      </c>
      <c r="R2741" s="11">
        <f t="shared" si="254"/>
        <v>41768.708333333328</v>
      </c>
      <c r="S2741" s="15" t="str">
        <f t="shared" si="256"/>
        <v>music</v>
      </c>
      <c r="T2741" s="16" t="str">
        <f t="shared" si="257"/>
        <v>rock</v>
      </c>
    </row>
    <row r="2742" spans="1:20" ht="45" x14ac:dyDescent="0.25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18">
        <f t="shared" si="255"/>
        <v>166.68333333333334</v>
      </c>
      <c r="P2742" s="6">
        <f t="shared" si="252"/>
        <v>75.765151515151516</v>
      </c>
      <c r="Q2742" s="11">
        <f t="shared" si="253"/>
        <v>40515.879293981481</v>
      </c>
      <c r="R2742" s="11">
        <f t="shared" si="254"/>
        <v>40564.708333333328</v>
      </c>
      <c r="S2742" s="15" t="str">
        <f t="shared" si="256"/>
        <v>music</v>
      </c>
      <c r="T2742" s="16" t="str">
        <f t="shared" si="257"/>
        <v>rock</v>
      </c>
    </row>
    <row r="2743" spans="1:20" ht="45" x14ac:dyDescent="0.25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18">
        <f t="shared" si="255"/>
        <v>101.53333333333335</v>
      </c>
      <c r="P2743" s="6">
        <f t="shared" si="252"/>
        <v>67.389380530973455</v>
      </c>
      <c r="Q2743" s="11">
        <f t="shared" si="253"/>
        <v>41664.475775462961</v>
      </c>
      <c r="R2743" s="11">
        <f t="shared" si="254"/>
        <v>41694.475775462961</v>
      </c>
      <c r="S2743" s="15" t="str">
        <f t="shared" si="256"/>
        <v>music</v>
      </c>
      <c r="T2743" s="16" t="str">
        <f t="shared" si="257"/>
        <v>rock</v>
      </c>
    </row>
    <row r="2744" spans="1:20" ht="45" x14ac:dyDescent="0.25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18">
        <f t="shared" si="255"/>
        <v>103</v>
      </c>
      <c r="P2744" s="6">
        <f t="shared" si="252"/>
        <v>73.571428571428569</v>
      </c>
      <c r="Q2744" s="11">
        <f t="shared" si="253"/>
        <v>41026.787766203699</v>
      </c>
      <c r="R2744" s="11">
        <f t="shared" si="254"/>
        <v>41041.787766203699</v>
      </c>
      <c r="S2744" s="15" t="str">
        <f t="shared" si="256"/>
        <v>music</v>
      </c>
      <c r="T2744" s="16" t="str">
        <f t="shared" si="257"/>
        <v>rock</v>
      </c>
    </row>
    <row r="2745" spans="1:20" ht="45" x14ac:dyDescent="0.25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18">
        <f t="shared" si="255"/>
        <v>142.85714285714286</v>
      </c>
      <c r="P2745" s="6">
        <f t="shared" si="252"/>
        <v>25</v>
      </c>
      <c r="Q2745" s="11">
        <f t="shared" si="253"/>
        <v>40576.331331018519</v>
      </c>
      <c r="R2745" s="11">
        <f t="shared" si="254"/>
        <v>40606.331331018519</v>
      </c>
      <c r="S2745" s="15" t="str">
        <f t="shared" si="256"/>
        <v>music</v>
      </c>
      <c r="T2745" s="16" t="str">
        <f t="shared" si="257"/>
        <v>rock</v>
      </c>
    </row>
    <row r="2746" spans="1:20" ht="45" x14ac:dyDescent="0.25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18">
        <f t="shared" si="255"/>
        <v>262.5</v>
      </c>
      <c r="P2746" s="6">
        <f t="shared" si="252"/>
        <v>42</v>
      </c>
      <c r="Q2746" s="11">
        <f t="shared" si="253"/>
        <v>41302.835682870369</v>
      </c>
      <c r="R2746" s="11">
        <f t="shared" si="254"/>
        <v>41335.124305555553</v>
      </c>
      <c r="S2746" s="15" t="str">
        <f t="shared" si="256"/>
        <v>music</v>
      </c>
      <c r="T2746" s="16" t="str">
        <f t="shared" si="257"/>
        <v>rock</v>
      </c>
    </row>
    <row r="2747" spans="1:20" x14ac:dyDescent="0.25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18">
        <f t="shared" si="255"/>
        <v>118.05000000000001</v>
      </c>
      <c r="P2747" s="6">
        <f t="shared" si="252"/>
        <v>131.16666666666666</v>
      </c>
      <c r="Q2747" s="11">
        <f t="shared" si="253"/>
        <v>41988.755729166667</v>
      </c>
      <c r="R2747" s="11">
        <f t="shared" si="254"/>
        <v>42028.755729166667</v>
      </c>
      <c r="S2747" s="15" t="str">
        <f t="shared" si="256"/>
        <v>music</v>
      </c>
      <c r="T2747" s="16" t="str">
        <f t="shared" si="257"/>
        <v>rock</v>
      </c>
    </row>
    <row r="2748" spans="1:20" ht="60" x14ac:dyDescent="0.25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18">
        <f t="shared" si="255"/>
        <v>104</v>
      </c>
      <c r="P2748" s="6">
        <f t="shared" si="252"/>
        <v>47.272727272727273</v>
      </c>
      <c r="Q2748" s="11">
        <f t="shared" si="253"/>
        <v>42430.49387731481</v>
      </c>
      <c r="R2748" s="11">
        <f t="shared" si="254"/>
        <v>42460.452210648145</v>
      </c>
      <c r="S2748" s="15" t="str">
        <f t="shared" si="256"/>
        <v>music</v>
      </c>
      <c r="T2748" s="16" t="str">
        <f t="shared" si="257"/>
        <v>rock</v>
      </c>
    </row>
    <row r="2749" spans="1:20" x14ac:dyDescent="0.25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18">
        <f t="shared" si="255"/>
        <v>200.34</v>
      </c>
      <c r="P2749" s="6">
        <f t="shared" si="252"/>
        <v>182.12727272727273</v>
      </c>
      <c r="Q2749" s="11">
        <f t="shared" si="253"/>
        <v>41305.601030092592</v>
      </c>
      <c r="R2749" s="11">
        <f t="shared" si="254"/>
        <v>41322.601030092592</v>
      </c>
      <c r="S2749" s="15" t="str">
        <f t="shared" si="256"/>
        <v>music</v>
      </c>
      <c r="T2749" s="16" t="str">
        <f t="shared" si="257"/>
        <v>rock</v>
      </c>
    </row>
    <row r="2750" spans="1:20" ht="45" x14ac:dyDescent="0.25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18">
        <f t="shared" si="255"/>
        <v>306.83333333333331</v>
      </c>
      <c r="P2750" s="6">
        <f t="shared" si="252"/>
        <v>61.366666666666667</v>
      </c>
      <c r="Q2750" s="11">
        <f t="shared" si="253"/>
        <v>40925.839525462965</v>
      </c>
      <c r="R2750" s="11">
        <f t="shared" si="254"/>
        <v>40985.797858796293</v>
      </c>
      <c r="S2750" s="15" t="str">
        <f t="shared" si="256"/>
        <v>music</v>
      </c>
      <c r="T2750" s="16" t="str">
        <f t="shared" si="257"/>
        <v>rock</v>
      </c>
    </row>
    <row r="2751" spans="1:20" ht="45" x14ac:dyDescent="0.25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18">
        <f t="shared" si="255"/>
        <v>100.149</v>
      </c>
      <c r="P2751" s="6">
        <f t="shared" si="252"/>
        <v>35.767499999999998</v>
      </c>
      <c r="Q2751" s="11">
        <f t="shared" si="253"/>
        <v>40788.578206018516</v>
      </c>
      <c r="R2751" s="11">
        <f t="shared" si="254"/>
        <v>40816.916666666664</v>
      </c>
      <c r="S2751" s="15" t="str">
        <f t="shared" si="256"/>
        <v>music</v>
      </c>
      <c r="T2751" s="16" t="str">
        <f t="shared" si="257"/>
        <v>rock</v>
      </c>
    </row>
    <row r="2752" spans="1:20" ht="45" x14ac:dyDescent="0.25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18">
        <f t="shared" si="255"/>
        <v>205.29999999999998</v>
      </c>
      <c r="P2752" s="6">
        <f t="shared" si="252"/>
        <v>45.62222222222222</v>
      </c>
      <c r="Q2752" s="11">
        <f t="shared" si="253"/>
        <v>42614.513680555552</v>
      </c>
      <c r="R2752" s="11">
        <f t="shared" si="254"/>
        <v>42644.513680555552</v>
      </c>
      <c r="S2752" s="15" t="str">
        <f t="shared" si="256"/>
        <v>music</v>
      </c>
      <c r="T2752" s="16" t="str">
        <f t="shared" si="257"/>
        <v>rock</v>
      </c>
    </row>
    <row r="2753" spans="1:20" ht="45" x14ac:dyDescent="0.25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18">
        <f t="shared" si="255"/>
        <v>108.88888888888889</v>
      </c>
      <c r="P2753" s="6">
        <f t="shared" si="252"/>
        <v>75.384615384615387</v>
      </c>
      <c r="Q2753" s="11">
        <f t="shared" si="253"/>
        <v>41381.88784722222</v>
      </c>
      <c r="R2753" s="11">
        <f t="shared" si="254"/>
        <v>41400.999305555553</v>
      </c>
      <c r="S2753" s="15" t="str">
        <f t="shared" si="256"/>
        <v>music</v>
      </c>
      <c r="T2753" s="16" t="str">
        <f t="shared" si="257"/>
        <v>rock</v>
      </c>
    </row>
    <row r="2754" spans="1:20" ht="30" x14ac:dyDescent="0.25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18">
        <f t="shared" si="255"/>
        <v>101.75</v>
      </c>
      <c r="P2754" s="6">
        <f t="shared" ref="P2754:P2817" si="258">IF(ISERROR(E2754/L2754),0,E2754/L2754)</f>
        <v>50.875</v>
      </c>
      <c r="Q2754" s="11">
        <f t="shared" ref="Q2754:Q2817" si="259">(J2754/86400)+25569+(-5/24)</f>
        <v>41745.637094907404</v>
      </c>
      <c r="R2754" s="11">
        <f t="shared" ref="R2754:R2817" si="260">(I2754/86400)+25569+(-5/24)</f>
        <v>41778.999305555553</v>
      </c>
      <c r="S2754" s="15" t="str">
        <f t="shared" si="256"/>
        <v>music</v>
      </c>
      <c r="T2754" s="16" t="str">
        <f t="shared" si="257"/>
        <v>rock</v>
      </c>
    </row>
    <row r="2755" spans="1:20" ht="45" x14ac:dyDescent="0.25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18">
        <f t="shared" ref="O2755:O2818" si="261">E2755/D2755 * 100</f>
        <v>125.25</v>
      </c>
      <c r="P2755" s="6">
        <f t="shared" si="258"/>
        <v>119.28571428571429</v>
      </c>
      <c r="Q2755" s="11">
        <f t="shared" si="259"/>
        <v>42031.423391203702</v>
      </c>
      <c r="R2755" s="11">
        <f t="shared" si="260"/>
        <v>42065.040972222218</v>
      </c>
      <c r="S2755" s="15" t="str">
        <f t="shared" ref="S2755:S2818" si="262">LEFT(N2755,FIND("/",N2755)-1)</f>
        <v>music</v>
      </c>
      <c r="T2755" s="16" t="str">
        <f t="shared" ref="T2755:T2818" si="263">RIGHT(N2755,LEN(N2755)-FIND("/",N2755))</f>
        <v>rock</v>
      </c>
    </row>
    <row r="2756" spans="1:20" ht="45" x14ac:dyDescent="0.25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18">
        <f t="shared" si="261"/>
        <v>124.0061</v>
      </c>
      <c r="P2756" s="6">
        <f t="shared" si="258"/>
        <v>92.541865671641801</v>
      </c>
      <c r="Q2756" s="11">
        <f t="shared" si="259"/>
        <v>40564.786504629628</v>
      </c>
      <c r="R2756" s="11">
        <f t="shared" si="260"/>
        <v>40594.786504629628</v>
      </c>
      <c r="S2756" s="15" t="str">
        <f t="shared" si="262"/>
        <v>music</v>
      </c>
      <c r="T2756" s="16" t="str">
        <f t="shared" si="263"/>
        <v>rock</v>
      </c>
    </row>
    <row r="2757" spans="1:20" ht="45" x14ac:dyDescent="0.25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18">
        <f t="shared" si="261"/>
        <v>101.4</v>
      </c>
      <c r="P2757" s="6">
        <f t="shared" si="258"/>
        <v>76.05</v>
      </c>
      <c r="Q2757" s="11">
        <f t="shared" si="259"/>
        <v>40666.765208333331</v>
      </c>
      <c r="R2757" s="11">
        <f t="shared" si="260"/>
        <v>40704.916666666664</v>
      </c>
      <c r="S2757" s="15" t="str">
        <f t="shared" si="262"/>
        <v>music</v>
      </c>
      <c r="T2757" s="16" t="str">
        <f t="shared" si="263"/>
        <v>rock</v>
      </c>
    </row>
    <row r="2758" spans="1:20" ht="90" x14ac:dyDescent="0.25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18">
        <f t="shared" si="261"/>
        <v>100</v>
      </c>
      <c r="P2758" s="6">
        <f t="shared" si="258"/>
        <v>52.631578947368418</v>
      </c>
      <c r="Q2758" s="11">
        <f t="shared" si="259"/>
        <v>42523.124976851854</v>
      </c>
      <c r="R2758" s="11">
        <f t="shared" si="260"/>
        <v>42537.996527777774</v>
      </c>
      <c r="S2758" s="15" t="str">
        <f t="shared" si="262"/>
        <v>music</v>
      </c>
      <c r="T2758" s="16" t="str">
        <f t="shared" si="263"/>
        <v>rock</v>
      </c>
    </row>
    <row r="2759" spans="1:20" ht="45" x14ac:dyDescent="0.25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18">
        <f t="shared" si="261"/>
        <v>137.92666666666668</v>
      </c>
      <c r="P2759" s="6">
        <f t="shared" si="258"/>
        <v>98.990430622009569</v>
      </c>
      <c r="Q2759" s="11">
        <f t="shared" si="259"/>
        <v>41228.441863425927</v>
      </c>
      <c r="R2759" s="11">
        <f t="shared" si="260"/>
        <v>41258.441863425927</v>
      </c>
      <c r="S2759" s="15" t="str">
        <f t="shared" si="262"/>
        <v>music</v>
      </c>
      <c r="T2759" s="16" t="str">
        <f t="shared" si="263"/>
        <v>rock</v>
      </c>
    </row>
    <row r="2760" spans="1:20" ht="45" x14ac:dyDescent="0.25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18">
        <f t="shared" si="261"/>
        <v>120.88000000000001</v>
      </c>
      <c r="P2760" s="6">
        <f t="shared" si="258"/>
        <v>79.526315789473685</v>
      </c>
      <c r="Q2760" s="11">
        <f t="shared" si="259"/>
        <v>42094.028148148143</v>
      </c>
      <c r="R2760" s="11">
        <f t="shared" si="260"/>
        <v>42115.028148148143</v>
      </c>
      <c r="S2760" s="15" t="str">
        <f t="shared" si="262"/>
        <v>music</v>
      </c>
      <c r="T2760" s="16" t="str">
        <f t="shared" si="263"/>
        <v>rock</v>
      </c>
    </row>
    <row r="2761" spans="1:20" ht="45" x14ac:dyDescent="0.25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18">
        <f t="shared" si="261"/>
        <v>107.36666666666667</v>
      </c>
      <c r="P2761" s="6">
        <f t="shared" si="258"/>
        <v>134.20833333333334</v>
      </c>
      <c r="Q2761" s="11">
        <f t="shared" si="259"/>
        <v>40691.579722222217</v>
      </c>
      <c r="R2761" s="11">
        <f t="shared" si="260"/>
        <v>40755.082638888889</v>
      </c>
      <c r="S2761" s="15" t="str">
        <f t="shared" si="262"/>
        <v>music</v>
      </c>
      <c r="T2761" s="16" t="str">
        <f t="shared" si="263"/>
        <v>rock</v>
      </c>
    </row>
    <row r="2762" spans="1:20" ht="30" x14ac:dyDescent="0.25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18">
        <f t="shared" si="261"/>
        <v>100.33333333333334</v>
      </c>
      <c r="P2762" s="6">
        <f t="shared" si="258"/>
        <v>37.625</v>
      </c>
      <c r="Q2762" s="11">
        <f t="shared" si="259"/>
        <v>41169.637256944443</v>
      </c>
      <c r="R2762" s="11">
        <f t="shared" si="260"/>
        <v>41199.637256944443</v>
      </c>
      <c r="S2762" s="15" t="str">
        <f t="shared" si="262"/>
        <v>music</v>
      </c>
      <c r="T2762" s="16" t="str">
        <f t="shared" si="263"/>
        <v>rock</v>
      </c>
    </row>
    <row r="2763" spans="1:20" ht="45" x14ac:dyDescent="0.25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18">
        <f t="shared" si="261"/>
        <v>101.52222222222223</v>
      </c>
      <c r="P2763" s="6">
        <f t="shared" si="258"/>
        <v>51.044692737430168</v>
      </c>
      <c r="Q2763" s="11">
        <f t="shared" si="259"/>
        <v>41800.751157407409</v>
      </c>
      <c r="R2763" s="11">
        <f t="shared" si="260"/>
        <v>41830.751157407409</v>
      </c>
      <c r="S2763" s="15" t="str">
        <f t="shared" si="262"/>
        <v>music</v>
      </c>
      <c r="T2763" s="16" t="str">
        <f t="shared" si="263"/>
        <v>rock</v>
      </c>
    </row>
    <row r="2764" spans="1:20" ht="45" x14ac:dyDescent="0.25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18">
        <f t="shared" si="261"/>
        <v>100.07692307692308</v>
      </c>
      <c r="P2764" s="6">
        <f t="shared" si="258"/>
        <v>50.03846153846154</v>
      </c>
      <c r="Q2764" s="11">
        <f t="shared" si="259"/>
        <v>41827.69835648148</v>
      </c>
      <c r="R2764" s="11">
        <f t="shared" si="260"/>
        <v>41847.833333333328</v>
      </c>
      <c r="S2764" s="15" t="str">
        <f t="shared" si="262"/>
        <v>music</v>
      </c>
      <c r="T2764" s="16" t="str">
        <f t="shared" si="263"/>
        <v>rock</v>
      </c>
    </row>
    <row r="2765" spans="1:20" ht="45" x14ac:dyDescent="0.25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18">
        <f t="shared" si="261"/>
        <v>116.96666666666667</v>
      </c>
      <c r="P2765" s="6">
        <f t="shared" si="258"/>
        <v>133.93129770992365</v>
      </c>
      <c r="Q2765" s="11">
        <f t="shared" si="259"/>
        <v>42081.563101851854</v>
      </c>
      <c r="R2765" s="11">
        <f t="shared" si="260"/>
        <v>42118.791666666664</v>
      </c>
      <c r="S2765" s="15" t="str">
        <f t="shared" si="262"/>
        <v>music</v>
      </c>
      <c r="T2765" s="16" t="str">
        <f t="shared" si="263"/>
        <v>rock</v>
      </c>
    </row>
    <row r="2766" spans="1:20" ht="45" x14ac:dyDescent="0.25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18">
        <f t="shared" si="261"/>
        <v>101.875</v>
      </c>
      <c r="P2766" s="6">
        <f t="shared" si="258"/>
        <v>58.214285714285715</v>
      </c>
      <c r="Q2766" s="11">
        <f t="shared" si="259"/>
        <v>41176.852048611108</v>
      </c>
      <c r="R2766" s="11">
        <f t="shared" si="260"/>
        <v>41226.893715277773</v>
      </c>
      <c r="S2766" s="15" t="str">
        <f t="shared" si="262"/>
        <v>music</v>
      </c>
      <c r="T2766" s="16" t="str">
        <f t="shared" si="263"/>
        <v>rock</v>
      </c>
    </row>
    <row r="2767" spans="1:20" ht="45" x14ac:dyDescent="0.25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18">
        <f t="shared" si="261"/>
        <v>102.12366666666665</v>
      </c>
      <c r="P2767" s="6">
        <f t="shared" si="258"/>
        <v>88.037643678160919</v>
      </c>
      <c r="Q2767" s="11">
        <f t="shared" si="259"/>
        <v>41387.812928240739</v>
      </c>
      <c r="R2767" s="11">
        <f t="shared" si="260"/>
        <v>41417.812928240739</v>
      </c>
      <c r="S2767" s="15" t="str">
        <f t="shared" si="262"/>
        <v>music</v>
      </c>
      <c r="T2767" s="16" t="str">
        <f t="shared" si="263"/>
        <v>rock</v>
      </c>
    </row>
    <row r="2768" spans="1:20" ht="45" x14ac:dyDescent="0.25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18">
        <f t="shared" si="261"/>
        <v>154.05897142857143</v>
      </c>
      <c r="P2768" s="6">
        <f t="shared" si="258"/>
        <v>70.576753926701571</v>
      </c>
      <c r="Q2768" s="11">
        <f t="shared" si="259"/>
        <v>41600.330324074072</v>
      </c>
      <c r="R2768" s="11">
        <f t="shared" si="260"/>
        <v>41645.330324074072</v>
      </c>
      <c r="S2768" s="15" t="str">
        <f t="shared" si="262"/>
        <v>music</v>
      </c>
      <c r="T2768" s="16" t="str">
        <f t="shared" si="263"/>
        <v>rock</v>
      </c>
    </row>
    <row r="2769" spans="1:20" ht="45" x14ac:dyDescent="0.25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18">
        <f t="shared" si="261"/>
        <v>101.25</v>
      </c>
      <c r="P2769" s="6">
        <f t="shared" si="258"/>
        <v>53.289473684210527</v>
      </c>
      <c r="Q2769" s="11">
        <f t="shared" si="259"/>
        <v>41817.64666666666</v>
      </c>
      <c r="R2769" s="11">
        <f t="shared" si="260"/>
        <v>41838.64666666666</v>
      </c>
      <c r="S2769" s="15" t="str">
        <f t="shared" si="262"/>
        <v>music</v>
      </c>
      <c r="T2769" s="16" t="str">
        <f t="shared" si="263"/>
        <v>rock</v>
      </c>
    </row>
    <row r="2770" spans="1:20" ht="45" x14ac:dyDescent="0.25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18">
        <f t="shared" si="261"/>
        <v>100</v>
      </c>
      <c r="P2770" s="6">
        <f t="shared" si="258"/>
        <v>136.36363636363637</v>
      </c>
      <c r="Q2770" s="11">
        <f t="shared" si="259"/>
        <v>41864.560335648144</v>
      </c>
      <c r="R2770" s="11">
        <f t="shared" si="260"/>
        <v>41894.560335648144</v>
      </c>
      <c r="S2770" s="15" t="str">
        <f t="shared" si="262"/>
        <v>music</v>
      </c>
      <c r="T2770" s="16" t="str">
        <f t="shared" si="263"/>
        <v>rock</v>
      </c>
    </row>
    <row r="2771" spans="1:20" ht="45" x14ac:dyDescent="0.25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18">
        <f t="shared" si="261"/>
        <v>108.74800874800874</v>
      </c>
      <c r="P2771" s="6">
        <f t="shared" si="258"/>
        <v>40.547315436241611</v>
      </c>
      <c r="Q2771" s="11">
        <f t="shared" si="259"/>
        <v>40832.9921412037</v>
      </c>
      <c r="R2771" s="11">
        <f t="shared" si="260"/>
        <v>40893.033807870372</v>
      </c>
      <c r="S2771" s="15" t="str">
        <f t="shared" si="262"/>
        <v>music</v>
      </c>
      <c r="T2771" s="16" t="str">
        <f t="shared" si="263"/>
        <v>rock</v>
      </c>
    </row>
    <row r="2772" spans="1:20" x14ac:dyDescent="0.25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18">
        <f t="shared" si="261"/>
        <v>131.83333333333334</v>
      </c>
      <c r="P2772" s="6">
        <f t="shared" si="258"/>
        <v>70.625</v>
      </c>
      <c r="Q2772" s="11">
        <f t="shared" si="259"/>
        <v>40778.561678240738</v>
      </c>
      <c r="R2772" s="11">
        <f t="shared" si="260"/>
        <v>40808.561678240738</v>
      </c>
      <c r="S2772" s="15" t="str">
        <f t="shared" si="262"/>
        <v>music</v>
      </c>
      <c r="T2772" s="16" t="str">
        <f t="shared" si="263"/>
        <v>rock</v>
      </c>
    </row>
    <row r="2773" spans="1:20" ht="30" x14ac:dyDescent="0.25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18">
        <f t="shared" si="261"/>
        <v>133.46666666666667</v>
      </c>
      <c r="P2773" s="6">
        <f t="shared" si="258"/>
        <v>52.684210526315788</v>
      </c>
      <c r="Q2773" s="11">
        <f t="shared" si="259"/>
        <v>41655.500972222224</v>
      </c>
      <c r="R2773" s="11">
        <f t="shared" si="260"/>
        <v>41676.500972222224</v>
      </c>
      <c r="S2773" s="15" t="str">
        <f t="shared" si="262"/>
        <v>music</v>
      </c>
      <c r="T2773" s="16" t="str">
        <f t="shared" si="263"/>
        <v>rock</v>
      </c>
    </row>
    <row r="2774" spans="1:20" ht="30" x14ac:dyDescent="0.25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18">
        <f t="shared" si="261"/>
        <v>172.68449999999999</v>
      </c>
      <c r="P2774" s="6">
        <f t="shared" si="258"/>
        <v>49.338428571428572</v>
      </c>
      <c r="Q2774" s="11">
        <f t="shared" si="259"/>
        <v>42042.944317129623</v>
      </c>
      <c r="R2774" s="11">
        <f t="shared" si="260"/>
        <v>42072.902650462966</v>
      </c>
      <c r="S2774" s="15" t="str">
        <f t="shared" si="262"/>
        <v>music</v>
      </c>
      <c r="T2774" s="16" t="str">
        <f t="shared" si="263"/>
        <v>indie rock</v>
      </c>
    </row>
    <row r="2775" spans="1:20" ht="45" x14ac:dyDescent="0.25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18">
        <f t="shared" si="261"/>
        <v>100.8955223880597</v>
      </c>
      <c r="P2775" s="6">
        <f t="shared" si="258"/>
        <v>41.728395061728392</v>
      </c>
      <c r="Q2775" s="11">
        <f t="shared" si="259"/>
        <v>41067.740879629629</v>
      </c>
      <c r="R2775" s="11">
        <f t="shared" si="260"/>
        <v>41100.783333333333</v>
      </c>
      <c r="S2775" s="15" t="str">
        <f t="shared" si="262"/>
        <v>music</v>
      </c>
      <c r="T2775" s="16" t="str">
        <f t="shared" si="263"/>
        <v>indie rock</v>
      </c>
    </row>
    <row r="2776" spans="1:20" ht="45" x14ac:dyDescent="0.25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18">
        <f t="shared" si="261"/>
        <v>104.8048048048048</v>
      </c>
      <c r="P2776" s="6">
        <f t="shared" si="258"/>
        <v>32.71875</v>
      </c>
      <c r="Q2776" s="11">
        <f t="shared" si="259"/>
        <v>40977.739675925921</v>
      </c>
      <c r="R2776" s="11">
        <f t="shared" si="260"/>
        <v>41007.698009259257</v>
      </c>
      <c r="S2776" s="15" t="str">
        <f t="shared" si="262"/>
        <v>music</v>
      </c>
      <c r="T2776" s="16" t="str">
        <f t="shared" si="263"/>
        <v>indie rock</v>
      </c>
    </row>
    <row r="2777" spans="1:20" ht="45" x14ac:dyDescent="0.25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18">
        <f t="shared" si="261"/>
        <v>135.1</v>
      </c>
      <c r="P2777" s="6">
        <f t="shared" si="258"/>
        <v>51.96153846153846</v>
      </c>
      <c r="Q2777" s="11">
        <f t="shared" si="259"/>
        <v>41204.989988425921</v>
      </c>
      <c r="R2777" s="11">
        <f t="shared" si="260"/>
        <v>41240.291666666664</v>
      </c>
      <c r="S2777" s="15" t="str">
        <f t="shared" si="262"/>
        <v>music</v>
      </c>
      <c r="T2777" s="16" t="str">
        <f t="shared" si="263"/>
        <v>indie rock</v>
      </c>
    </row>
    <row r="2778" spans="1:20" ht="45" x14ac:dyDescent="0.25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18">
        <f t="shared" si="261"/>
        <v>116.32786885245903</v>
      </c>
      <c r="P2778" s="6">
        <f t="shared" si="258"/>
        <v>50.685714285714283</v>
      </c>
      <c r="Q2778" s="11">
        <f t="shared" si="259"/>
        <v>41098.885532407403</v>
      </c>
      <c r="R2778" s="11">
        <f t="shared" si="260"/>
        <v>41131.708333333328</v>
      </c>
      <c r="S2778" s="15" t="str">
        <f t="shared" si="262"/>
        <v>music</v>
      </c>
      <c r="T2778" s="16" t="str">
        <f t="shared" si="263"/>
        <v>indie rock</v>
      </c>
    </row>
    <row r="2779" spans="1:20" ht="45" x14ac:dyDescent="0.25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18">
        <f t="shared" si="261"/>
        <v>102.08333333333333</v>
      </c>
      <c r="P2779" s="6">
        <f t="shared" si="258"/>
        <v>42.241379310344826</v>
      </c>
      <c r="Q2779" s="11">
        <f t="shared" si="259"/>
        <v>41925.69835648148</v>
      </c>
      <c r="R2779" s="11">
        <f t="shared" si="260"/>
        <v>41955.740023148144</v>
      </c>
      <c r="S2779" s="15" t="str">
        <f t="shared" si="262"/>
        <v>music</v>
      </c>
      <c r="T2779" s="16" t="str">
        <f t="shared" si="263"/>
        <v>indie rock</v>
      </c>
    </row>
    <row r="2780" spans="1:20" ht="45" x14ac:dyDescent="0.25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18">
        <f t="shared" si="261"/>
        <v>111.16666666666666</v>
      </c>
      <c r="P2780" s="6">
        <f t="shared" si="258"/>
        <v>416.875</v>
      </c>
      <c r="Q2780" s="11">
        <f t="shared" si="259"/>
        <v>42323.591805555552</v>
      </c>
      <c r="R2780" s="11">
        <f t="shared" si="260"/>
        <v>42341.687499999993</v>
      </c>
      <c r="S2780" s="15" t="str">
        <f t="shared" si="262"/>
        <v>music</v>
      </c>
      <c r="T2780" s="16" t="str">
        <f t="shared" si="263"/>
        <v>indie rock</v>
      </c>
    </row>
    <row r="2781" spans="1:20" ht="45" x14ac:dyDescent="0.25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18">
        <f t="shared" si="261"/>
        <v>166.08</v>
      </c>
      <c r="P2781" s="6">
        <f t="shared" si="258"/>
        <v>46.651685393258425</v>
      </c>
      <c r="Q2781" s="11">
        <f t="shared" si="259"/>
        <v>40299.03162037037</v>
      </c>
      <c r="R2781" s="11">
        <f t="shared" si="260"/>
        <v>40329.999305555553</v>
      </c>
      <c r="S2781" s="15" t="str">
        <f t="shared" si="262"/>
        <v>music</v>
      </c>
      <c r="T2781" s="16" t="str">
        <f t="shared" si="263"/>
        <v>indie rock</v>
      </c>
    </row>
    <row r="2782" spans="1:20" ht="45" x14ac:dyDescent="0.25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18">
        <f t="shared" si="261"/>
        <v>106.60000000000001</v>
      </c>
      <c r="P2782" s="6">
        <f t="shared" si="258"/>
        <v>48.454545454545453</v>
      </c>
      <c r="Q2782" s="11">
        <f t="shared" si="259"/>
        <v>41299.585023148145</v>
      </c>
      <c r="R2782" s="11">
        <f t="shared" si="260"/>
        <v>41344.543356481481</v>
      </c>
      <c r="S2782" s="15" t="str">
        <f t="shared" si="262"/>
        <v>music</v>
      </c>
      <c r="T2782" s="16" t="str">
        <f t="shared" si="263"/>
        <v>indie rock</v>
      </c>
    </row>
    <row r="2783" spans="1:20" ht="45" x14ac:dyDescent="0.25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18">
        <f t="shared" si="261"/>
        <v>144.58441666666667</v>
      </c>
      <c r="P2783" s="6">
        <f t="shared" si="258"/>
        <v>70.5289837398374</v>
      </c>
      <c r="Q2783" s="11">
        <f t="shared" si="259"/>
        <v>41228.577870370369</v>
      </c>
      <c r="R2783" s="11">
        <f t="shared" si="260"/>
        <v>41258.577870370369</v>
      </c>
      <c r="S2783" s="15" t="str">
        <f t="shared" si="262"/>
        <v>music</v>
      </c>
      <c r="T2783" s="16" t="str">
        <f t="shared" si="263"/>
        <v>indie rock</v>
      </c>
    </row>
    <row r="2784" spans="1:20" ht="45" x14ac:dyDescent="0.25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18">
        <f t="shared" si="261"/>
        <v>105.55000000000001</v>
      </c>
      <c r="P2784" s="6">
        <f t="shared" si="258"/>
        <v>87.958333333333329</v>
      </c>
      <c r="Q2784" s="11">
        <f t="shared" si="259"/>
        <v>40335.589745370366</v>
      </c>
      <c r="R2784" s="11">
        <f t="shared" si="260"/>
        <v>40381.041666666664</v>
      </c>
      <c r="S2784" s="15" t="str">
        <f t="shared" si="262"/>
        <v>music</v>
      </c>
      <c r="T2784" s="16" t="str">
        <f t="shared" si="263"/>
        <v>indie rock</v>
      </c>
    </row>
    <row r="2785" spans="1:20" ht="30" x14ac:dyDescent="0.25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18">
        <f t="shared" si="261"/>
        <v>136.60000000000002</v>
      </c>
      <c r="P2785" s="6">
        <f t="shared" si="258"/>
        <v>26.26923076923077</v>
      </c>
      <c r="Q2785" s="11">
        <f t="shared" si="259"/>
        <v>40671.429178240738</v>
      </c>
      <c r="R2785" s="11">
        <f t="shared" si="260"/>
        <v>40701.429178240738</v>
      </c>
      <c r="S2785" s="15" t="str">
        <f t="shared" si="262"/>
        <v>music</v>
      </c>
      <c r="T2785" s="16" t="str">
        <f t="shared" si="263"/>
        <v>indie rock</v>
      </c>
    </row>
    <row r="2786" spans="1:20" ht="45" x14ac:dyDescent="0.25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18">
        <f t="shared" si="261"/>
        <v>104</v>
      </c>
      <c r="P2786" s="6">
        <f t="shared" si="258"/>
        <v>57.777777777777779</v>
      </c>
      <c r="Q2786" s="11">
        <f t="shared" si="259"/>
        <v>40632.733622685184</v>
      </c>
      <c r="R2786" s="11">
        <f t="shared" si="260"/>
        <v>40648.957638888889</v>
      </c>
      <c r="S2786" s="15" t="str">
        <f t="shared" si="262"/>
        <v>music</v>
      </c>
      <c r="T2786" s="16" t="str">
        <f t="shared" si="263"/>
        <v>indie rock</v>
      </c>
    </row>
    <row r="2787" spans="1:20" x14ac:dyDescent="0.25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18">
        <f t="shared" si="261"/>
        <v>114.5</v>
      </c>
      <c r="P2787" s="6">
        <f t="shared" si="258"/>
        <v>57.25</v>
      </c>
      <c r="Q2787" s="11">
        <f t="shared" si="259"/>
        <v>40920.696562499994</v>
      </c>
      <c r="R2787" s="11">
        <f t="shared" si="260"/>
        <v>40951.696562499994</v>
      </c>
      <c r="S2787" s="15" t="str">
        <f t="shared" si="262"/>
        <v>music</v>
      </c>
      <c r="T2787" s="16" t="str">
        <f t="shared" si="263"/>
        <v>indie rock</v>
      </c>
    </row>
    <row r="2788" spans="1:20" ht="45" x14ac:dyDescent="0.25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18">
        <f t="shared" si="261"/>
        <v>101.71957671957672</v>
      </c>
      <c r="P2788" s="6">
        <f t="shared" si="258"/>
        <v>196.34042553191489</v>
      </c>
      <c r="Q2788" s="11">
        <f t="shared" si="259"/>
        <v>42267.538449074076</v>
      </c>
      <c r="R2788" s="11">
        <f t="shared" si="260"/>
        <v>42297.538449074076</v>
      </c>
      <c r="S2788" s="15" t="str">
        <f t="shared" si="262"/>
        <v>music</v>
      </c>
      <c r="T2788" s="16" t="str">
        <f t="shared" si="263"/>
        <v>indie rock</v>
      </c>
    </row>
    <row r="2789" spans="1:20" ht="45" x14ac:dyDescent="0.25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18">
        <f t="shared" si="261"/>
        <v>123.94678492239468</v>
      </c>
      <c r="P2789" s="6">
        <f t="shared" si="258"/>
        <v>43</v>
      </c>
      <c r="Q2789" s="11">
        <f t="shared" si="259"/>
        <v>40981.501909722218</v>
      </c>
      <c r="R2789" s="11">
        <f t="shared" si="260"/>
        <v>41011.501909722218</v>
      </c>
      <c r="S2789" s="15" t="str">
        <f t="shared" si="262"/>
        <v>music</v>
      </c>
      <c r="T2789" s="16" t="str">
        <f t="shared" si="263"/>
        <v>indie rock</v>
      </c>
    </row>
    <row r="2790" spans="1:20" ht="45" x14ac:dyDescent="0.25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18">
        <f t="shared" si="261"/>
        <v>102.45669291338582</v>
      </c>
      <c r="P2790" s="6">
        <f t="shared" si="258"/>
        <v>35.551912568306008</v>
      </c>
      <c r="Q2790" s="11">
        <f t="shared" si="259"/>
        <v>41680.375069444439</v>
      </c>
      <c r="R2790" s="11">
        <f t="shared" si="260"/>
        <v>41702.666666666664</v>
      </c>
      <c r="S2790" s="15" t="str">
        <f t="shared" si="262"/>
        <v>music</v>
      </c>
      <c r="T2790" s="16" t="str">
        <f t="shared" si="263"/>
        <v>indie rock</v>
      </c>
    </row>
    <row r="2791" spans="1:20" ht="45" x14ac:dyDescent="0.25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18">
        <f t="shared" si="261"/>
        <v>144.5</v>
      </c>
      <c r="P2791" s="6">
        <f t="shared" si="258"/>
        <v>68.80952380952381</v>
      </c>
      <c r="Q2791" s="11">
        <f t="shared" si="259"/>
        <v>42365.9846412037</v>
      </c>
      <c r="R2791" s="11">
        <f t="shared" si="260"/>
        <v>42401.541666666664</v>
      </c>
      <c r="S2791" s="15" t="str">
        <f t="shared" si="262"/>
        <v>music</v>
      </c>
      <c r="T2791" s="16" t="str">
        <f t="shared" si="263"/>
        <v>indie rock</v>
      </c>
    </row>
    <row r="2792" spans="1:20" ht="45" x14ac:dyDescent="0.25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18">
        <f t="shared" si="261"/>
        <v>133.33333333333331</v>
      </c>
      <c r="P2792" s="6">
        <f t="shared" si="258"/>
        <v>28.571428571428573</v>
      </c>
      <c r="Q2792" s="11">
        <f t="shared" si="259"/>
        <v>42058.733402777776</v>
      </c>
      <c r="R2792" s="11">
        <f t="shared" si="260"/>
        <v>42088.691736111105</v>
      </c>
      <c r="S2792" s="15" t="str">
        <f t="shared" si="262"/>
        <v>music</v>
      </c>
      <c r="T2792" s="16" t="str">
        <f t="shared" si="263"/>
        <v>indie rock</v>
      </c>
    </row>
    <row r="2793" spans="1:20" ht="45" x14ac:dyDescent="0.25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18">
        <f t="shared" si="261"/>
        <v>109.3644</v>
      </c>
      <c r="P2793" s="6">
        <f t="shared" si="258"/>
        <v>50.631666666666668</v>
      </c>
      <c r="Q2793" s="11">
        <f t="shared" si="259"/>
        <v>41160.663553240738</v>
      </c>
      <c r="R2793" s="11">
        <f t="shared" si="260"/>
        <v>41188.207638888889</v>
      </c>
      <c r="S2793" s="15" t="str">
        <f t="shared" si="262"/>
        <v>music</v>
      </c>
      <c r="T2793" s="16" t="str">
        <f t="shared" si="263"/>
        <v>indie rock</v>
      </c>
    </row>
    <row r="2794" spans="1:20" ht="30" x14ac:dyDescent="0.25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18">
        <f t="shared" si="261"/>
        <v>136.80000000000001</v>
      </c>
      <c r="P2794" s="6">
        <f t="shared" si="258"/>
        <v>54</v>
      </c>
      <c r="Q2794" s="11">
        <f t="shared" si="259"/>
        <v>41074.013229166667</v>
      </c>
      <c r="R2794" s="11">
        <f t="shared" si="260"/>
        <v>41104.013229166667</v>
      </c>
      <c r="S2794" s="15" t="str">
        <f t="shared" si="262"/>
        <v>music</v>
      </c>
      <c r="T2794" s="16" t="str">
        <f t="shared" si="263"/>
        <v>indie rock</v>
      </c>
    </row>
    <row r="2795" spans="1:20" ht="45" x14ac:dyDescent="0.25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18">
        <f t="shared" si="261"/>
        <v>115.55</v>
      </c>
      <c r="P2795" s="6">
        <f t="shared" si="258"/>
        <v>36.109375</v>
      </c>
      <c r="Q2795" s="11">
        <f t="shared" si="259"/>
        <v>41590.047534722216</v>
      </c>
      <c r="R2795" s="11">
        <f t="shared" si="260"/>
        <v>41620.047534722216</v>
      </c>
      <c r="S2795" s="15" t="str">
        <f t="shared" si="262"/>
        <v>music</v>
      </c>
      <c r="T2795" s="16" t="str">
        <f t="shared" si="263"/>
        <v>indie rock</v>
      </c>
    </row>
    <row r="2796" spans="1:20" ht="30" x14ac:dyDescent="0.25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18">
        <f t="shared" si="261"/>
        <v>240.79999999999998</v>
      </c>
      <c r="P2796" s="6">
        <f t="shared" si="258"/>
        <v>23.153846153846153</v>
      </c>
      <c r="Q2796" s="11">
        <f t="shared" si="259"/>
        <v>40772.640416666662</v>
      </c>
      <c r="R2796" s="11">
        <f t="shared" si="260"/>
        <v>40812.999305555553</v>
      </c>
      <c r="S2796" s="15" t="str">
        <f t="shared" si="262"/>
        <v>music</v>
      </c>
      <c r="T2796" s="16" t="str">
        <f t="shared" si="263"/>
        <v>indie rock</v>
      </c>
    </row>
    <row r="2797" spans="1:20" ht="45" x14ac:dyDescent="0.25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18">
        <f t="shared" si="261"/>
        <v>114.39999999999999</v>
      </c>
      <c r="P2797" s="6">
        <f t="shared" si="258"/>
        <v>104</v>
      </c>
      <c r="Q2797" s="11">
        <f t="shared" si="259"/>
        <v>41626.552719907406</v>
      </c>
      <c r="R2797" s="11">
        <f t="shared" si="260"/>
        <v>41654.606249999997</v>
      </c>
      <c r="S2797" s="15" t="str">
        <f t="shared" si="262"/>
        <v>music</v>
      </c>
      <c r="T2797" s="16" t="str">
        <f t="shared" si="263"/>
        <v>indie rock</v>
      </c>
    </row>
    <row r="2798" spans="1:20" ht="30" x14ac:dyDescent="0.25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18">
        <f t="shared" si="261"/>
        <v>110.33333333333333</v>
      </c>
      <c r="P2798" s="6">
        <f t="shared" si="258"/>
        <v>31.826923076923077</v>
      </c>
      <c r="Q2798" s="11">
        <f t="shared" si="259"/>
        <v>41535.693148148144</v>
      </c>
      <c r="R2798" s="11">
        <f t="shared" si="260"/>
        <v>41557.791666666664</v>
      </c>
      <c r="S2798" s="15" t="str">
        <f t="shared" si="262"/>
        <v>music</v>
      </c>
      <c r="T2798" s="16" t="str">
        <f t="shared" si="263"/>
        <v>indie rock</v>
      </c>
    </row>
    <row r="2799" spans="1:20" ht="45" x14ac:dyDescent="0.25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18">
        <f t="shared" si="261"/>
        <v>195.37933333333334</v>
      </c>
      <c r="P2799" s="6">
        <f t="shared" si="258"/>
        <v>27.3896261682243</v>
      </c>
      <c r="Q2799" s="11">
        <f t="shared" si="259"/>
        <v>40456.746018518512</v>
      </c>
      <c r="R2799" s="11">
        <f t="shared" si="260"/>
        <v>40483.80972222222</v>
      </c>
      <c r="S2799" s="15" t="str">
        <f t="shared" si="262"/>
        <v>music</v>
      </c>
      <c r="T2799" s="16" t="str">
        <f t="shared" si="263"/>
        <v>indie rock</v>
      </c>
    </row>
    <row r="2800" spans="1:20" x14ac:dyDescent="0.25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18">
        <f t="shared" si="261"/>
        <v>103.33333333333334</v>
      </c>
      <c r="P2800" s="6">
        <f t="shared" si="258"/>
        <v>56.363636363636367</v>
      </c>
      <c r="Q2800" s="11">
        <f t="shared" si="259"/>
        <v>40960.653229166666</v>
      </c>
      <c r="R2800" s="11">
        <f t="shared" si="260"/>
        <v>40975.999305555553</v>
      </c>
      <c r="S2800" s="15" t="str">
        <f t="shared" si="262"/>
        <v>music</v>
      </c>
      <c r="T2800" s="16" t="str">
        <f t="shared" si="263"/>
        <v>indie rock</v>
      </c>
    </row>
    <row r="2801" spans="1:20" ht="30" x14ac:dyDescent="0.25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18">
        <f t="shared" si="261"/>
        <v>103.1372549019608</v>
      </c>
      <c r="P2801" s="6">
        <f t="shared" si="258"/>
        <v>77.352941176470594</v>
      </c>
      <c r="Q2801" s="11">
        <f t="shared" si="259"/>
        <v>41371.439745370364</v>
      </c>
      <c r="R2801" s="11">
        <f t="shared" si="260"/>
        <v>41401.439745370364</v>
      </c>
      <c r="S2801" s="15" t="str">
        <f t="shared" si="262"/>
        <v>music</v>
      </c>
      <c r="T2801" s="16" t="str">
        <f t="shared" si="263"/>
        <v>indie rock</v>
      </c>
    </row>
    <row r="2802" spans="1:20" ht="45" x14ac:dyDescent="0.25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18">
        <f t="shared" si="261"/>
        <v>100.3125</v>
      </c>
      <c r="P2802" s="6">
        <f t="shared" si="258"/>
        <v>42.8</v>
      </c>
      <c r="Q2802" s="11">
        <f t="shared" si="259"/>
        <v>40686.813263888886</v>
      </c>
      <c r="R2802" s="11">
        <f t="shared" si="260"/>
        <v>40728.813263888886</v>
      </c>
      <c r="S2802" s="15" t="str">
        <f t="shared" si="262"/>
        <v>music</v>
      </c>
      <c r="T2802" s="16" t="str">
        <f t="shared" si="263"/>
        <v>indie rock</v>
      </c>
    </row>
    <row r="2803" spans="1:20" ht="30" x14ac:dyDescent="0.25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18">
        <f t="shared" si="261"/>
        <v>127</v>
      </c>
      <c r="P2803" s="6">
        <f t="shared" si="258"/>
        <v>48.846153846153847</v>
      </c>
      <c r="Q2803" s="11">
        <f t="shared" si="259"/>
        <v>41402.350486111107</v>
      </c>
      <c r="R2803" s="11">
        <f t="shared" si="260"/>
        <v>41462.350486111107</v>
      </c>
      <c r="S2803" s="15" t="str">
        <f t="shared" si="262"/>
        <v>music</v>
      </c>
      <c r="T2803" s="16" t="str">
        <f t="shared" si="263"/>
        <v>indie rock</v>
      </c>
    </row>
    <row r="2804" spans="1:20" ht="30" x14ac:dyDescent="0.25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18">
        <f t="shared" si="261"/>
        <v>120.601</v>
      </c>
      <c r="P2804" s="6">
        <f t="shared" si="258"/>
        <v>48.240400000000001</v>
      </c>
      <c r="Q2804" s="11">
        <f t="shared" si="259"/>
        <v>41037.684131944443</v>
      </c>
      <c r="R2804" s="11">
        <f t="shared" si="260"/>
        <v>41050.9375</v>
      </c>
      <c r="S2804" s="15" t="str">
        <f t="shared" si="262"/>
        <v>music</v>
      </c>
      <c r="T2804" s="16" t="str">
        <f t="shared" si="263"/>
        <v>indie rock</v>
      </c>
    </row>
    <row r="2805" spans="1:20" ht="45" x14ac:dyDescent="0.25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18">
        <f t="shared" si="261"/>
        <v>106.99047619047619</v>
      </c>
      <c r="P2805" s="6">
        <f t="shared" si="258"/>
        <v>70.212500000000006</v>
      </c>
      <c r="Q2805" s="11">
        <f t="shared" si="259"/>
        <v>40911.601539351854</v>
      </c>
      <c r="R2805" s="11">
        <f t="shared" si="260"/>
        <v>40932.601539351854</v>
      </c>
      <c r="S2805" s="15" t="str">
        <f t="shared" si="262"/>
        <v>music</v>
      </c>
      <c r="T2805" s="16" t="str">
        <f t="shared" si="263"/>
        <v>indie rock</v>
      </c>
    </row>
    <row r="2806" spans="1:20" ht="45" x14ac:dyDescent="0.25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18">
        <f t="shared" si="261"/>
        <v>172.43333333333334</v>
      </c>
      <c r="P2806" s="6">
        <f t="shared" si="258"/>
        <v>94.054545454545448</v>
      </c>
      <c r="Q2806" s="11">
        <f t="shared" si="259"/>
        <v>41878.922534722216</v>
      </c>
      <c r="R2806" s="11">
        <f t="shared" si="260"/>
        <v>41908.922534722216</v>
      </c>
      <c r="S2806" s="15" t="str">
        <f t="shared" si="262"/>
        <v>music</v>
      </c>
      <c r="T2806" s="16" t="str">
        <f t="shared" si="263"/>
        <v>indie rock</v>
      </c>
    </row>
    <row r="2807" spans="1:20" ht="45" x14ac:dyDescent="0.25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18">
        <f t="shared" si="261"/>
        <v>123.61999999999999</v>
      </c>
      <c r="P2807" s="6">
        <f t="shared" si="258"/>
        <v>80.272727272727266</v>
      </c>
      <c r="Q2807" s="11">
        <f t="shared" si="259"/>
        <v>40865.658807870372</v>
      </c>
      <c r="R2807" s="11">
        <f t="shared" si="260"/>
        <v>40902</v>
      </c>
      <c r="S2807" s="15" t="str">
        <f t="shared" si="262"/>
        <v>music</v>
      </c>
      <c r="T2807" s="16" t="str">
        <f t="shared" si="263"/>
        <v>indie rock</v>
      </c>
    </row>
    <row r="2808" spans="1:20" ht="45" x14ac:dyDescent="0.25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18">
        <f t="shared" si="261"/>
        <v>108.4</v>
      </c>
      <c r="P2808" s="6">
        <f t="shared" si="258"/>
        <v>54.2</v>
      </c>
      <c r="Q2808" s="11">
        <f t="shared" si="259"/>
        <v>41773.724201388883</v>
      </c>
      <c r="R2808" s="11">
        <f t="shared" si="260"/>
        <v>41810.999305555553</v>
      </c>
      <c r="S2808" s="15" t="str">
        <f t="shared" si="262"/>
        <v>music</v>
      </c>
      <c r="T2808" s="16" t="str">
        <f t="shared" si="263"/>
        <v>indie rock</v>
      </c>
    </row>
    <row r="2809" spans="1:20" ht="45" x14ac:dyDescent="0.25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18">
        <f t="shared" si="261"/>
        <v>116.52013333333333</v>
      </c>
      <c r="P2809" s="6">
        <f t="shared" si="258"/>
        <v>60.26903448275862</v>
      </c>
      <c r="Q2809" s="11">
        <f t="shared" si="259"/>
        <v>40852.68136574074</v>
      </c>
      <c r="R2809" s="11">
        <f t="shared" si="260"/>
        <v>40883.040972222218</v>
      </c>
      <c r="S2809" s="15" t="str">
        <f t="shared" si="262"/>
        <v>music</v>
      </c>
      <c r="T2809" s="16" t="str">
        <f t="shared" si="263"/>
        <v>indie rock</v>
      </c>
    </row>
    <row r="2810" spans="1:20" ht="45" x14ac:dyDescent="0.25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18">
        <f t="shared" si="261"/>
        <v>187.245</v>
      </c>
      <c r="P2810" s="6">
        <f t="shared" si="258"/>
        <v>38.740344827586206</v>
      </c>
      <c r="Q2810" s="11">
        <f t="shared" si="259"/>
        <v>41058.91065972222</v>
      </c>
      <c r="R2810" s="11">
        <f t="shared" si="260"/>
        <v>41074.957638888889</v>
      </c>
      <c r="S2810" s="15" t="str">
        <f t="shared" si="262"/>
        <v>music</v>
      </c>
      <c r="T2810" s="16" t="str">
        <f t="shared" si="263"/>
        <v>indie rock</v>
      </c>
    </row>
    <row r="2811" spans="1:20" ht="45" x14ac:dyDescent="0.25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18">
        <f t="shared" si="261"/>
        <v>115.93333333333334</v>
      </c>
      <c r="P2811" s="6">
        <f t="shared" si="258"/>
        <v>152.54385964912279</v>
      </c>
      <c r="Q2811" s="11">
        <f t="shared" si="259"/>
        <v>41426.05128472222</v>
      </c>
      <c r="R2811" s="11">
        <f t="shared" si="260"/>
        <v>41457</v>
      </c>
      <c r="S2811" s="15" t="str">
        <f t="shared" si="262"/>
        <v>music</v>
      </c>
      <c r="T2811" s="16" t="str">
        <f t="shared" si="263"/>
        <v>indie rock</v>
      </c>
    </row>
    <row r="2812" spans="1:20" ht="45" x14ac:dyDescent="0.25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18">
        <f t="shared" si="261"/>
        <v>110.7</v>
      </c>
      <c r="P2812" s="6">
        <f t="shared" si="258"/>
        <v>115.3125</v>
      </c>
      <c r="Q2812" s="11">
        <f t="shared" si="259"/>
        <v>41313.776712962957</v>
      </c>
      <c r="R2812" s="11">
        <f t="shared" si="260"/>
        <v>41343.735046296293</v>
      </c>
      <c r="S2812" s="15" t="str">
        <f t="shared" si="262"/>
        <v>music</v>
      </c>
      <c r="T2812" s="16" t="str">
        <f t="shared" si="263"/>
        <v>indie rock</v>
      </c>
    </row>
    <row r="2813" spans="1:20" ht="45" x14ac:dyDescent="0.25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18">
        <f t="shared" si="261"/>
        <v>170.92307692307693</v>
      </c>
      <c r="P2813" s="6">
        <f t="shared" si="258"/>
        <v>35.838709677419352</v>
      </c>
      <c r="Q2813" s="11">
        <f t="shared" si="259"/>
        <v>40670.298993055556</v>
      </c>
      <c r="R2813" s="11">
        <f t="shared" si="260"/>
        <v>40708.957638888889</v>
      </c>
      <c r="S2813" s="15" t="str">
        <f t="shared" si="262"/>
        <v>music</v>
      </c>
      <c r="T2813" s="16" t="str">
        <f t="shared" si="263"/>
        <v>indie rock</v>
      </c>
    </row>
    <row r="2814" spans="1:20" ht="45" x14ac:dyDescent="0.25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18">
        <f t="shared" si="261"/>
        <v>126.11835600000001</v>
      </c>
      <c r="P2814" s="6">
        <f t="shared" si="258"/>
        <v>64.570118779438872</v>
      </c>
      <c r="Q2814" s="11">
        <f t="shared" si="259"/>
        <v>41744.08253472222</v>
      </c>
      <c r="R2814" s="11">
        <f t="shared" si="260"/>
        <v>41774.08253472222</v>
      </c>
      <c r="S2814" s="15" t="str">
        <f t="shared" si="262"/>
        <v>technology</v>
      </c>
      <c r="T2814" s="16" t="str">
        <f t="shared" si="263"/>
        <v>hardware</v>
      </c>
    </row>
    <row r="2815" spans="1:20" ht="45" x14ac:dyDescent="0.25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18">
        <f t="shared" si="261"/>
        <v>138.44033333333334</v>
      </c>
      <c r="P2815" s="6">
        <f t="shared" si="258"/>
        <v>87.436000000000007</v>
      </c>
      <c r="Q2815" s="11">
        <f t="shared" si="259"/>
        <v>40638.619675925926</v>
      </c>
      <c r="R2815" s="11">
        <f t="shared" si="260"/>
        <v>40728.619675925926</v>
      </c>
      <c r="S2815" s="15" t="str">
        <f t="shared" si="262"/>
        <v>technology</v>
      </c>
      <c r="T2815" s="16" t="str">
        <f t="shared" si="263"/>
        <v>hardware</v>
      </c>
    </row>
    <row r="2816" spans="1:20" ht="45" x14ac:dyDescent="0.25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18">
        <f t="shared" si="261"/>
        <v>1705.2499999999998</v>
      </c>
      <c r="P2816" s="6">
        <f t="shared" si="258"/>
        <v>68.815577078288939</v>
      </c>
      <c r="Q2816" s="11">
        <f t="shared" si="259"/>
        <v>42548.061527777776</v>
      </c>
      <c r="R2816" s="11">
        <f t="shared" si="260"/>
        <v>42593.061527777776</v>
      </c>
      <c r="S2816" s="15" t="str">
        <f t="shared" si="262"/>
        <v>technology</v>
      </c>
      <c r="T2816" s="16" t="str">
        <f t="shared" si="263"/>
        <v>hardware</v>
      </c>
    </row>
    <row r="2817" spans="1:20" ht="45" x14ac:dyDescent="0.25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18">
        <f t="shared" si="261"/>
        <v>788.05550000000005</v>
      </c>
      <c r="P2817" s="6">
        <f t="shared" si="258"/>
        <v>176.200223588597</v>
      </c>
      <c r="Q2817" s="11">
        <f t="shared" si="259"/>
        <v>41730.376041666663</v>
      </c>
      <c r="R2817" s="11">
        <f t="shared" si="260"/>
        <v>41760.376041666663</v>
      </c>
      <c r="S2817" s="15" t="str">
        <f t="shared" si="262"/>
        <v>technology</v>
      </c>
      <c r="T2817" s="16" t="str">
        <f t="shared" si="263"/>
        <v>hardware</v>
      </c>
    </row>
    <row r="2818" spans="1:20" ht="45" x14ac:dyDescent="0.25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18">
        <f t="shared" si="261"/>
        <v>348.01799999999997</v>
      </c>
      <c r="P2818" s="6">
        <f t="shared" ref="P2818:P2881" si="264">IF(ISERROR(E2818/L2818),0,E2818/L2818)</f>
        <v>511.79117647058825</v>
      </c>
      <c r="Q2818" s="11">
        <f t="shared" ref="Q2818:Q2881" si="265">(J2818/86400)+25569+(-5/24)</f>
        <v>42157.043495370366</v>
      </c>
      <c r="R2818" s="11">
        <f t="shared" ref="R2818:R2881" si="266">(I2818/86400)+25569+(-5/24)</f>
        <v>42197.043495370366</v>
      </c>
      <c r="S2818" s="15" t="str">
        <f t="shared" si="262"/>
        <v>technology</v>
      </c>
      <c r="T2818" s="16" t="str">
        <f t="shared" si="263"/>
        <v>hardware</v>
      </c>
    </row>
    <row r="2819" spans="1:20" ht="45" x14ac:dyDescent="0.25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18">
        <f t="shared" ref="O2819:O2882" si="267">E2819/D2819 * 100</f>
        <v>149.74666666666667</v>
      </c>
      <c r="P2819" s="6">
        <f t="shared" si="264"/>
        <v>160.44285714285715</v>
      </c>
      <c r="Q2819" s="11">
        <f t="shared" si="265"/>
        <v>41688.941678240742</v>
      </c>
      <c r="R2819" s="11">
        <f t="shared" si="266"/>
        <v>41748.900011574071</v>
      </c>
      <c r="S2819" s="15" t="str">
        <f t="shared" ref="S2819:S2882" si="268">LEFT(N2819,FIND("/",N2819)-1)</f>
        <v>technology</v>
      </c>
      <c r="T2819" s="16" t="str">
        <f t="shared" ref="T2819:T2882" si="269">RIGHT(N2819,LEN(N2819)-FIND("/",N2819))</f>
        <v>hardware</v>
      </c>
    </row>
    <row r="2820" spans="1:20" ht="45" x14ac:dyDescent="0.25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18">
        <f t="shared" si="267"/>
        <v>100.63375000000001</v>
      </c>
      <c r="P2820" s="6">
        <f t="shared" si="264"/>
        <v>35.003043478260871</v>
      </c>
      <c r="Q2820" s="11">
        <f t="shared" si="265"/>
        <v>40102.709722222222</v>
      </c>
      <c r="R2820" s="11">
        <f t="shared" si="266"/>
        <v>40140.040972222218</v>
      </c>
      <c r="S2820" s="15" t="str">
        <f t="shared" si="268"/>
        <v>technology</v>
      </c>
      <c r="T2820" s="16" t="str">
        <f t="shared" si="269"/>
        <v>hardware</v>
      </c>
    </row>
    <row r="2821" spans="1:20" ht="30" x14ac:dyDescent="0.25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18">
        <f t="shared" si="267"/>
        <v>800.21100000000001</v>
      </c>
      <c r="P2821" s="6">
        <f t="shared" si="264"/>
        <v>188.50671378091872</v>
      </c>
      <c r="Q2821" s="11">
        <f t="shared" si="265"/>
        <v>42473.395937499998</v>
      </c>
      <c r="R2821" s="11">
        <f t="shared" si="266"/>
        <v>42527.501388888886</v>
      </c>
      <c r="S2821" s="15" t="str">
        <f t="shared" si="268"/>
        <v>technology</v>
      </c>
      <c r="T2821" s="16" t="str">
        <f t="shared" si="269"/>
        <v>hardware</v>
      </c>
    </row>
    <row r="2822" spans="1:20" ht="45" x14ac:dyDescent="0.25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18">
        <f t="shared" si="267"/>
        <v>106.00260000000002</v>
      </c>
      <c r="P2822" s="6">
        <f t="shared" si="264"/>
        <v>56.204984093319197</v>
      </c>
      <c r="Q2822" s="11">
        <f t="shared" si="265"/>
        <v>41800.21471064815</v>
      </c>
      <c r="R2822" s="11">
        <f t="shared" si="266"/>
        <v>41830.21471064815</v>
      </c>
      <c r="S2822" s="15" t="str">
        <f t="shared" si="268"/>
        <v>technology</v>
      </c>
      <c r="T2822" s="16" t="str">
        <f t="shared" si="269"/>
        <v>hardware</v>
      </c>
    </row>
    <row r="2823" spans="1:20" ht="45" x14ac:dyDescent="0.25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18">
        <f t="shared" si="267"/>
        <v>200.51866666666669</v>
      </c>
      <c r="P2823" s="6">
        <f t="shared" si="264"/>
        <v>51.3054157782516</v>
      </c>
      <c r="Q2823" s="11">
        <f t="shared" si="265"/>
        <v>40623.973067129627</v>
      </c>
      <c r="R2823" s="11">
        <f t="shared" si="266"/>
        <v>40654.973067129627</v>
      </c>
      <c r="S2823" s="15" t="str">
        <f t="shared" si="268"/>
        <v>technology</v>
      </c>
      <c r="T2823" s="16" t="str">
        <f t="shared" si="269"/>
        <v>hardware</v>
      </c>
    </row>
    <row r="2824" spans="1:20" ht="45" x14ac:dyDescent="0.25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18">
        <f t="shared" si="267"/>
        <v>212.44399999999999</v>
      </c>
      <c r="P2824" s="6">
        <f t="shared" si="264"/>
        <v>127.36450839328538</v>
      </c>
      <c r="Q2824" s="11">
        <f t="shared" si="265"/>
        <v>42651.212233796294</v>
      </c>
      <c r="R2824" s="11">
        <f t="shared" si="266"/>
        <v>42681.253900462958</v>
      </c>
      <c r="S2824" s="15" t="str">
        <f t="shared" si="268"/>
        <v>technology</v>
      </c>
      <c r="T2824" s="16" t="str">
        <f t="shared" si="269"/>
        <v>hardware</v>
      </c>
    </row>
    <row r="2825" spans="1:20" ht="45" x14ac:dyDescent="0.25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18">
        <f t="shared" si="267"/>
        <v>198.47237142857145</v>
      </c>
      <c r="P2825" s="6">
        <f t="shared" si="264"/>
        <v>101.85532258064516</v>
      </c>
      <c r="Q2825" s="11">
        <f t="shared" si="265"/>
        <v>41526.398321759254</v>
      </c>
      <c r="R2825" s="11">
        <f t="shared" si="266"/>
        <v>41563.398321759254</v>
      </c>
      <c r="S2825" s="15" t="str">
        <f t="shared" si="268"/>
        <v>technology</v>
      </c>
      <c r="T2825" s="16" t="str">
        <f t="shared" si="269"/>
        <v>hardware</v>
      </c>
    </row>
    <row r="2826" spans="1:20" ht="45" x14ac:dyDescent="0.25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18">
        <f t="shared" si="267"/>
        <v>225.94666666666666</v>
      </c>
      <c r="P2826" s="6">
        <f t="shared" si="264"/>
        <v>230.55782312925169</v>
      </c>
      <c r="Q2826" s="11">
        <f t="shared" si="265"/>
        <v>40940.991493055553</v>
      </c>
      <c r="R2826" s="11">
        <f t="shared" si="266"/>
        <v>40969.916666666664</v>
      </c>
      <c r="S2826" s="15" t="str">
        <f t="shared" si="268"/>
        <v>technology</v>
      </c>
      <c r="T2826" s="16" t="str">
        <f t="shared" si="269"/>
        <v>hardware</v>
      </c>
    </row>
    <row r="2827" spans="1:20" ht="30" x14ac:dyDescent="0.25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18">
        <f t="shared" si="267"/>
        <v>698.94800000000009</v>
      </c>
      <c r="P2827" s="6">
        <f t="shared" si="264"/>
        <v>842.10602409638557</v>
      </c>
      <c r="Q2827" s="11">
        <f t="shared" si="265"/>
        <v>42394.372407407405</v>
      </c>
      <c r="R2827" s="11">
        <f t="shared" si="266"/>
        <v>42440.999999999993</v>
      </c>
      <c r="S2827" s="15" t="str">
        <f t="shared" si="268"/>
        <v>technology</v>
      </c>
      <c r="T2827" s="16" t="str">
        <f t="shared" si="269"/>
        <v>hardware</v>
      </c>
    </row>
    <row r="2828" spans="1:20" ht="45" x14ac:dyDescent="0.25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18">
        <f t="shared" si="267"/>
        <v>398.59528571428569</v>
      </c>
      <c r="P2828" s="6">
        <f t="shared" si="264"/>
        <v>577.27593103448271</v>
      </c>
      <c r="Q2828" s="11">
        <f t="shared" si="265"/>
        <v>41020.063437500001</v>
      </c>
      <c r="R2828" s="11">
        <f t="shared" si="266"/>
        <v>41052.583333333328</v>
      </c>
      <c r="S2828" s="15" t="str">
        <f t="shared" si="268"/>
        <v>technology</v>
      </c>
      <c r="T2828" s="16" t="str">
        <f t="shared" si="269"/>
        <v>hardware</v>
      </c>
    </row>
    <row r="2829" spans="1:20" ht="45" x14ac:dyDescent="0.25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18">
        <f t="shared" si="267"/>
        <v>294.0333333333333</v>
      </c>
      <c r="P2829" s="6">
        <f t="shared" si="264"/>
        <v>483.34246575342468</v>
      </c>
      <c r="Q2829" s="11">
        <f t="shared" si="265"/>
        <v>42067.71533564815</v>
      </c>
      <c r="R2829" s="11">
        <f t="shared" si="266"/>
        <v>42112.673668981479</v>
      </c>
      <c r="S2829" s="15" t="str">
        <f t="shared" si="268"/>
        <v>technology</v>
      </c>
      <c r="T2829" s="16" t="str">
        <f t="shared" si="269"/>
        <v>hardware</v>
      </c>
    </row>
    <row r="2830" spans="1:20" ht="30" x14ac:dyDescent="0.25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18">
        <f t="shared" si="267"/>
        <v>167.50470000000001</v>
      </c>
      <c r="P2830" s="6">
        <f t="shared" si="264"/>
        <v>76.138500000000008</v>
      </c>
      <c r="Q2830" s="11">
        <f t="shared" si="265"/>
        <v>41178.890196759261</v>
      </c>
      <c r="R2830" s="11">
        <f t="shared" si="266"/>
        <v>41208.890196759261</v>
      </c>
      <c r="S2830" s="15" t="str">
        <f t="shared" si="268"/>
        <v>technology</v>
      </c>
      <c r="T2830" s="16" t="str">
        <f t="shared" si="269"/>
        <v>hardware</v>
      </c>
    </row>
    <row r="2831" spans="1:20" ht="45" x14ac:dyDescent="0.25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18">
        <f t="shared" si="267"/>
        <v>1435.5717142857143</v>
      </c>
      <c r="P2831" s="6">
        <f t="shared" si="264"/>
        <v>74.107684365781708</v>
      </c>
      <c r="Q2831" s="11">
        <f t="shared" si="265"/>
        <v>41326.779641203699</v>
      </c>
      <c r="R2831" s="11">
        <f t="shared" si="266"/>
        <v>41356.737974537034</v>
      </c>
      <c r="S2831" s="15" t="str">
        <f t="shared" si="268"/>
        <v>technology</v>
      </c>
      <c r="T2831" s="16" t="str">
        <f t="shared" si="269"/>
        <v>hardware</v>
      </c>
    </row>
    <row r="2832" spans="1:20" ht="45" x14ac:dyDescent="0.25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18">
        <f t="shared" si="267"/>
        <v>156.73439999999999</v>
      </c>
      <c r="P2832" s="6">
        <f t="shared" si="264"/>
        <v>36.965660377358489</v>
      </c>
      <c r="Q2832" s="11">
        <f t="shared" si="265"/>
        <v>41871.637268518512</v>
      </c>
      <c r="R2832" s="11">
        <f t="shared" si="266"/>
        <v>41912.791666666664</v>
      </c>
      <c r="S2832" s="15" t="str">
        <f t="shared" si="268"/>
        <v>technology</v>
      </c>
      <c r="T2832" s="16" t="str">
        <f t="shared" si="269"/>
        <v>hardware</v>
      </c>
    </row>
    <row r="2833" spans="1:20" ht="45" x14ac:dyDescent="0.25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18">
        <f t="shared" si="267"/>
        <v>117.90285714285716</v>
      </c>
      <c r="P2833" s="6">
        <f t="shared" si="264"/>
        <v>2500.969696969697</v>
      </c>
      <c r="Q2833" s="11">
        <f t="shared" si="265"/>
        <v>41964.154409722221</v>
      </c>
      <c r="R2833" s="11">
        <f t="shared" si="266"/>
        <v>41994.154409722221</v>
      </c>
      <c r="S2833" s="15" t="str">
        <f t="shared" si="268"/>
        <v>technology</v>
      </c>
      <c r="T2833" s="16" t="str">
        <f t="shared" si="269"/>
        <v>hardware</v>
      </c>
    </row>
    <row r="2834" spans="1:20" ht="45" x14ac:dyDescent="0.25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18">
        <f t="shared" si="267"/>
        <v>1105.3811999999998</v>
      </c>
      <c r="P2834" s="6">
        <f t="shared" si="264"/>
        <v>67.690214329454989</v>
      </c>
      <c r="Q2834" s="11">
        <f t="shared" si="265"/>
        <v>41147.986307870371</v>
      </c>
      <c r="R2834" s="11">
        <f t="shared" si="266"/>
        <v>41187.957638888889</v>
      </c>
      <c r="S2834" s="15" t="str">
        <f t="shared" si="268"/>
        <v>technology</v>
      </c>
      <c r="T2834" s="16" t="str">
        <f t="shared" si="269"/>
        <v>hardware</v>
      </c>
    </row>
    <row r="2835" spans="1:20" ht="45" x14ac:dyDescent="0.25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18">
        <f t="shared" si="267"/>
        <v>192.92499999999998</v>
      </c>
      <c r="P2835" s="6">
        <f t="shared" si="264"/>
        <v>63.04738562091503</v>
      </c>
      <c r="Q2835" s="11">
        <f t="shared" si="265"/>
        <v>41742.572175925925</v>
      </c>
      <c r="R2835" s="11">
        <f t="shared" si="266"/>
        <v>41772.572175925925</v>
      </c>
      <c r="S2835" s="15" t="str">
        <f t="shared" si="268"/>
        <v>technology</v>
      </c>
      <c r="T2835" s="16" t="str">
        <f t="shared" si="269"/>
        <v>hardware</v>
      </c>
    </row>
    <row r="2836" spans="1:20" ht="45" x14ac:dyDescent="0.25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18">
        <f t="shared" si="267"/>
        <v>126.8842105263158</v>
      </c>
      <c r="P2836" s="6">
        <f t="shared" si="264"/>
        <v>117.6</v>
      </c>
      <c r="Q2836" s="11">
        <f t="shared" si="265"/>
        <v>41863.221458333333</v>
      </c>
      <c r="R2836" s="11">
        <f t="shared" si="266"/>
        <v>41898.221458333333</v>
      </c>
      <c r="S2836" s="15" t="str">
        <f t="shared" si="268"/>
        <v>technology</v>
      </c>
      <c r="T2836" s="16" t="str">
        <f t="shared" si="269"/>
        <v>hardware</v>
      </c>
    </row>
    <row r="2837" spans="1:20" ht="45" x14ac:dyDescent="0.25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18">
        <f t="shared" si="267"/>
        <v>259.57748878923763</v>
      </c>
      <c r="P2837" s="6">
        <f t="shared" si="264"/>
        <v>180.75185011709601</v>
      </c>
      <c r="Q2837" s="11">
        <f t="shared" si="265"/>
        <v>42452.064490740733</v>
      </c>
      <c r="R2837" s="11">
        <f t="shared" si="266"/>
        <v>42482.064490740733</v>
      </c>
      <c r="S2837" s="15" t="str">
        <f t="shared" si="268"/>
        <v>technology</v>
      </c>
      <c r="T2837" s="16" t="str">
        <f t="shared" si="269"/>
        <v>hardware</v>
      </c>
    </row>
    <row r="2838" spans="1:20" ht="45" x14ac:dyDescent="0.25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18">
        <f t="shared" si="267"/>
        <v>262.27999999999997</v>
      </c>
      <c r="P2838" s="6">
        <f t="shared" si="264"/>
        <v>127.32038834951456</v>
      </c>
      <c r="Q2838" s="11">
        <f t="shared" si="265"/>
        <v>40897.880902777775</v>
      </c>
      <c r="R2838" s="11">
        <f t="shared" si="266"/>
        <v>40919.833333333328</v>
      </c>
      <c r="S2838" s="15" t="str">
        <f t="shared" si="268"/>
        <v>technology</v>
      </c>
      <c r="T2838" s="16" t="str">
        <f t="shared" si="269"/>
        <v>hardware</v>
      </c>
    </row>
    <row r="2839" spans="1:20" ht="45" x14ac:dyDescent="0.25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18">
        <f t="shared" si="267"/>
        <v>206.74309000000002</v>
      </c>
      <c r="P2839" s="6">
        <f t="shared" si="264"/>
        <v>136.6444745538665</v>
      </c>
      <c r="Q2839" s="11">
        <f t="shared" si="265"/>
        <v>41835.332152777773</v>
      </c>
      <c r="R2839" s="11">
        <f t="shared" si="266"/>
        <v>41865.332152777773</v>
      </c>
      <c r="S2839" s="15" t="str">
        <f t="shared" si="268"/>
        <v>technology</v>
      </c>
      <c r="T2839" s="16" t="str">
        <f t="shared" si="269"/>
        <v>hardware</v>
      </c>
    </row>
    <row r="2840" spans="1:20" ht="45" x14ac:dyDescent="0.25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18">
        <f t="shared" si="267"/>
        <v>370.13</v>
      </c>
      <c r="P2840" s="6">
        <f t="shared" si="264"/>
        <v>182.78024691358024</v>
      </c>
      <c r="Q2840" s="11">
        <f t="shared" si="265"/>
        <v>41730.455196759256</v>
      </c>
      <c r="R2840" s="11">
        <f t="shared" si="266"/>
        <v>41760.455196759256</v>
      </c>
      <c r="S2840" s="15" t="str">
        <f t="shared" si="268"/>
        <v>technology</v>
      </c>
      <c r="T2840" s="16" t="str">
        <f t="shared" si="269"/>
        <v>hardware</v>
      </c>
    </row>
    <row r="2841" spans="1:20" ht="30" x14ac:dyDescent="0.25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18">
        <f t="shared" si="267"/>
        <v>284.96600000000001</v>
      </c>
      <c r="P2841" s="6">
        <f t="shared" si="264"/>
        <v>279.37843137254902</v>
      </c>
      <c r="Q2841" s="11">
        <f t="shared" si="265"/>
        <v>42676.378645833327</v>
      </c>
      <c r="R2841" s="11">
        <f t="shared" si="266"/>
        <v>42707.420312499999</v>
      </c>
      <c r="S2841" s="15" t="str">
        <f t="shared" si="268"/>
        <v>technology</v>
      </c>
      <c r="T2841" s="16" t="str">
        <f t="shared" si="269"/>
        <v>hardware</v>
      </c>
    </row>
    <row r="2842" spans="1:20" ht="45" x14ac:dyDescent="0.25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18">
        <f t="shared" si="267"/>
        <v>579.08000000000004</v>
      </c>
      <c r="P2842" s="6">
        <f t="shared" si="264"/>
        <v>61.375728669846318</v>
      </c>
      <c r="Q2842" s="11">
        <f t="shared" si="265"/>
        <v>42557.584120370368</v>
      </c>
      <c r="R2842" s="11">
        <f t="shared" si="266"/>
        <v>42587.584120370368</v>
      </c>
      <c r="S2842" s="15" t="str">
        <f t="shared" si="268"/>
        <v>technology</v>
      </c>
      <c r="T2842" s="16" t="str">
        <f t="shared" si="269"/>
        <v>hardware</v>
      </c>
    </row>
    <row r="2843" spans="1:20" ht="30" x14ac:dyDescent="0.25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18">
        <f t="shared" si="267"/>
        <v>1131.8</v>
      </c>
      <c r="P2843" s="6">
        <f t="shared" si="264"/>
        <v>80.727532097004286</v>
      </c>
      <c r="Q2843" s="11">
        <f t="shared" si="265"/>
        <v>41323.984965277778</v>
      </c>
      <c r="R2843" s="11">
        <f t="shared" si="266"/>
        <v>41383.943298611106</v>
      </c>
      <c r="S2843" s="15" t="str">
        <f t="shared" si="268"/>
        <v>technology</v>
      </c>
      <c r="T2843" s="16" t="str">
        <f t="shared" si="269"/>
        <v>hardware</v>
      </c>
    </row>
    <row r="2844" spans="1:20" ht="45" x14ac:dyDescent="0.25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18">
        <f t="shared" si="267"/>
        <v>263.02771750000005</v>
      </c>
      <c r="P2844" s="6">
        <f t="shared" si="264"/>
        <v>272.35590732591254</v>
      </c>
      <c r="Q2844" s="11">
        <f t="shared" si="265"/>
        <v>41561.29237268518</v>
      </c>
      <c r="R2844" s="11">
        <f t="shared" si="266"/>
        <v>41592.958333333328</v>
      </c>
      <c r="S2844" s="15" t="str">
        <f t="shared" si="268"/>
        <v>technology</v>
      </c>
      <c r="T2844" s="16" t="str">
        <f t="shared" si="269"/>
        <v>hardware</v>
      </c>
    </row>
    <row r="2845" spans="1:20" ht="45" x14ac:dyDescent="0.25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18">
        <f t="shared" si="267"/>
        <v>674.48</v>
      </c>
      <c r="P2845" s="6">
        <f t="shared" si="264"/>
        <v>70.848739495798313</v>
      </c>
      <c r="Q2845" s="11">
        <f t="shared" si="265"/>
        <v>41200.803749999999</v>
      </c>
      <c r="R2845" s="11">
        <f t="shared" si="266"/>
        <v>41230.845416666663</v>
      </c>
      <c r="S2845" s="15" t="str">
        <f t="shared" si="268"/>
        <v>technology</v>
      </c>
      <c r="T2845" s="16" t="str">
        <f t="shared" si="269"/>
        <v>hardware</v>
      </c>
    </row>
    <row r="2846" spans="1:20" ht="45" x14ac:dyDescent="0.25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18">
        <f t="shared" si="267"/>
        <v>256.83081313131316</v>
      </c>
      <c r="P2846" s="6">
        <f t="shared" si="264"/>
        <v>247.94003412969283</v>
      </c>
      <c r="Q2846" s="11">
        <f t="shared" si="265"/>
        <v>42549.514629629623</v>
      </c>
      <c r="R2846" s="11">
        <f t="shared" si="266"/>
        <v>42588.083333333336</v>
      </c>
      <c r="S2846" s="15" t="str">
        <f t="shared" si="268"/>
        <v>technology</v>
      </c>
      <c r="T2846" s="16" t="str">
        <f t="shared" si="269"/>
        <v>hardware</v>
      </c>
    </row>
    <row r="2847" spans="1:20" ht="45" x14ac:dyDescent="0.25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18">
        <f t="shared" si="267"/>
        <v>375.49599999999998</v>
      </c>
      <c r="P2847" s="6">
        <f t="shared" si="264"/>
        <v>186.81393034825871</v>
      </c>
      <c r="Q2847" s="11">
        <f t="shared" si="265"/>
        <v>41445.125798611109</v>
      </c>
      <c r="R2847" s="11">
        <f t="shared" si="266"/>
        <v>41505.125798611109</v>
      </c>
      <c r="S2847" s="15" t="str">
        <f t="shared" si="268"/>
        <v>technology</v>
      </c>
      <c r="T2847" s="16" t="str">
        <f t="shared" si="269"/>
        <v>hardware</v>
      </c>
    </row>
    <row r="2848" spans="1:20" ht="30" x14ac:dyDescent="0.25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18">
        <f t="shared" si="267"/>
        <v>208.70837499999996</v>
      </c>
      <c r="P2848" s="6">
        <f t="shared" si="264"/>
        <v>131.98948616600788</v>
      </c>
      <c r="Q2848" s="11">
        <f t="shared" si="265"/>
        <v>41313.54688657407</v>
      </c>
      <c r="R2848" s="11">
        <f t="shared" si="266"/>
        <v>41343.54688657407</v>
      </c>
      <c r="S2848" s="15" t="str">
        <f t="shared" si="268"/>
        <v>technology</v>
      </c>
      <c r="T2848" s="16" t="str">
        <f t="shared" si="269"/>
        <v>hardware</v>
      </c>
    </row>
    <row r="2849" spans="1:20" ht="30" x14ac:dyDescent="0.25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18">
        <f t="shared" si="267"/>
        <v>346.6</v>
      </c>
      <c r="P2849" s="6">
        <f t="shared" si="264"/>
        <v>29.310782241014799</v>
      </c>
      <c r="Q2849" s="11">
        <f t="shared" si="265"/>
        <v>41438.691261574073</v>
      </c>
      <c r="R2849" s="11">
        <f t="shared" si="266"/>
        <v>41468.691261574073</v>
      </c>
      <c r="S2849" s="15" t="str">
        <f t="shared" si="268"/>
        <v>technology</v>
      </c>
      <c r="T2849" s="16" t="str">
        <f t="shared" si="269"/>
        <v>hardware</v>
      </c>
    </row>
    <row r="2850" spans="1:20" ht="30" x14ac:dyDescent="0.25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18">
        <f t="shared" si="267"/>
        <v>402.33</v>
      </c>
      <c r="P2850" s="6">
        <f t="shared" si="264"/>
        <v>245.02436053593178</v>
      </c>
      <c r="Q2850" s="11">
        <f t="shared" si="265"/>
        <v>42311.008564814816</v>
      </c>
      <c r="R2850" s="11">
        <f t="shared" si="266"/>
        <v>42357.124305555553</v>
      </c>
      <c r="S2850" s="15" t="str">
        <f t="shared" si="268"/>
        <v>technology</v>
      </c>
      <c r="T2850" s="16" t="str">
        <f t="shared" si="269"/>
        <v>hardware</v>
      </c>
    </row>
    <row r="2851" spans="1:20" ht="45" x14ac:dyDescent="0.25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18">
        <f t="shared" si="267"/>
        <v>1026.8451399999999</v>
      </c>
      <c r="P2851" s="6">
        <f t="shared" si="264"/>
        <v>1323.2540463917526</v>
      </c>
      <c r="Q2851" s="11">
        <f t="shared" si="265"/>
        <v>41039.017268518517</v>
      </c>
      <c r="R2851" s="11">
        <f t="shared" si="266"/>
        <v>41072.083333333328</v>
      </c>
      <c r="S2851" s="15" t="str">
        <f t="shared" si="268"/>
        <v>technology</v>
      </c>
      <c r="T2851" s="16" t="str">
        <f t="shared" si="269"/>
        <v>hardware</v>
      </c>
    </row>
    <row r="2852" spans="1:20" ht="30" x14ac:dyDescent="0.25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18">
        <f t="shared" si="267"/>
        <v>114.901155</v>
      </c>
      <c r="P2852" s="6">
        <f t="shared" si="264"/>
        <v>282.65966789667897</v>
      </c>
      <c r="Q2852" s="11">
        <f t="shared" si="265"/>
        <v>42290.25168981481</v>
      </c>
      <c r="R2852" s="11">
        <f t="shared" si="266"/>
        <v>42326.999305555553</v>
      </c>
      <c r="S2852" s="15" t="str">
        <f t="shared" si="268"/>
        <v>technology</v>
      </c>
      <c r="T2852" s="16" t="str">
        <f t="shared" si="269"/>
        <v>hardware</v>
      </c>
    </row>
    <row r="2853" spans="1:20" ht="30" x14ac:dyDescent="0.25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18">
        <f t="shared" si="267"/>
        <v>354.82402000000002</v>
      </c>
      <c r="P2853" s="6">
        <f t="shared" si="264"/>
        <v>91.214401028277635</v>
      </c>
      <c r="Q2853" s="11">
        <f t="shared" si="265"/>
        <v>42423.334050925921</v>
      </c>
      <c r="R2853" s="11">
        <f t="shared" si="266"/>
        <v>42463.292384259257</v>
      </c>
      <c r="S2853" s="15" t="str">
        <f t="shared" si="268"/>
        <v>technology</v>
      </c>
      <c r="T2853" s="16" t="str">
        <f t="shared" si="269"/>
        <v>hardware</v>
      </c>
    </row>
    <row r="2854" spans="1:20" ht="30" x14ac:dyDescent="0.25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18">
        <f t="shared" si="267"/>
        <v>382.12909090909091</v>
      </c>
      <c r="P2854" s="6">
        <f t="shared" si="264"/>
        <v>128.38790470372632</v>
      </c>
      <c r="Q2854" s="11">
        <f t="shared" si="265"/>
        <v>42136.001342592594</v>
      </c>
      <c r="R2854" s="11">
        <f t="shared" si="266"/>
        <v>42167.624999999993</v>
      </c>
      <c r="S2854" s="15" t="str">
        <f t="shared" si="268"/>
        <v>technology</v>
      </c>
      <c r="T2854" s="16" t="str">
        <f t="shared" si="269"/>
        <v>hardware</v>
      </c>
    </row>
    <row r="2855" spans="1:20" ht="45" x14ac:dyDescent="0.25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18">
        <f t="shared" si="267"/>
        <v>216.79422000000002</v>
      </c>
      <c r="P2855" s="6">
        <f t="shared" si="264"/>
        <v>78.834261818181815</v>
      </c>
      <c r="Q2855" s="11">
        <f t="shared" si="265"/>
        <v>42728.503969907404</v>
      </c>
      <c r="R2855" s="11">
        <f t="shared" si="266"/>
        <v>42758.503969907404</v>
      </c>
      <c r="S2855" s="15" t="str">
        <f t="shared" si="268"/>
        <v>technology</v>
      </c>
      <c r="T2855" s="16" t="str">
        <f t="shared" si="269"/>
        <v>hardware</v>
      </c>
    </row>
    <row r="2856" spans="1:20" ht="45" x14ac:dyDescent="0.25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18">
        <f t="shared" si="267"/>
        <v>312</v>
      </c>
      <c r="P2856" s="6">
        <f t="shared" si="264"/>
        <v>91.764705882352942</v>
      </c>
      <c r="Q2856" s="11">
        <f t="shared" si="265"/>
        <v>40346.917268518519</v>
      </c>
      <c r="R2856" s="11">
        <f t="shared" si="266"/>
        <v>40361.75</v>
      </c>
      <c r="S2856" s="15" t="str">
        <f t="shared" si="268"/>
        <v>technology</v>
      </c>
      <c r="T2856" s="16" t="str">
        <f t="shared" si="269"/>
        <v>hardware</v>
      </c>
    </row>
    <row r="2857" spans="1:20" ht="45" x14ac:dyDescent="0.25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18">
        <f t="shared" si="267"/>
        <v>234.42048</v>
      </c>
      <c r="P2857" s="6">
        <f t="shared" si="264"/>
        <v>331.10237288135596</v>
      </c>
      <c r="Q2857" s="11">
        <f t="shared" si="265"/>
        <v>41800.396562499998</v>
      </c>
      <c r="R2857" s="11">
        <f t="shared" si="266"/>
        <v>41830.396562499998</v>
      </c>
      <c r="S2857" s="15" t="str">
        <f t="shared" si="268"/>
        <v>technology</v>
      </c>
      <c r="T2857" s="16" t="str">
        <f t="shared" si="269"/>
        <v>hardware</v>
      </c>
    </row>
    <row r="2858" spans="1:20" ht="45" x14ac:dyDescent="0.25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18">
        <f t="shared" si="267"/>
        <v>123.68010000000001</v>
      </c>
      <c r="P2858" s="6">
        <f t="shared" si="264"/>
        <v>194.26193717277485</v>
      </c>
      <c r="Q2858" s="11">
        <f t="shared" si="265"/>
        <v>41535.604374999995</v>
      </c>
      <c r="R2858" s="11">
        <f t="shared" si="266"/>
        <v>41562.957638888889</v>
      </c>
      <c r="S2858" s="15" t="str">
        <f t="shared" si="268"/>
        <v>technology</v>
      </c>
      <c r="T2858" s="16" t="str">
        <f t="shared" si="269"/>
        <v>hardware</v>
      </c>
    </row>
    <row r="2859" spans="1:20" ht="45" x14ac:dyDescent="0.25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18">
        <f t="shared" si="267"/>
        <v>247.84</v>
      </c>
      <c r="P2859" s="6">
        <f t="shared" si="264"/>
        <v>408.97689768976898</v>
      </c>
      <c r="Q2859" s="11">
        <f t="shared" si="265"/>
        <v>41941.292187499996</v>
      </c>
      <c r="R2859" s="11">
        <f t="shared" si="266"/>
        <v>41976.333854166667</v>
      </c>
      <c r="S2859" s="15" t="str">
        <f t="shared" si="268"/>
        <v>technology</v>
      </c>
      <c r="T2859" s="16" t="str">
        <f t="shared" si="269"/>
        <v>hardware</v>
      </c>
    </row>
    <row r="2860" spans="1:20" ht="45" x14ac:dyDescent="0.25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18">
        <f t="shared" si="267"/>
        <v>115.7092</v>
      </c>
      <c r="P2860" s="6">
        <f t="shared" si="264"/>
        <v>84.459270072992695</v>
      </c>
      <c r="Q2860" s="11">
        <f t="shared" si="265"/>
        <v>40347.629467592589</v>
      </c>
      <c r="R2860" s="11">
        <f t="shared" si="266"/>
        <v>40413.958333333328</v>
      </c>
      <c r="S2860" s="15" t="str">
        <f t="shared" si="268"/>
        <v>technology</v>
      </c>
      <c r="T2860" s="16" t="str">
        <f t="shared" si="269"/>
        <v>hardware</v>
      </c>
    </row>
    <row r="2861" spans="1:20" ht="45" x14ac:dyDescent="0.25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18">
        <f t="shared" si="267"/>
        <v>117.07484768810599</v>
      </c>
      <c r="P2861" s="6">
        <f t="shared" si="264"/>
        <v>44.853658536585364</v>
      </c>
      <c r="Q2861" s="11">
        <f t="shared" si="265"/>
        <v>40761.396087962959</v>
      </c>
      <c r="R2861" s="11">
        <f t="shared" si="266"/>
        <v>40805.396087962959</v>
      </c>
      <c r="S2861" s="15" t="str">
        <f t="shared" si="268"/>
        <v>technology</v>
      </c>
      <c r="T2861" s="16" t="str">
        <f t="shared" si="269"/>
        <v>hardware</v>
      </c>
    </row>
    <row r="2862" spans="1:20" ht="45" x14ac:dyDescent="0.25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18">
        <f t="shared" si="267"/>
        <v>305.15800000000002</v>
      </c>
      <c r="P2862" s="6">
        <f t="shared" si="264"/>
        <v>383.3643216080402</v>
      </c>
      <c r="Q2862" s="11">
        <f t="shared" si="265"/>
        <v>42661.115081018514</v>
      </c>
      <c r="R2862" s="11">
        <f t="shared" si="266"/>
        <v>42697.156747685185</v>
      </c>
      <c r="S2862" s="15" t="str">
        <f t="shared" si="268"/>
        <v>technology</v>
      </c>
      <c r="T2862" s="16" t="str">
        <f t="shared" si="269"/>
        <v>hardware</v>
      </c>
    </row>
    <row r="2863" spans="1:20" ht="30" x14ac:dyDescent="0.25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18">
        <f t="shared" si="267"/>
        <v>320.05299999999994</v>
      </c>
      <c r="P2863" s="6">
        <f t="shared" si="264"/>
        <v>55.276856649395505</v>
      </c>
      <c r="Q2863" s="11">
        <f t="shared" si="265"/>
        <v>42570.788090277776</v>
      </c>
      <c r="R2863" s="11">
        <f t="shared" si="266"/>
        <v>42600.788090277776</v>
      </c>
      <c r="S2863" s="15" t="str">
        <f t="shared" si="268"/>
        <v>technology</v>
      </c>
      <c r="T2863" s="16" t="str">
        <f t="shared" si="269"/>
        <v>hardware</v>
      </c>
    </row>
    <row r="2864" spans="1:20" ht="45" x14ac:dyDescent="0.25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18">
        <f t="shared" si="267"/>
        <v>819.56399999999996</v>
      </c>
      <c r="P2864" s="6">
        <f t="shared" si="264"/>
        <v>422.02059732234807</v>
      </c>
      <c r="Q2864" s="11">
        <f t="shared" si="265"/>
        <v>42347.150150462963</v>
      </c>
      <c r="R2864" s="11">
        <f t="shared" si="266"/>
        <v>42380.749999999993</v>
      </c>
      <c r="S2864" s="15" t="str">
        <f t="shared" si="268"/>
        <v>technology</v>
      </c>
      <c r="T2864" s="16" t="str">
        <f t="shared" si="269"/>
        <v>hardware</v>
      </c>
    </row>
    <row r="2865" spans="1:20" ht="45" x14ac:dyDescent="0.25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18">
        <f t="shared" si="267"/>
        <v>234.90000000000003</v>
      </c>
      <c r="P2865" s="6">
        <f t="shared" si="264"/>
        <v>64.180327868852459</v>
      </c>
      <c r="Q2865" s="11">
        <f t="shared" si="265"/>
        <v>42010.613900462959</v>
      </c>
      <c r="R2865" s="11">
        <f t="shared" si="266"/>
        <v>42040.613900462959</v>
      </c>
      <c r="S2865" s="15" t="str">
        <f t="shared" si="268"/>
        <v>technology</v>
      </c>
      <c r="T2865" s="16" t="str">
        <f t="shared" si="269"/>
        <v>hardware</v>
      </c>
    </row>
    <row r="2866" spans="1:20" ht="45" x14ac:dyDescent="0.25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18">
        <f t="shared" si="267"/>
        <v>494.91374999999999</v>
      </c>
      <c r="P2866" s="6">
        <f t="shared" si="264"/>
        <v>173.57781674704077</v>
      </c>
      <c r="Q2866" s="11">
        <f t="shared" si="265"/>
        <v>42499.752476851849</v>
      </c>
      <c r="R2866" s="11">
        <f t="shared" si="266"/>
        <v>42559.752476851849</v>
      </c>
      <c r="S2866" s="15" t="str">
        <f t="shared" si="268"/>
        <v>technology</v>
      </c>
      <c r="T2866" s="16" t="str">
        <f t="shared" si="269"/>
        <v>hardware</v>
      </c>
    </row>
    <row r="2867" spans="1:20" ht="45" x14ac:dyDescent="0.25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18">
        <f t="shared" si="267"/>
        <v>7813.7822333333334</v>
      </c>
      <c r="P2867" s="6">
        <f t="shared" si="264"/>
        <v>88.601680840609291</v>
      </c>
      <c r="Q2867" s="11">
        <f t="shared" si="265"/>
        <v>41324.006238425922</v>
      </c>
      <c r="R2867" s="11">
        <f t="shared" si="266"/>
        <v>41357.964571759258</v>
      </c>
      <c r="S2867" s="15" t="str">
        <f t="shared" si="268"/>
        <v>technology</v>
      </c>
      <c r="T2867" s="16" t="str">
        <f t="shared" si="269"/>
        <v>hardware</v>
      </c>
    </row>
    <row r="2868" spans="1:20" ht="45" x14ac:dyDescent="0.25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18">
        <f t="shared" si="267"/>
        <v>113.00013888888888</v>
      </c>
      <c r="P2868" s="6">
        <f t="shared" si="264"/>
        <v>50.222283950617282</v>
      </c>
      <c r="Q2868" s="11">
        <f t="shared" si="265"/>
        <v>40765.668553240735</v>
      </c>
      <c r="R2868" s="11">
        <f t="shared" si="266"/>
        <v>40795.668553240735</v>
      </c>
      <c r="S2868" s="15" t="str">
        <f t="shared" si="268"/>
        <v>technology</v>
      </c>
      <c r="T2868" s="16" t="str">
        <f t="shared" si="269"/>
        <v>hardware</v>
      </c>
    </row>
    <row r="2869" spans="1:20" ht="30" x14ac:dyDescent="0.25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18">
        <f t="shared" si="267"/>
        <v>921.54219999999998</v>
      </c>
      <c r="P2869" s="6">
        <f t="shared" si="264"/>
        <v>192.38876826722338</v>
      </c>
      <c r="Q2869" s="11">
        <f t="shared" si="265"/>
        <v>41312.672442129631</v>
      </c>
      <c r="R2869" s="11">
        <f t="shared" si="266"/>
        <v>41342.672442129631</v>
      </c>
      <c r="S2869" s="15" t="str">
        <f t="shared" si="268"/>
        <v>technology</v>
      </c>
      <c r="T2869" s="16" t="str">
        <f t="shared" si="269"/>
        <v>hardware</v>
      </c>
    </row>
    <row r="2870" spans="1:20" ht="45" x14ac:dyDescent="0.25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18">
        <f t="shared" si="267"/>
        <v>125.10239999999999</v>
      </c>
      <c r="P2870" s="6">
        <f t="shared" si="264"/>
        <v>73.416901408450698</v>
      </c>
      <c r="Q2870" s="11">
        <f t="shared" si="265"/>
        <v>40960.849016203698</v>
      </c>
      <c r="R2870" s="11">
        <f t="shared" si="266"/>
        <v>40991.958333333328</v>
      </c>
      <c r="S2870" s="15" t="str">
        <f t="shared" si="268"/>
        <v>technology</v>
      </c>
      <c r="T2870" s="16" t="str">
        <f t="shared" si="269"/>
        <v>hardware</v>
      </c>
    </row>
    <row r="2871" spans="1:20" ht="45" x14ac:dyDescent="0.25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18">
        <f t="shared" si="267"/>
        <v>102.24343076923077</v>
      </c>
      <c r="P2871" s="6">
        <f t="shared" si="264"/>
        <v>147.68495555555555</v>
      </c>
      <c r="Q2871" s="11">
        <f t="shared" si="265"/>
        <v>42199.157511574071</v>
      </c>
      <c r="R2871" s="11">
        <f t="shared" si="266"/>
        <v>42229.157511574071</v>
      </c>
      <c r="S2871" s="15" t="str">
        <f t="shared" si="268"/>
        <v>technology</v>
      </c>
      <c r="T2871" s="16" t="str">
        <f t="shared" si="269"/>
        <v>hardware</v>
      </c>
    </row>
    <row r="2872" spans="1:20" ht="45" x14ac:dyDescent="0.25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18">
        <f t="shared" si="267"/>
        <v>484.90975000000003</v>
      </c>
      <c r="P2872" s="6">
        <f t="shared" si="264"/>
        <v>108.96848314606741</v>
      </c>
      <c r="Q2872" s="11">
        <f t="shared" si="265"/>
        <v>42605.500243055554</v>
      </c>
      <c r="R2872" s="11">
        <f t="shared" si="266"/>
        <v>42635.500243055554</v>
      </c>
      <c r="S2872" s="15" t="str">
        <f t="shared" si="268"/>
        <v>technology</v>
      </c>
      <c r="T2872" s="16" t="str">
        <f t="shared" si="269"/>
        <v>hardware</v>
      </c>
    </row>
    <row r="2873" spans="1:20" ht="45" x14ac:dyDescent="0.25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18">
        <f t="shared" si="267"/>
        <v>192.33333333333334</v>
      </c>
      <c r="P2873" s="6">
        <f t="shared" si="264"/>
        <v>23.647540983606557</v>
      </c>
      <c r="Q2873" s="11">
        <f t="shared" si="265"/>
        <v>41736.889166666668</v>
      </c>
      <c r="R2873" s="11">
        <f t="shared" si="266"/>
        <v>41773.75277777778</v>
      </c>
      <c r="S2873" s="15" t="str">
        <f t="shared" si="268"/>
        <v>technology</v>
      </c>
      <c r="T2873" s="16" t="str">
        <f t="shared" si="269"/>
        <v>hardware</v>
      </c>
    </row>
    <row r="2874" spans="1:20" ht="45" x14ac:dyDescent="0.25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18">
        <f t="shared" si="267"/>
        <v>281.10000000000002</v>
      </c>
      <c r="P2874" s="6">
        <f t="shared" si="264"/>
        <v>147.94736842105263</v>
      </c>
      <c r="Q2874" s="11">
        <f t="shared" si="265"/>
        <v>41860.862233796295</v>
      </c>
      <c r="R2874" s="11">
        <f t="shared" si="266"/>
        <v>41905.862233796295</v>
      </c>
      <c r="S2874" s="15" t="str">
        <f t="shared" si="268"/>
        <v>technology</v>
      </c>
      <c r="T2874" s="16" t="str">
        <f t="shared" si="269"/>
        <v>hardware</v>
      </c>
    </row>
    <row r="2875" spans="1:20" ht="45" x14ac:dyDescent="0.25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18">
        <f t="shared" si="267"/>
        <v>125.13700000000001</v>
      </c>
      <c r="P2875" s="6">
        <f t="shared" si="264"/>
        <v>385.03692307692307</v>
      </c>
      <c r="Q2875" s="11">
        <f t="shared" si="265"/>
        <v>42502.36078703704</v>
      </c>
      <c r="R2875" s="11">
        <f t="shared" si="266"/>
        <v>42532.36078703704</v>
      </c>
      <c r="S2875" s="15" t="str">
        <f t="shared" si="268"/>
        <v>technology</v>
      </c>
      <c r="T2875" s="16" t="str">
        <f t="shared" si="269"/>
        <v>hardware</v>
      </c>
    </row>
    <row r="2876" spans="1:20" ht="45" x14ac:dyDescent="0.25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18">
        <f t="shared" si="267"/>
        <v>161.459</v>
      </c>
      <c r="P2876" s="6">
        <f t="shared" si="264"/>
        <v>457.39093484419266</v>
      </c>
      <c r="Q2876" s="11">
        <f t="shared" si="265"/>
        <v>42136.212418981479</v>
      </c>
      <c r="R2876" s="11">
        <f t="shared" si="266"/>
        <v>42166.212418981479</v>
      </c>
      <c r="S2876" s="15" t="str">
        <f t="shared" si="268"/>
        <v>technology</v>
      </c>
      <c r="T2876" s="16" t="str">
        <f t="shared" si="269"/>
        <v>hardware</v>
      </c>
    </row>
    <row r="2877" spans="1:20" ht="45" x14ac:dyDescent="0.25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18">
        <f t="shared" si="267"/>
        <v>585.35</v>
      </c>
      <c r="P2877" s="6">
        <f t="shared" si="264"/>
        <v>222.99047619047619</v>
      </c>
      <c r="Q2877" s="11">
        <f t="shared" si="265"/>
        <v>41099.758611111109</v>
      </c>
      <c r="R2877" s="11">
        <f t="shared" si="266"/>
        <v>41133.916666666664</v>
      </c>
      <c r="S2877" s="15" t="str">
        <f t="shared" si="268"/>
        <v>technology</v>
      </c>
      <c r="T2877" s="16" t="str">
        <f t="shared" si="269"/>
        <v>hardware</v>
      </c>
    </row>
    <row r="2878" spans="1:20" ht="45" x14ac:dyDescent="0.25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18">
        <f t="shared" si="267"/>
        <v>201.14999999999998</v>
      </c>
      <c r="P2878" s="6">
        <f t="shared" si="264"/>
        <v>220.74074074074073</v>
      </c>
      <c r="Q2878" s="11">
        <f t="shared" si="265"/>
        <v>42135.976226851846</v>
      </c>
      <c r="R2878" s="11">
        <f t="shared" si="266"/>
        <v>42165.976226851846</v>
      </c>
      <c r="S2878" s="15" t="str">
        <f t="shared" si="268"/>
        <v>technology</v>
      </c>
      <c r="T2878" s="16" t="str">
        <f t="shared" si="269"/>
        <v>hardware</v>
      </c>
    </row>
    <row r="2879" spans="1:20" ht="30" x14ac:dyDescent="0.25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18">
        <f t="shared" si="267"/>
        <v>133.48307999999997</v>
      </c>
      <c r="P2879" s="6">
        <f t="shared" si="264"/>
        <v>73.503898678414089</v>
      </c>
      <c r="Q2879" s="11">
        <f t="shared" si="265"/>
        <v>41704.527604166666</v>
      </c>
      <c r="R2879" s="11">
        <f t="shared" si="266"/>
        <v>41749.957638888889</v>
      </c>
      <c r="S2879" s="15" t="str">
        <f t="shared" si="268"/>
        <v>technology</v>
      </c>
      <c r="T2879" s="16" t="str">
        <f t="shared" si="269"/>
        <v>hardware</v>
      </c>
    </row>
    <row r="2880" spans="1:20" ht="45" x14ac:dyDescent="0.25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18">
        <f t="shared" si="267"/>
        <v>120.24900000000001</v>
      </c>
      <c r="P2880" s="6">
        <f t="shared" si="264"/>
        <v>223.09647495361781</v>
      </c>
      <c r="Q2880" s="11">
        <f t="shared" si="265"/>
        <v>42048.605543981474</v>
      </c>
      <c r="R2880" s="11">
        <f t="shared" si="266"/>
        <v>42093.563877314817</v>
      </c>
      <c r="S2880" s="15" t="str">
        <f t="shared" si="268"/>
        <v>technology</v>
      </c>
      <c r="T2880" s="16" t="str">
        <f t="shared" si="269"/>
        <v>hardware</v>
      </c>
    </row>
    <row r="2881" spans="1:20" ht="30" x14ac:dyDescent="0.25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18">
        <f t="shared" si="267"/>
        <v>126.16666666666667</v>
      </c>
      <c r="P2881" s="6">
        <f t="shared" si="264"/>
        <v>47.911392405063289</v>
      </c>
      <c r="Q2881" s="11">
        <f t="shared" si="265"/>
        <v>40215.710717592592</v>
      </c>
      <c r="R2881" s="11">
        <f t="shared" si="266"/>
        <v>40252.704861111109</v>
      </c>
      <c r="S2881" s="15" t="str">
        <f t="shared" si="268"/>
        <v>technology</v>
      </c>
      <c r="T2881" s="16" t="str">
        <f t="shared" si="269"/>
        <v>hardware</v>
      </c>
    </row>
    <row r="2882" spans="1:20" ht="30" x14ac:dyDescent="0.25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18">
        <f t="shared" si="267"/>
        <v>361.2</v>
      </c>
      <c r="P2882" s="6">
        <f t="shared" ref="P2882:P2945" si="270">IF(ISERROR(E2882/L2882),0,E2882/L2882)</f>
        <v>96.063829787234042</v>
      </c>
      <c r="Q2882" s="11">
        <f t="shared" ref="Q2882:Q2945" si="271">(J2882/86400)+25569+(-5/24)</f>
        <v>41847.813437500001</v>
      </c>
      <c r="R2882" s="11">
        <f t="shared" ref="R2882:R2945" si="272">(I2882/86400)+25569+(-5/24)</f>
        <v>41877.813437500001</v>
      </c>
      <c r="S2882" s="15" t="str">
        <f t="shared" si="268"/>
        <v>technology</v>
      </c>
      <c r="T2882" s="16" t="str">
        <f t="shared" si="269"/>
        <v>hardware</v>
      </c>
    </row>
    <row r="2883" spans="1:20" ht="45" x14ac:dyDescent="0.25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18">
        <f t="shared" ref="O2883:O2946" si="273">E2883/D2883 * 100</f>
        <v>226.239013671875</v>
      </c>
      <c r="P2883" s="6">
        <f t="shared" si="270"/>
        <v>118.6144</v>
      </c>
      <c r="Q2883" s="11">
        <f t="shared" si="271"/>
        <v>41212.788148148145</v>
      </c>
      <c r="R2883" s="11">
        <f t="shared" si="272"/>
        <v>41242.788148148145</v>
      </c>
      <c r="S2883" s="15" t="str">
        <f t="shared" ref="S2883:S2946" si="274">LEFT(N2883,FIND("/",N2883)-1)</f>
        <v>technology</v>
      </c>
      <c r="T2883" s="16" t="str">
        <f t="shared" ref="T2883:T2946" si="275">RIGHT(N2883,LEN(N2883)-FIND("/",N2883))</f>
        <v>hardware</v>
      </c>
    </row>
    <row r="2884" spans="1:20" ht="30" x14ac:dyDescent="0.25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18">
        <f t="shared" si="273"/>
        <v>120.35</v>
      </c>
      <c r="P2884" s="6">
        <f t="shared" si="270"/>
        <v>118.45472440944881</v>
      </c>
      <c r="Q2884" s="11">
        <f t="shared" si="271"/>
        <v>41975.120983796289</v>
      </c>
      <c r="R2884" s="11">
        <f t="shared" si="272"/>
        <v>42012.833333333336</v>
      </c>
      <c r="S2884" s="15" t="str">
        <f t="shared" si="274"/>
        <v>technology</v>
      </c>
      <c r="T2884" s="16" t="str">
        <f t="shared" si="275"/>
        <v>hardware</v>
      </c>
    </row>
    <row r="2885" spans="1:20" ht="45" x14ac:dyDescent="0.25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18">
        <f t="shared" si="273"/>
        <v>304.18799999999999</v>
      </c>
      <c r="P2885" s="6">
        <f t="shared" si="270"/>
        <v>143.21468926553672</v>
      </c>
      <c r="Q2885" s="11">
        <f t="shared" si="271"/>
        <v>42689.35733796296</v>
      </c>
      <c r="R2885" s="11">
        <f t="shared" si="272"/>
        <v>42718.999999999993</v>
      </c>
      <c r="S2885" s="15" t="str">
        <f t="shared" si="274"/>
        <v>technology</v>
      </c>
      <c r="T2885" s="16" t="str">
        <f t="shared" si="275"/>
        <v>hardware</v>
      </c>
    </row>
    <row r="2886" spans="1:20" ht="45" x14ac:dyDescent="0.25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18">
        <f t="shared" si="273"/>
        <v>178.67599999999999</v>
      </c>
      <c r="P2886" s="6">
        <f t="shared" si="270"/>
        <v>282.71518987341773</v>
      </c>
      <c r="Q2886" s="11">
        <f t="shared" si="271"/>
        <v>41724.874050925922</v>
      </c>
      <c r="R2886" s="11">
        <f t="shared" si="272"/>
        <v>41754.874050925922</v>
      </c>
      <c r="S2886" s="15" t="str">
        <f t="shared" si="274"/>
        <v>technology</v>
      </c>
      <c r="T2886" s="16" t="str">
        <f t="shared" si="275"/>
        <v>hardware</v>
      </c>
    </row>
    <row r="2887" spans="1:20" ht="45" x14ac:dyDescent="0.25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18">
        <f t="shared" si="273"/>
        <v>386.81998717948721</v>
      </c>
      <c r="P2887" s="6">
        <f t="shared" si="270"/>
        <v>593.93620078740162</v>
      </c>
      <c r="Q2887" s="11">
        <f t="shared" si="271"/>
        <v>42075.921678240738</v>
      </c>
      <c r="R2887" s="11">
        <f t="shared" si="272"/>
        <v>42131.081944444442</v>
      </c>
      <c r="S2887" s="15" t="str">
        <f t="shared" si="274"/>
        <v>technology</v>
      </c>
      <c r="T2887" s="16" t="str">
        <f t="shared" si="275"/>
        <v>hardware</v>
      </c>
    </row>
    <row r="2888" spans="1:20" ht="45" x14ac:dyDescent="0.25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18">
        <f t="shared" si="273"/>
        <v>211.03642500000004</v>
      </c>
      <c r="P2888" s="6">
        <f t="shared" si="270"/>
        <v>262.15704968944101</v>
      </c>
      <c r="Q2888" s="11">
        <f t="shared" si="271"/>
        <v>42311.41674768518</v>
      </c>
      <c r="R2888" s="11">
        <f t="shared" si="272"/>
        <v>42356.833333333336</v>
      </c>
      <c r="S2888" s="15" t="str">
        <f t="shared" si="274"/>
        <v>technology</v>
      </c>
      <c r="T2888" s="16" t="str">
        <f t="shared" si="275"/>
        <v>hardware</v>
      </c>
    </row>
    <row r="2889" spans="1:20" ht="45" x14ac:dyDescent="0.25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18">
        <f t="shared" si="273"/>
        <v>131.66833333333335</v>
      </c>
      <c r="P2889" s="6">
        <f t="shared" si="270"/>
        <v>46.580778301886795</v>
      </c>
      <c r="Q2889" s="11">
        <f t="shared" si="271"/>
        <v>41738.656469907401</v>
      </c>
      <c r="R2889" s="11">
        <f t="shared" si="272"/>
        <v>41768.656469907401</v>
      </c>
      <c r="S2889" s="15" t="str">
        <f t="shared" si="274"/>
        <v>technology</v>
      </c>
      <c r="T2889" s="16" t="str">
        <f t="shared" si="275"/>
        <v>hardware</v>
      </c>
    </row>
    <row r="2890" spans="1:20" ht="45" x14ac:dyDescent="0.25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18">
        <f t="shared" si="273"/>
        <v>300.47639999999996</v>
      </c>
      <c r="P2890" s="6">
        <f t="shared" si="270"/>
        <v>70.041118881118877</v>
      </c>
      <c r="Q2890" s="11">
        <f t="shared" si="271"/>
        <v>41578.001770833333</v>
      </c>
      <c r="R2890" s="11">
        <f t="shared" si="272"/>
        <v>41638.043437499997</v>
      </c>
      <c r="S2890" s="15" t="str">
        <f t="shared" si="274"/>
        <v>technology</v>
      </c>
      <c r="T2890" s="16" t="str">
        <f t="shared" si="275"/>
        <v>hardware</v>
      </c>
    </row>
    <row r="2891" spans="1:20" ht="45" x14ac:dyDescent="0.25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18">
        <f t="shared" si="273"/>
        <v>420.51249999999999</v>
      </c>
      <c r="P2891" s="6">
        <f t="shared" si="270"/>
        <v>164.90686274509804</v>
      </c>
      <c r="Q2891" s="11">
        <f t="shared" si="271"/>
        <v>41424.062743055554</v>
      </c>
      <c r="R2891" s="11">
        <f t="shared" si="272"/>
        <v>41456.541666666664</v>
      </c>
      <c r="S2891" s="15" t="str">
        <f t="shared" si="274"/>
        <v>technology</v>
      </c>
      <c r="T2891" s="16" t="str">
        <f t="shared" si="275"/>
        <v>hardware</v>
      </c>
    </row>
    <row r="2892" spans="1:20" ht="30" x14ac:dyDescent="0.25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18">
        <f t="shared" si="273"/>
        <v>136.21680000000001</v>
      </c>
      <c r="P2892" s="6">
        <f t="shared" si="270"/>
        <v>449.26385224274406</v>
      </c>
      <c r="Q2892" s="11">
        <f t="shared" si="271"/>
        <v>42675.23061342592</v>
      </c>
      <c r="R2892" s="11">
        <f t="shared" si="272"/>
        <v>42704.999305555553</v>
      </c>
      <c r="S2892" s="15" t="str">
        <f t="shared" si="274"/>
        <v>technology</v>
      </c>
      <c r="T2892" s="16" t="str">
        <f t="shared" si="275"/>
        <v>hardware</v>
      </c>
    </row>
    <row r="2893" spans="1:20" ht="30" x14ac:dyDescent="0.25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18">
        <f t="shared" si="273"/>
        <v>248.17133333333334</v>
      </c>
      <c r="P2893" s="6">
        <f t="shared" si="270"/>
        <v>27.472841328413285</v>
      </c>
      <c r="Q2893" s="11">
        <f t="shared" si="271"/>
        <v>41578.718784722216</v>
      </c>
      <c r="R2893" s="11">
        <f t="shared" si="272"/>
        <v>41593.760451388887</v>
      </c>
      <c r="S2893" s="15" t="str">
        <f t="shared" si="274"/>
        <v>technology</v>
      </c>
      <c r="T2893" s="16" t="str">
        <f t="shared" si="275"/>
        <v>hardware</v>
      </c>
    </row>
    <row r="2894" spans="1:20" ht="45" x14ac:dyDescent="0.25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18">
        <f t="shared" si="273"/>
        <v>181.86315789473684</v>
      </c>
      <c r="P2894" s="6">
        <f t="shared" si="270"/>
        <v>143.97499999999999</v>
      </c>
      <c r="Q2894" s="11">
        <f t="shared" si="271"/>
        <v>42654.317442129628</v>
      </c>
      <c r="R2894" s="11">
        <f t="shared" si="272"/>
        <v>42684.359108796292</v>
      </c>
      <c r="S2894" s="15" t="str">
        <f t="shared" si="274"/>
        <v>technology</v>
      </c>
      <c r="T2894" s="16" t="str">
        <f t="shared" si="275"/>
        <v>hardware</v>
      </c>
    </row>
    <row r="2895" spans="1:20" ht="45" x14ac:dyDescent="0.25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18">
        <f t="shared" si="273"/>
        <v>123.53</v>
      </c>
      <c r="P2895" s="6">
        <f t="shared" si="270"/>
        <v>88.23571428571428</v>
      </c>
      <c r="Q2895" s="11">
        <f t="shared" si="271"/>
        <v>42331.499699074069</v>
      </c>
      <c r="R2895" s="11">
        <f t="shared" si="272"/>
        <v>42391.499699074069</v>
      </c>
      <c r="S2895" s="15" t="str">
        <f t="shared" si="274"/>
        <v>technology</v>
      </c>
      <c r="T2895" s="16" t="str">
        <f t="shared" si="275"/>
        <v>hardware</v>
      </c>
    </row>
    <row r="2896" spans="1:20" ht="45" x14ac:dyDescent="0.25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18">
        <f t="shared" si="273"/>
        <v>506.20938628158842</v>
      </c>
      <c r="P2896" s="6">
        <f t="shared" si="270"/>
        <v>36.326424870466319</v>
      </c>
      <c r="Q2896" s="11">
        <f t="shared" si="271"/>
        <v>42660.968483796292</v>
      </c>
      <c r="R2896" s="11">
        <f t="shared" si="272"/>
        <v>42714.999305555553</v>
      </c>
      <c r="S2896" s="15" t="str">
        <f t="shared" si="274"/>
        <v>technology</v>
      </c>
      <c r="T2896" s="16" t="str">
        <f t="shared" si="275"/>
        <v>hardware</v>
      </c>
    </row>
    <row r="2897" spans="1:20" ht="45" x14ac:dyDescent="0.25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18">
        <f t="shared" si="273"/>
        <v>108.21333333333334</v>
      </c>
      <c r="P2897" s="6">
        <f t="shared" si="270"/>
        <v>90.177777777777777</v>
      </c>
      <c r="Q2897" s="11">
        <f t="shared" si="271"/>
        <v>42138.475856481477</v>
      </c>
      <c r="R2897" s="11">
        <f t="shared" si="272"/>
        <v>42168.475856481477</v>
      </c>
      <c r="S2897" s="15" t="str">
        <f t="shared" si="274"/>
        <v>technology</v>
      </c>
      <c r="T2897" s="16" t="str">
        <f t="shared" si="275"/>
        <v>hardware</v>
      </c>
    </row>
    <row r="2898" spans="1:20" ht="45" x14ac:dyDescent="0.25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18">
        <f t="shared" si="273"/>
        <v>819.18387755102037</v>
      </c>
      <c r="P2898" s="6">
        <f t="shared" si="270"/>
        <v>152.62361216730039</v>
      </c>
      <c r="Q2898" s="11">
        <f t="shared" si="271"/>
        <v>41068.880173611113</v>
      </c>
      <c r="R2898" s="11">
        <f t="shared" si="272"/>
        <v>41098.880173611113</v>
      </c>
      <c r="S2898" s="15" t="str">
        <f t="shared" si="274"/>
        <v>technology</v>
      </c>
      <c r="T2898" s="16" t="str">
        <f t="shared" si="275"/>
        <v>hardware</v>
      </c>
    </row>
    <row r="2899" spans="1:20" ht="45" x14ac:dyDescent="0.25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18">
        <f t="shared" si="273"/>
        <v>121.10000000000001</v>
      </c>
      <c r="P2899" s="6">
        <f t="shared" si="270"/>
        <v>55.806451612903224</v>
      </c>
      <c r="Q2899" s="11">
        <f t="shared" si="271"/>
        <v>41386.963472222218</v>
      </c>
      <c r="R2899" s="11">
        <f t="shared" si="272"/>
        <v>41416.963472222218</v>
      </c>
      <c r="S2899" s="15" t="str">
        <f t="shared" si="274"/>
        <v>technology</v>
      </c>
      <c r="T2899" s="16" t="str">
        <f t="shared" si="275"/>
        <v>hardware</v>
      </c>
    </row>
    <row r="2900" spans="1:20" ht="45" x14ac:dyDescent="0.25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18">
        <f t="shared" si="273"/>
        <v>102.99897959183673</v>
      </c>
      <c r="P2900" s="6">
        <f t="shared" si="270"/>
        <v>227.85327313769753</v>
      </c>
      <c r="Q2900" s="11">
        <f t="shared" si="271"/>
        <v>42081.695254629631</v>
      </c>
      <c r="R2900" s="11">
        <f t="shared" si="272"/>
        <v>42110.791666666664</v>
      </c>
      <c r="S2900" s="15" t="str">
        <f t="shared" si="274"/>
        <v>technology</v>
      </c>
      <c r="T2900" s="16" t="str">
        <f t="shared" si="275"/>
        <v>hardware</v>
      </c>
    </row>
    <row r="2901" spans="1:20" ht="45" x14ac:dyDescent="0.25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18">
        <f t="shared" si="273"/>
        <v>148.33229411764705</v>
      </c>
      <c r="P2901" s="6">
        <f t="shared" si="270"/>
        <v>91.82989803350327</v>
      </c>
      <c r="Q2901" s="11">
        <f t="shared" si="271"/>
        <v>41387.443182870367</v>
      </c>
      <c r="R2901" s="11">
        <f t="shared" si="272"/>
        <v>41417.443182870367</v>
      </c>
      <c r="S2901" s="15" t="str">
        <f t="shared" si="274"/>
        <v>technology</v>
      </c>
      <c r="T2901" s="16" t="str">
        <f t="shared" si="275"/>
        <v>hardware</v>
      </c>
    </row>
    <row r="2902" spans="1:20" x14ac:dyDescent="0.25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18">
        <f t="shared" si="273"/>
        <v>120.19070000000001</v>
      </c>
      <c r="P2902" s="6">
        <f t="shared" si="270"/>
        <v>80.991037735849048</v>
      </c>
      <c r="Q2902" s="11">
        <f t="shared" si="271"/>
        <v>41575.319016203699</v>
      </c>
      <c r="R2902" s="11">
        <f t="shared" si="272"/>
        <v>41610.749305555553</v>
      </c>
      <c r="S2902" s="15" t="str">
        <f t="shared" si="274"/>
        <v>technology</v>
      </c>
      <c r="T2902" s="16" t="str">
        <f t="shared" si="275"/>
        <v>hardware</v>
      </c>
    </row>
    <row r="2903" spans="1:20" ht="45" x14ac:dyDescent="0.25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18">
        <f t="shared" si="273"/>
        <v>473.27000000000004</v>
      </c>
      <c r="P2903" s="6">
        <f t="shared" si="270"/>
        <v>278.39411764705881</v>
      </c>
      <c r="Q2903" s="11">
        <f t="shared" si="271"/>
        <v>42114.863171296289</v>
      </c>
      <c r="R2903" s="11">
        <f t="shared" si="272"/>
        <v>42154.863171296289</v>
      </c>
      <c r="S2903" s="15" t="str">
        <f t="shared" si="274"/>
        <v>technology</v>
      </c>
      <c r="T2903" s="16" t="str">
        <f t="shared" si="275"/>
        <v>hardware</v>
      </c>
    </row>
    <row r="2904" spans="1:20" ht="45" x14ac:dyDescent="0.25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18">
        <f t="shared" si="273"/>
        <v>130.36250000000001</v>
      </c>
      <c r="P2904" s="6">
        <f t="shared" si="270"/>
        <v>43.095041322314053</v>
      </c>
      <c r="Q2904" s="11">
        <f t="shared" si="271"/>
        <v>41603.814085648148</v>
      </c>
      <c r="R2904" s="11">
        <f t="shared" si="272"/>
        <v>41633.814085648148</v>
      </c>
      <c r="S2904" s="15" t="str">
        <f t="shared" si="274"/>
        <v>technology</v>
      </c>
      <c r="T2904" s="16" t="str">
        <f t="shared" si="275"/>
        <v>hardware</v>
      </c>
    </row>
    <row r="2905" spans="1:20" ht="45" x14ac:dyDescent="0.25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18">
        <f t="shared" si="273"/>
        <v>353.048</v>
      </c>
      <c r="P2905" s="6">
        <f t="shared" si="270"/>
        <v>326.29205175600737</v>
      </c>
      <c r="Q2905" s="11">
        <f t="shared" si="271"/>
        <v>42374.875613425924</v>
      </c>
      <c r="R2905" s="11">
        <f t="shared" si="272"/>
        <v>42419.875613425924</v>
      </c>
      <c r="S2905" s="15" t="str">
        <f t="shared" si="274"/>
        <v>technology</v>
      </c>
      <c r="T2905" s="16" t="str">
        <f t="shared" si="275"/>
        <v>hardware</v>
      </c>
    </row>
    <row r="2906" spans="1:20" ht="45" x14ac:dyDescent="0.25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18">
        <f t="shared" si="273"/>
        <v>101.02</v>
      </c>
      <c r="P2906" s="6">
        <f t="shared" si="270"/>
        <v>41.743801652892564</v>
      </c>
      <c r="Q2906" s="11">
        <f t="shared" si="271"/>
        <v>42303.409155092588</v>
      </c>
      <c r="R2906" s="11">
        <f t="shared" si="272"/>
        <v>42333.450821759259</v>
      </c>
      <c r="S2906" s="15" t="str">
        <f t="shared" si="274"/>
        <v>technology</v>
      </c>
      <c r="T2906" s="16" t="str">
        <f t="shared" si="275"/>
        <v>hardware</v>
      </c>
    </row>
    <row r="2907" spans="1:20" ht="45" x14ac:dyDescent="0.25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18">
        <f t="shared" si="273"/>
        <v>113.59142857142857</v>
      </c>
      <c r="P2907" s="6">
        <f t="shared" si="270"/>
        <v>64.020933977455712</v>
      </c>
      <c r="Q2907" s="11">
        <f t="shared" si="271"/>
        <v>41731.312615740739</v>
      </c>
      <c r="R2907" s="11">
        <f t="shared" si="272"/>
        <v>41761.312615740739</v>
      </c>
      <c r="S2907" s="15" t="str">
        <f t="shared" si="274"/>
        <v>technology</v>
      </c>
      <c r="T2907" s="16" t="str">
        <f t="shared" si="275"/>
        <v>hardware</v>
      </c>
    </row>
    <row r="2908" spans="1:20" ht="45" x14ac:dyDescent="0.25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18">
        <f t="shared" si="273"/>
        <v>167.41666666666666</v>
      </c>
      <c r="P2908" s="6">
        <f t="shared" si="270"/>
        <v>99.455445544554451</v>
      </c>
      <c r="Q2908" s="11">
        <f t="shared" si="271"/>
        <v>41946.465775462959</v>
      </c>
      <c r="R2908" s="11">
        <f t="shared" si="272"/>
        <v>41975.958333333336</v>
      </c>
      <c r="S2908" s="15" t="str">
        <f t="shared" si="274"/>
        <v>technology</v>
      </c>
      <c r="T2908" s="16" t="str">
        <f t="shared" si="275"/>
        <v>hardware</v>
      </c>
    </row>
    <row r="2909" spans="1:20" ht="45" x14ac:dyDescent="0.25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18">
        <f t="shared" si="273"/>
        <v>153.452</v>
      </c>
      <c r="P2909" s="6">
        <f t="shared" si="270"/>
        <v>138.49458483754512</v>
      </c>
      <c r="Q2909" s="11">
        <f t="shared" si="271"/>
        <v>41351.552569444444</v>
      </c>
      <c r="R2909" s="11">
        <f t="shared" si="272"/>
        <v>41381.552569444444</v>
      </c>
      <c r="S2909" s="15" t="str">
        <f t="shared" si="274"/>
        <v>technology</v>
      </c>
      <c r="T2909" s="16" t="str">
        <f t="shared" si="275"/>
        <v>hardware</v>
      </c>
    </row>
    <row r="2910" spans="1:20" ht="45" x14ac:dyDescent="0.25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18">
        <f t="shared" si="273"/>
        <v>202.23220000000001</v>
      </c>
      <c r="P2910" s="6">
        <f t="shared" si="270"/>
        <v>45.547792792792798</v>
      </c>
      <c r="Q2910" s="11">
        <f t="shared" si="271"/>
        <v>42396.286249999997</v>
      </c>
      <c r="R2910" s="11">
        <f t="shared" si="272"/>
        <v>42426.286249999997</v>
      </c>
      <c r="S2910" s="15" t="str">
        <f t="shared" si="274"/>
        <v>technology</v>
      </c>
      <c r="T2910" s="16" t="str">
        <f t="shared" si="275"/>
        <v>hardware</v>
      </c>
    </row>
    <row r="2911" spans="1:20" ht="30" x14ac:dyDescent="0.25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18">
        <f t="shared" si="273"/>
        <v>168.28125</v>
      </c>
      <c r="P2911" s="6">
        <f t="shared" si="270"/>
        <v>10.507317073170732</v>
      </c>
      <c r="Q2911" s="11">
        <f t="shared" si="271"/>
        <v>42026.16238425926</v>
      </c>
      <c r="R2911" s="11">
        <f t="shared" si="272"/>
        <v>42065.624999999993</v>
      </c>
      <c r="S2911" s="15" t="str">
        <f t="shared" si="274"/>
        <v>technology</v>
      </c>
      <c r="T2911" s="16" t="str">
        <f t="shared" si="275"/>
        <v>hardware</v>
      </c>
    </row>
    <row r="2912" spans="1:20" ht="45" x14ac:dyDescent="0.25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18">
        <f t="shared" si="273"/>
        <v>143.45666666666668</v>
      </c>
      <c r="P2912" s="6">
        <f t="shared" si="270"/>
        <v>114.76533333333333</v>
      </c>
      <c r="Q2912" s="11">
        <f t="shared" si="271"/>
        <v>42361.394143518519</v>
      </c>
      <c r="R2912" s="11">
        <f t="shared" si="272"/>
        <v>42400.707638888889</v>
      </c>
      <c r="S2912" s="15" t="str">
        <f t="shared" si="274"/>
        <v>technology</v>
      </c>
      <c r="T2912" s="16" t="str">
        <f t="shared" si="275"/>
        <v>hardware</v>
      </c>
    </row>
    <row r="2913" spans="1:20" ht="45" x14ac:dyDescent="0.25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18">
        <f t="shared" si="273"/>
        <v>196.4</v>
      </c>
      <c r="P2913" s="6">
        <f t="shared" si="270"/>
        <v>35.997067448680355</v>
      </c>
      <c r="Q2913" s="11">
        <f t="shared" si="271"/>
        <v>41783.434606481482</v>
      </c>
      <c r="R2913" s="11">
        <f t="shared" si="272"/>
        <v>41843.434606481482</v>
      </c>
      <c r="S2913" s="15" t="str">
        <f t="shared" si="274"/>
        <v>technology</v>
      </c>
      <c r="T2913" s="16" t="str">
        <f t="shared" si="275"/>
        <v>hardware</v>
      </c>
    </row>
    <row r="2914" spans="1:20" ht="45" x14ac:dyDescent="0.25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18">
        <f t="shared" si="273"/>
        <v>107.91999999999999</v>
      </c>
      <c r="P2914" s="6">
        <f t="shared" si="270"/>
        <v>154.17142857142858</v>
      </c>
      <c r="Q2914" s="11">
        <f t="shared" si="271"/>
        <v>42705.556180555555</v>
      </c>
      <c r="R2914" s="11">
        <f t="shared" si="272"/>
        <v>42735.556180555555</v>
      </c>
      <c r="S2914" s="15" t="str">
        <f t="shared" si="274"/>
        <v>technology</v>
      </c>
      <c r="T2914" s="16" t="str">
        <f t="shared" si="275"/>
        <v>hardware</v>
      </c>
    </row>
    <row r="2915" spans="1:20" ht="45" x14ac:dyDescent="0.25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18">
        <f t="shared" si="273"/>
        <v>114.97699999999999</v>
      </c>
      <c r="P2915" s="6">
        <f t="shared" si="270"/>
        <v>566.38916256157631</v>
      </c>
      <c r="Q2915" s="11">
        <f t="shared" si="271"/>
        <v>42423.174745370365</v>
      </c>
      <c r="R2915" s="11">
        <f t="shared" si="272"/>
        <v>42453.1330787037</v>
      </c>
      <c r="S2915" s="15" t="str">
        <f t="shared" si="274"/>
        <v>technology</v>
      </c>
      <c r="T2915" s="16" t="str">
        <f t="shared" si="275"/>
        <v>hardware</v>
      </c>
    </row>
    <row r="2916" spans="1:20" ht="30" x14ac:dyDescent="0.25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18">
        <f t="shared" si="273"/>
        <v>148.04999999999998</v>
      </c>
      <c r="P2916" s="6">
        <f t="shared" si="270"/>
        <v>120.85714285714286</v>
      </c>
      <c r="Q2916" s="11">
        <f t="shared" si="271"/>
        <v>42472.524317129624</v>
      </c>
      <c r="R2916" s="11">
        <f t="shared" si="272"/>
        <v>42505.524317129624</v>
      </c>
      <c r="S2916" s="15" t="str">
        <f t="shared" si="274"/>
        <v>technology</v>
      </c>
      <c r="T2916" s="16" t="str">
        <f t="shared" si="275"/>
        <v>hardware</v>
      </c>
    </row>
    <row r="2917" spans="1:20" ht="45" x14ac:dyDescent="0.25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18">
        <f t="shared" si="273"/>
        <v>191.16676082790633</v>
      </c>
      <c r="P2917" s="6">
        <f t="shared" si="270"/>
        <v>86.163845492085343</v>
      </c>
      <c r="Q2917" s="11">
        <f t="shared" si="271"/>
        <v>41389.1565162037</v>
      </c>
      <c r="R2917" s="11">
        <f t="shared" si="272"/>
        <v>41425.291666666664</v>
      </c>
      <c r="S2917" s="15" t="str">
        <f t="shared" si="274"/>
        <v>technology</v>
      </c>
      <c r="T2917" s="16" t="str">
        <f t="shared" si="275"/>
        <v>hardware</v>
      </c>
    </row>
    <row r="2918" spans="1:20" ht="45" x14ac:dyDescent="0.25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18">
        <f t="shared" si="273"/>
        <v>199.215125</v>
      </c>
      <c r="P2918" s="6">
        <f t="shared" si="270"/>
        <v>51.212114395886893</v>
      </c>
      <c r="Q2918" s="11">
        <f t="shared" si="271"/>
        <v>41603.125335648147</v>
      </c>
      <c r="R2918" s="11">
        <f t="shared" si="272"/>
        <v>41633.125335648147</v>
      </c>
      <c r="S2918" s="15" t="str">
        <f t="shared" si="274"/>
        <v>technology</v>
      </c>
      <c r="T2918" s="16" t="str">
        <f t="shared" si="275"/>
        <v>hardware</v>
      </c>
    </row>
    <row r="2919" spans="1:20" ht="45" x14ac:dyDescent="0.25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18">
        <f t="shared" si="273"/>
        <v>218.6</v>
      </c>
      <c r="P2919" s="6">
        <f t="shared" si="270"/>
        <v>67.261538461538464</v>
      </c>
      <c r="Q2919" s="11">
        <f t="shared" si="271"/>
        <v>41844.563460648147</v>
      </c>
      <c r="R2919" s="11">
        <f t="shared" si="272"/>
        <v>41874.563460648147</v>
      </c>
      <c r="S2919" s="15" t="str">
        <f t="shared" si="274"/>
        <v>technology</v>
      </c>
      <c r="T2919" s="16" t="str">
        <f t="shared" si="275"/>
        <v>hardware</v>
      </c>
    </row>
    <row r="2920" spans="1:20" ht="30" x14ac:dyDescent="0.25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18">
        <f t="shared" si="273"/>
        <v>126.86868686868686</v>
      </c>
      <c r="P2920" s="6">
        <f t="shared" si="270"/>
        <v>62.8</v>
      </c>
      <c r="Q2920" s="11">
        <f t="shared" si="271"/>
        <v>42115.645555555551</v>
      </c>
      <c r="R2920" s="11">
        <f t="shared" si="272"/>
        <v>42148.645555555551</v>
      </c>
      <c r="S2920" s="15" t="str">
        <f t="shared" si="274"/>
        <v>technology</v>
      </c>
      <c r="T2920" s="16" t="str">
        <f t="shared" si="275"/>
        <v>hardware</v>
      </c>
    </row>
    <row r="2921" spans="1:20" ht="45" x14ac:dyDescent="0.25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18">
        <f t="shared" si="273"/>
        <v>105.22388000000001</v>
      </c>
      <c r="P2921" s="6">
        <f t="shared" si="270"/>
        <v>346.13118421052633</v>
      </c>
      <c r="Q2921" s="11">
        <f t="shared" si="271"/>
        <v>42633.633275462962</v>
      </c>
      <c r="R2921" s="11">
        <f t="shared" si="272"/>
        <v>42663.633275462962</v>
      </c>
      <c r="S2921" s="15" t="str">
        <f t="shared" si="274"/>
        <v>technology</v>
      </c>
      <c r="T2921" s="16" t="str">
        <f t="shared" si="275"/>
        <v>hardware</v>
      </c>
    </row>
    <row r="2922" spans="1:20" ht="45" x14ac:dyDescent="0.25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18">
        <f t="shared" si="273"/>
        <v>128.40666000000002</v>
      </c>
      <c r="P2922" s="6">
        <f t="shared" si="270"/>
        <v>244.11912547528519</v>
      </c>
      <c r="Q2922" s="11">
        <f t="shared" si="271"/>
        <v>42340.763784722221</v>
      </c>
      <c r="R2922" s="11">
        <f t="shared" si="272"/>
        <v>42371.763784722221</v>
      </c>
      <c r="S2922" s="15" t="str">
        <f t="shared" si="274"/>
        <v>technology</v>
      </c>
      <c r="T2922" s="16" t="str">
        <f t="shared" si="275"/>
        <v>hardware</v>
      </c>
    </row>
    <row r="2923" spans="1:20" ht="45" x14ac:dyDescent="0.25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18">
        <f t="shared" si="273"/>
        <v>317.3272</v>
      </c>
      <c r="P2923" s="6">
        <f t="shared" si="270"/>
        <v>259.25424836601309</v>
      </c>
      <c r="Q2923" s="11">
        <f t="shared" si="271"/>
        <v>42519.448182870365</v>
      </c>
      <c r="R2923" s="11">
        <f t="shared" si="272"/>
        <v>42549.448182870365</v>
      </c>
      <c r="S2923" s="15" t="str">
        <f t="shared" si="274"/>
        <v>technology</v>
      </c>
      <c r="T2923" s="16" t="str">
        <f t="shared" si="275"/>
        <v>hardware</v>
      </c>
    </row>
    <row r="2924" spans="1:20" ht="45" x14ac:dyDescent="0.25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18">
        <f t="shared" si="273"/>
        <v>280.73</v>
      </c>
      <c r="P2924" s="6">
        <f t="shared" si="270"/>
        <v>201.96402877697841</v>
      </c>
      <c r="Q2924" s="11">
        <f t="shared" si="271"/>
        <v>42600.070416666662</v>
      </c>
      <c r="R2924" s="11">
        <f t="shared" si="272"/>
        <v>42645.070416666662</v>
      </c>
      <c r="S2924" s="15" t="str">
        <f t="shared" si="274"/>
        <v>technology</v>
      </c>
      <c r="T2924" s="16" t="str">
        <f t="shared" si="275"/>
        <v>hardware</v>
      </c>
    </row>
    <row r="2925" spans="1:20" ht="45" x14ac:dyDescent="0.25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18">
        <f t="shared" si="273"/>
        <v>110.73146853146854</v>
      </c>
      <c r="P2925" s="6">
        <f t="shared" si="270"/>
        <v>226.20857142857142</v>
      </c>
      <c r="Q2925" s="11">
        <f t="shared" si="271"/>
        <v>42467.373055555552</v>
      </c>
      <c r="R2925" s="11">
        <f t="shared" si="272"/>
        <v>42497.373055555552</v>
      </c>
      <c r="S2925" s="15" t="str">
        <f t="shared" si="274"/>
        <v>technology</v>
      </c>
      <c r="T2925" s="16" t="str">
        <f t="shared" si="275"/>
        <v>hardware</v>
      </c>
    </row>
    <row r="2926" spans="1:20" ht="45" x14ac:dyDescent="0.25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18">
        <f t="shared" si="273"/>
        <v>152.60429999999999</v>
      </c>
      <c r="P2926" s="6">
        <f t="shared" si="270"/>
        <v>324.69</v>
      </c>
      <c r="Q2926" s="11">
        <f t="shared" si="271"/>
        <v>42087.459699074076</v>
      </c>
      <c r="R2926" s="11">
        <f t="shared" si="272"/>
        <v>42132.459699074076</v>
      </c>
      <c r="S2926" s="15" t="str">
        <f t="shared" si="274"/>
        <v>technology</v>
      </c>
      <c r="T2926" s="16" t="str">
        <f t="shared" si="275"/>
        <v>hardware</v>
      </c>
    </row>
    <row r="2927" spans="1:20" ht="30" x14ac:dyDescent="0.25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18">
        <f t="shared" si="273"/>
        <v>102.49999999999999</v>
      </c>
      <c r="P2927" s="6">
        <f t="shared" si="270"/>
        <v>205</v>
      </c>
      <c r="Q2927" s="11">
        <f t="shared" si="271"/>
        <v>42466.617847222216</v>
      </c>
      <c r="R2927" s="11">
        <f t="shared" si="272"/>
        <v>42496.617847222216</v>
      </c>
      <c r="S2927" s="15" t="str">
        <f t="shared" si="274"/>
        <v>technology</v>
      </c>
      <c r="T2927" s="16" t="str">
        <f t="shared" si="275"/>
        <v>hardware</v>
      </c>
    </row>
    <row r="2928" spans="1:20" ht="45" x14ac:dyDescent="0.25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18">
        <f t="shared" si="273"/>
        <v>1678.3738373837384</v>
      </c>
      <c r="P2928" s="6">
        <f t="shared" si="270"/>
        <v>20.465926829268295</v>
      </c>
      <c r="Q2928" s="11">
        <f t="shared" si="271"/>
        <v>41450.473240740735</v>
      </c>
      <c r="R2928" s="11">
        <f t="shared" si="272"/>
        <v>41480.473240740735</v>
      </c>
      <c r="S2928" s="15" t="str">
        <f t="shared" si="274"/>
        <v>technology</v>
      </c>
      <c r="T2928" s="16" t="str">
        <f t="shared" si="275"/>
        <v>hardware</v>
      </c>
    </row>
    <row r="2929" spans="1:20" ht="30" x14ac:dyDescent="0.25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18">
        <f t="shared" si="273"/>
        <v>543.349156424581</v>
      </c>
      <c r="P2929" s="6">
        <f t="shared" si="270"/>
        <v>116.35303146309367</v>
      </c>
      <c r="Q2929" s="11">
        <f t="shared" si="271"/>
        <v>41803.672326388885</v>
      </c>
      <c r="R2929" s="11">
        <f t="shared" si="272"/>
        <v>41843.672326388885</v>
      </c>
      <c r="S2929" s="15" t="str">
        <f t="shared" si="274"/>
        <v>technology</v>
      </c>
      <c r="T2929" s="16" t="str">
        <f t="shared" si="275"/>
        <v>hardware</v>
      </c>
    </row>
    <row r="2930" spans="1:20" ht="45" x14ac:dyDescent="0.25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18">
        <f t="shared" si="273"/>
        <v>115.50800000000001</v>
      </c>
      <c r="P2930" s="6">
        <f t="shared" si="270"/>
        <v>307.20212765957444</v>
      </c>
      <c r="Q2930" s="11">
        <f t="shared" si="271"/>
        <v>42102.83421296296</v>
      </c>
      <c r="R2930" s="11">
        <f t="shared" si="272"/>
        <v>42160.666666666664</v>
      </c>
      <c r="S2930" s="15" t="str">
        <f t="shared" si="274"/>
        <v>technology</v>
      </c>
      <c r="T2930" s="16" t="str">
        <f t="shared" si="275"/>
        <v>hardware</v>
      </c>
    </row>
    <row r="2931" spans="1:20" ht="45" x14ac:dyDescent="0.25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18">
        <f t="shared" si="273"/>
        <v>131.20499999999998</v>
      </c>
      <c r="P2931" s="6">
        <f t="shared" si="270"/>
        <v>546.6875</v>
      </c>
      <c r="Q2931" s="11">
        <f t="shared" si="271"/>
        <v>42692.563159722216</v>
      </c>
      <c r="R2931" s="11">
        <f t="shared" si="272"/>
        <v>42722.563159722216</v>
      </c>
      <c r="S2931" s="15" t="str">
        <f t="shared" si="274"/>
        <v>technology</v>
      </c>
      <c r="T2931" s="16" t="str">
        <f t="shared" si="275"/>
        <v>hardware</v>
      </c>
    </row>
    <row r="2932" spans="1:20" ht="45" x14ac:dyDescent="0.25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18">
        <f t="shared" si="273"/>
        <v>288.17</v>
      </c>
      <c r="P2932" s="6">
        <f t="shared" si="270"/>
        <v>47.474464579901152</v>
      </c>
      <c r="Q2932" s="11">
        <f t="shared" si="271"/>
        <v>42150.502233796295</v>
      </c>
      <c r="R2932" s="11">
        <f t="shared" si="272"/>
        <v>42180.583333333336</v>
      </c>
      <c r="S2932" s="15" t="str">
        <f t="shared" si="274"/>
        <v>technology</v>
      </c>
      <c r="T2932" s="16" t="str">
        <f t="shared" si="275"/>
        <v>hardware</v>
      </c>
    </row>
    <row r="2933" spans="1:20" ht="45" x14ac:dyDescent="0.25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18">
        <f t="shared" si="273"/>
        <v>507.8</v>
      </c>
      <c r="P2933" s="6">
        <f t="shared" si="270"/>
        <v>101.56</v>
      </c>
      <c r="Q2933" s="11">
        <f t="shared" si="271"/>
        <v>42289.748842592591</v>
      </c>
      <c r="R2933" s="11">
        <f t="shared" si="272"/>
        <v>42319.790509259255</v>
      </c>
      <c r="S2933" s="15" t="str">
        <f t="shared" si="274"/>
        <v>technology</v>
      </c>
      <c r="T2933" s="16" t="str">
        <f t="shared" si="275"/>
        <v>hardware</v>
      </c>
    </row>
    <row r="2934" spans="1:20" ht="45" x14ac:dyDescent="0.25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18">
        <f t="shared" si="273"/>
        <v>114.57142857142857</v>
      </c>
      <c r="P2934" s="6">
        <f t="shared" si="270"/>
        <v>72.909090909090907</v>
      </c>
      <c r="Q2934" s="11">
        <f t="shared" si="271"/>
        <v>41003.948553240734</v>
      </c>
      <c r="R2934" s="11">
        <f t="shared" si="272"/>
        <v>41044.999305555553</v>
      </c>
      <c r="S2934" s="15" t="str">
        <f t="shared" si="274"/>
        <v>music</v>
      </c>
      <c r="T2934" s="16" t="str">
        <f t="shared" si="275"/>
        <v>indie rock</v>
      </c>
    </row>
    <row r="2935" spans="1:20" ht="45" x14ac:dyDescent="0.25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18">
        <f t="shared" si="273"/>
        <v>110.73333333333333</v>
      </c>
      <c r="P2935" s="6">
        <f t="shared" si="270"/>
        <v>43.710526315789473</v>
      </c>
      <c r="Q2935" s="11">
        <f t="shared" si="271"/>
        <v>40810.911990740737</v>
      </c>
      <c r="R2935" s="11">
        <f t="shared" si="272"/>
        <v>40870.953657407408</v>
      </c>
      <c r="S2935" s="15" t="str">
        <f t="shared" si="274"/>
        <v>music</v>
      </c>
      <c r="T2935" s="16" t="str">
        <f t="shared" si="275"/>
        <v>indie rock</v>
      </c>
    </row>
    <row r="2936" spans="1:20" ht="45" x14ac:dyDescent="0.25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18">
        <f t="shared" si="273"/>
        <v>113.33333333333333</v>
      </c>
      <c r="P2936" s="6">
        <f t="shared" si="270"/>
        <v>34</v>
      </c>
      <c r="Q2936" s="11">
        <f t="shared" si="271"/>
        <v>41034.513831018514</v>
      </c>
      <c r="R2936" s="11">
        <f t="shared" si="272"/>
        <v>41064.513831018514</v>
      </c>
      <c r="S2936" s="15" t="str">
        <f t="shared" si="274"/>
        <v>music</v>
      </c>
      <c r="T2936" s="16" t="str">
        <f t="shared" si="275"/>
        <v>indie rock</v>
      </c>
    </row>
    <row r="2937" spans="1:20" ht="45" x14ac:dyDescent="0.25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18">
        <f t="shared" si="273"/>
        <v>108.33333333333333</v>
      </c>
      <c r="P2937" s="6">
        <f t="shared" si="270"/>
        <v>70.652173913043484</v>
      </c>
      <c r="Q2937" s="11">
        <f t="shared" si="271"/>
        <v>41731.624791666662</v>
      </c>
      <c r="R2937" s="11">
        <f t="shared" si="272"/>
        <v>41763.082638888889</v>
      </c>
      <c r="S2937" s="15" t="str">
        <f t="shared" si="274"/>
        <v>music</v>
      </c>
      <c r="T2937" s="16" t="str">
        <f t="shared" si="275"/>
        <v>indie rock</v>
      </c>
    </row>
    <row r="2938" spans="1:20" ht="45" x14ac:dyDescent="0.25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18">
        <f t="shared" si="273"/>
        <v>123.53333333333335</v>
      </c>
      <c r="P2938" s="6">
        <f t="shared" si="270"/>
        <v>89.301204819277103</v>
      </c>
      <c r="Q2938" s="11">
        <f t="shared" si="271"/>
        <v>41075.627164351848</v>
      </c>
      <c r="R2938" s="11">
        <f t="shared" si="272"/>
        <v>41105.627164351848</v>
      </c>
      <c r="S2938" s="15" t="str">
        <f t="shared" si="274"/>
        <v>music</v>
      </c>
      <c r="T2938" s="16" t="str">
        <f t="shared" si="275"/>
        <v>indie rock</v>
      </c>
    </row>
    <row r="2939" spans="1:20" ht="30" x14ac:dyDescent="0.25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18">
        <f t="shared" si="273"/>
        <v>100.69999999999999</v>
      </c>
      <c r="P2939" s="6">
        <f t="shared" si="270"/>
        <v>115.08571428571429</v>
      </c>
      <c r="Q2939" s="11">
        <f t="shared" si="271"/>
        <v>40860.462175925924</v>
      </c>
      <c r="R2939" s="11">
        <f t="shared" si="272"/>
        <v>40890.999305555553</v>
      </c>
      <c r="S2939" s="15" t="str">
        <f t="shared" si="274"/>
        <v>music</v>
      </c>
      <c r="T2939" s="16" t="str">
        <f t="shared" si="275"/>
        <v>indie rock</v>
      </c>
    </row>
    <row r="2940" spans="1:20" ht="45" x14ac:dyDescent="0.25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18">
        <f t="shared" si="273"/>
        <v>103.53333333333335</v>
      </c>
      <c r="P2940" s="6">
        <f t="shared" si="270"/>
        <v>62.12</v>
      </c>
      <c r="Q2940" s="11">
        <f t="shared" si="271"/>
        <v>40763.996041666665</v>
      </c>
      <c r="R2940" s="11">
        <f t="shared" si="272"/>
        <v>40793.996041666665</v>
      </c>
      <c r="S2940" s="15" t="str">
        <f t="shared" si="274"/>
        <v>music</v>
      </c>
      <c r="T2940" s="16" t="str">
        <f t="shared" si="275"/>
        <v>indie rock</v>
      </c>
    </row>
    <row r="2941" spans="1:20" ht="45" x14ac:dyDescent="0.25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18">
        <f t="shared" si="273"/>
        <v>115.51066666666668</v>
      </c>
      <c r="P2941" s="6">
        <f t="shared" si="270"/>
        <v>46.204266666666669</v>
      </c>
      <c r="Q2941" s="11">
        <f t="shared" si="271"/>
        <v>40395.506388888891</v>
      </c>
      <c r="R2941" s="11">
        <f t="shared" si="272"/>
        <v>40431.957638888889</v>
      </c>
      <c r="S2941" s="15" t="str">
        <f t="shared" si="274"/>
        <v>music</v>
      </c>
      <c r="T2941" s="16" t="str">
        <f t="shared" si="275"/>
        <v>indie rock</v>
      </c>
    </row>
    <row r="2942" spans="1:20" ht="30" x14ac:dyDescent="0.25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18">
        <f t="shared" si="273"/>
        <v>120.4004</v>
      </c>
      <c r="P2942" s="6">
        <f t="shared" si="270"/>
        <v>48.54854838709678</v>
      </c>
      <c r="Q2942" s="11">
        <f t="shared" si="271"/>
        <v>41452.867986111109</v>
      </c>
      <c r="R2942" s="11">
        <f t="shared" si="272"/>
        <v>41487.867986111109</v>
      </c>
      <c r="S2942" s="15" t="str">
        <f t="shared" si="274"/>
        <v>music</v>
      </c>
      <c r="T2942" s="16" t="str">
        <f t="shared" si="275"/>
        <v>indie rock</v>
      </c>
    </row>
    <row r="2943" spans="1:20" ht="45" x14ac:dyDescent="0.25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18">
        <f t="shared" si="273"/>
        <v>115.040375</v>
      </c>
      <c r="P2943" s="6">
        <f t="shared" si="270"/>
        <v>57.520187499999999</v>
      </c>
      <c r="Q2943" s="11">
        <f t="shared" si="271"/>
        <v>41299.173090277771</v>
      </c>
      <c r="R2943" s="11">
        <f t="shared" si="272"/>
        <v>41329.173090277771</v>
      </c>
      <c r="S2943" s="15" t="str">
        <f t="shared" si="274"/>
        <v>music</v>
      </c>
      <c r="T2943" s="16" t="str">
        <f t="shared" si="275"/>
        <v>indie rock</v>
      </c>
    </row>
    <row r="2944" spans="1:20" ht="45" x14ac:dyDescent="0.25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18">
        <f t="shared" si="273"/>
        <v>120.46777777777777</v>
      </c>
      <c r="P2944" s="6">
        <f t="shared" si="270"/>
        <v>88.147154471544724</v>
      </c>
      <c r="Q2944" s="11">
        <f t="shared" si="271"/>
        <v>40555.114328703705</v>
      </c>
      <c r="R2944" s="11">
        <f t="shared" si="272"/>
        <v>40603.625</v>
      </c>
      <c r="S2944" s="15" t="str">
        <f t="shared" si="274"/>
        <v>music</v>
      </c>
      <c r="T2944" s="16" t="str">
        <f t="shared" si="275"/>
        <v>indie rock</v>
      </c>
    </row>
    <row r="2945" spans="1:20" ht="45" x14ac:dyDescent="0.25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18">
        <f t="shared" si="273"/>
        <v>101.28333333333333</v>
      </c>
      <c r="P2945" s="6">
        <f t="shared" si="270"/>
        <v>110.49090909090908</v>
      </c>
      <c r="Q2945" s="11">
        <f t="shared" si="271"/>
        <v>40763.499212962961</v>
      </c>
      <c r="R2945" s="11">
        <f t="shared" si="272"/>
        <v>40823.499212962961</v>
      </c>
      <c r="S2945" s="15" t="str">
        <f t="shared" si="274"/>
        <v>music</v>
      </c>
      <c r="T2945" s="16" t="str">
        <f t="shared" si="275"/>
        <v>indie rock</v>
      </c>
    </row>
    <row r="2946" spans="1:20" ht="45" x14ac:dyDescent="0.25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18">
        <f t="shared" si="273"/>
        <v>102.46666666666667</v>
      </c>
      <c r="P2946" s="6">
        <f t="shared" ref="P2946:P3009" si="276">IF(ISERROR(E2946/L2946),0,E2946/L2946)</f>
        <v>66.826086956521735</v>
      </c>
      <c r="Q2946" s="11">
        <f t="shared" ref="Q2946:Q3009" si="277">(J2946/86400)+25569+(-5/24)</f>
        <v>41205.646203703705</v>
      </c>
      <c r="R2946" s="11">
        <f t="shared" ref="R2946:R3009" si="278">(I2946/86400)+25569+(-5/24)</f>
        <v>41265.68787037037</v>
      </c>
      <c r="S2946" s="15" t="str">
        <f t="shared" si="274"/>
        <v>music</v>
      </c>
      <c r="T2946" s="16" t="str">
        <f t="shared" si="275"/>
        <v>indie rock</v>
      </c>
    </row>
    <row r="2947" spans="1:20" ht="45" x14ac:dyDescent="0.25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18">
        <f t="shared" ref="O2947:O3010" si="279">E2947/D2947 * 100</f>
        <v>120.54285714285714</v>
      </c>
      <c r="P2947" s="6">
        <f t="shared" si="276"/>
        <v>58.597222222222221</v>
      </c>
      <c r="Q2947" s="11">
        <f t="shared" si="277"/>
        <v>40938.811689814815</v>
      </c>
      <c r="R2947" s="11">
        <f t="shared" si="278"/>
        <v>40972.916666666664</v>
      </c>
      <c r="S2947" s="15" t="str">
        <f t="shared" ref="S2947:S3010" si="280">LEFT(N2947,FIND("/",N2947)-1)</f>
        <v>music</v>
      </c>
      <c r="T2947" s="16" t="str">
        <f t="shared" ref="T2947:T3010" si="281">RIGHT(N2947,LEN(N2947)-FIND("/",N2947))</f>
        <v>indie rock</v>
      </c>
    </row>
    <row r="2948" spans="1:20" ht="45" x14ac:dyDescent="0.25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18">
        <f t="shared" si="279"/>
        <v>100</v>
      </c>
      <c r="P2948" s="6">
        <f t="shared" si="276"/>
        <v>113.63636363636364</v>
      </c>
      <c r="Q2948" s="11">
        <f t="shared" si="277"/>
        <v>40758.525150462963</v>
      </c>
      <c r="R2948" s="11">
        <f t="shared" si="278"/>
        <v>40818.525150462963</v>
      </c>
      <c r="S2948" s="15" t="str">
        <f t="shared" si="280"/>
        <v>music</v>
      </c>
      <c r="T2948" s="16" t="str">
        <f t="shared" si="281"/>
        <v>indie rock</v>
      </c>
    </row>
    <row r="2949" spans="1:20" ht="45" x14ac:dyDescent="0.25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18">
        <f t="shared" si="279"/>
        <v>101.66666666666666</v>
      </c>
      <c r="P2949" s="6">
        <f t="shared" si="276"/>
        <v>43.571428571428569</v>
      </c>
      <c r="Q2949" s="11">
        <f t="shared" si="277"/>
        <v>41192.550173611111</v>
      </c>
      <c r="R2949" s="11">
        <f t="shared" si="278"/>
        <v>41207.957638888889</v>
      </c>
      <c r="S2949" s="15" t="str">
        <f t="shared" si="280"/>
        <v>music</v>
      </c>
      <c r="T2949" s="16" t="str">
        <f t="shared" si="281"/>
        <v>indie rock</v>
      </c>
    </row>
    <row r="2950" spans="1:20" ht="45" x14ac:dyDescent="0.25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18">
        <f t="shared" si="279"/>
        <v>100</v>
      </c>
      <c r="P2950" s="6">
        <f t="shared" si="276"/>
        <v>78.94736842105263</v>
      </c>
      <c r="Q2950" s="11">
        <f t="shared" si="277"/>
        <v>40818.376562500001</v>
      </c>
      <c r="R2950" s="11">
        <f t="shared" si="278"/>
        <v>40878.418229166666</v>
      </c>
      <c r="S2950" s="15" t="str">
        <f t="shared" si="280"/>
        <v>music</v>
      </c>
      <c r="T2950" s="16" t="str">
        <f t="shared" si="281"/>
        <v>indie rock</v>
      </c>
    </row>
    <row r="2951" spans="1:20" ht="45" x14ac:dyDescent="0.25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18">
        <f t="shared" si="279"/>
        <v>100.33333333333334</v>
      </c>
      <c r="P2951" s="6">
        <f t="shared" si="276"/>
        <v>188.125</v>
      </c>
      <c r="Q2951" s="11">
        <f t="shared" si="277"/>
        <v>40945.905497685184</v>
      </c>
      <c r="R2951" s="11">
        <f t="shared" si="278"/>
        <v>40975.905497685184</v>
      </c>
      <c r="S2951" s="15" t="str">
        <f t="shared" si="280"/>
        <v>music</v>
      </c>
      <c r="T2951" s="16" t="str">
        <f t="shared" si="281"/>
        <v>indie rock</v>
      </c>
    </row>
    <row r="2952" spans="1:20" x14ac:dyDescent="0.25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18">
        <f t="shared" si="279"/>
        <v>132.36666666666667</v>
      </c>
      <c r="P2952" s="6">
        <f t="shared" si="276"/>
        <v>63.031746031746032</v>
      </c>
      <c r="Q2952" s="11">
        <f t="shared" si="277"/>
        <v>42173.53800925926</v>
      </c>
      <c r="R2952" s="11">
        <f t="shared" si="278"/>
        <v>42186.944444444445</v>
      </c>
      <c r="S2952" s="15" t="str">
        <f t="shared" si="280"/>
        <v>music</v>
      </c>
      <c r="T2952" s="16" t="str">
        <f t="shared" si="281"/>
        <v>indie rock</v>
      </c>
    </row>
    <row r="2953" spans="1:20" ht="45" x14ac:dyDescent="0.25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18">
        <f t="shared" si="279"/>
        <v>136.66666666666666</v>
      </c>
      <c r="P2953" s="6">
        <f t="shared" si="276"/>
        <v>30.37037037037037</v>
      </c>
      <c r="Q2953" s="11">
        <f t="shared" si="277"/>
        <v>41074.62663194444</v>
      </c>
      <c r="R2953" s="11">
        <f t="shared" si="278"/>
        <v>41089.957638888889</v>
      </c>
      <c r="S2953" s="15" t="str">
        <f t="shared" si="280"/>
        <v>music</v>
      </c>
      <c r="T2953" s="16" t="str">
        <f t="shared" si="281"/>
        <v>indie rock</v>
      </c>
    </row>
    <row r="2954" spans="1:20" ht="45" x14ac:dyDescent="0.25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18">
        <f t="shared" si="279"/>
        <v>113.25</v>
      </c>
      <c r="P2954" s="6">
        <f t="shared" si="276"/>
        <v>51.477272727272727</v>
      </c>
      <c r="Q2954" s="11">
        <f t="shared" si="277"/>
        <v>40891.941134259258</v>
      </c>
      <c r="R2954" s="11">
        <f t="shared" si="278"/>
        <v>40951.941134259258</v>
      </c>
      <c r="S2954" s="15" t="str">
        <f t="shared" si="280"/>
        <v>music</v>
      </c>
      <c r="T2954" s="16" t="str">
        <f t="shared" si="281"/>
        <v>indie rock</v>
      </c>
    </row>
    <row r="2955" spans="1:20" ht="45" x14ac:dyDescent="0.25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18">
        <f t="shared" si="279"/>
        <v>136</v>
      </c>
      <c r="P2955" s="6">
        <f t="shared" si="276"/>
        <v>35.789473684210527</v>
      </c>
      <c r="Q2955" s="11">
        <f t="shared" si="277"/>
        <v>40638.660277777773</v>
      </c>
      <c r="R2955" s="11">
        <f t="shared" si="278"/>
        <v>40668.660277777773</v>
      </c>
      <c r="S2955" s="15" t="str">
        <f t="shared" si="280"/>
        <v>music</v>
      </c>
      <c r="T2955" s="16" t="str">
        <f t="shared" si="281"/>
        <v>indie rock</v>
      </c>
    </row>
    <row r="2956" spans="1:20" ht="30" x14ac:dyDescent="0.25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18">
        <f t="shared" si="279"/>
        <v>146.12318374694613</v>
      </c>
      <c r="P2956" s="6">
        <f t="shared" si="276"/>
        <v>98.817391304347822</v>
      </c>
      <c r="Q2956" s="11">
        <f t="shared" si="277"/>
        <v>41192.546608796292</v>
      </c>
      <c r="R2956" s="11">
        <f t="shared" si="278"/>
        <v>41222.588275462964</v>
      </c>
      <c r="S2956" s="15" t="str">
        <f t="shared" si="280"/>
        <v>music</v>
      </c>
      <c r="T2956" s="16" t="str">
        <f t="shared" si="281"/>
        <v>indie rock</v>
      </c>
    </row>
    <row r="2957" spans="1:20" ht="45" x14ac:dyDescent="0.25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18">
        <f t="shared" si="279"/>
        <v>129.5</v>
      </c>
      <c r="P2957" s="6">
        <f t="shared" si="276"/>
        <v>28</v>
      </c>
      <c r="Q2957" s="11">
        <f t="shared" si="277"/>
        <v>41393.86613425926</v>
      </c>
      <c r="R2957" s="11">
        <f t="shared" si="278"/>
        <v>41424.791666666664</v>
      </c>
      <c r="S2957" s="15" t="str">
        <f t="shared" si="280"/>
        <v>music</v>
      </c>
      <c r="T2957" s="16" t="str">
        <f t="shared" si="281"/>
        <v>indie rock</v>
      </c>
    </row>
    <row r="2958" spans="1:20" ht="30" x14ac:dyDescent="0.25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18">
        <f t="shared" si="279"/>
        <v>254</v>
      </c>
      <c r="P2958" s="6">
        <f t="shared" si="276"/>
        <v>51.313131313131315</v>
      </c>
      <c r="Q2958" s="11">
        <f t="shared" si="277"/>
        <v>41951.580474537033</v>
      </c>
      <c r="R2958" s="11">
        <f t="shared" si="278"/>
        <v>41963.958333333336</v>
      </c>
      <c r="S2958" s="15" t="str">
        <f t="shared" si="280"/>
        <v>music</v>
      </c>
      <c r="T2958" s="16" t="str">
        <f t="shared" si="281"/>
        <v>indie rock</v>
      </c>
    </row>
    <row r="2959" spans="1:20" ht="45" x14ac:dyDescent="0.25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18">
        <f t="shared" si="279"/>
        <v>107.04545454545456</v>
      </c>
      <c r="P2959" s="6">
        <f t="shared" si="276"/>
        <v>53.522727272727273</v>
      </c>
      <c r="Q2959" s="11">
        <f t="shared" si="277"/>
        <v>41270.006643518514</v>
      </c>
      <c r="R2959" s="11">
        <f t="shared" si="278"/>
        <v>41300.006643518514</v>
      </c>
      <c r="S2959" s="15" t="str">
        <f t="shared" si="280"/>
        <v>music</v>
      </c>
      <c r="T2959" s="16" t="str">
        <f t="shared" si="281"/>
        <v>indie rock</v>
      </c>
    </row>
    <row r="2960" spans="1:20" ht="45" x14ac:dyDescent="0.25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18">
        <f t="shared" si="279"/>
        <v>107.73299999999999</v>
      </c>
      <c r="P2960" s="6">
        <f t="shared" si="276"/>
        <v>37.149310344827583</v>
      </c>
      <c r="Q2960" s="11">
        <f t="shared" si="277"/>
        <v>41934.502233796295</v>
      </c>
      <c r="R2960" s="11">
        <f t="shared" si="278"/>
        <v>41955.543900462959</v>
      </c>
      <c r="S2960" s="15" t="str">
        <f t="shared" si="280"/>
        <v>music</v>
      </c>
      <c r="T2960" s="16" t="str">
        <f t="shared" si="281"/>
        <v>indie rock</v>
      </c>
    </row>
    <row r="2961" spans="1:20" ht="45" x14ac:dyDescent="0.25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18">
        <f t="shared" si="279"/>
        <v>107.31250000000001</v>
      </c>
      <c r="P2961" s="6">
        <f t="shared" si="276"/>
        <v>89.895287958115176</v>
      </c>
      <c r="Q2961" s="11">
        <f t="shared" si="277"/>
        <v>41134.967361111107</v>
      </c>
      <c r="R2961" s="11">
        <f t="shared" si="278"/>
        <v>41161.954861111109</v>
      </c>
      <c r="S2961" s="15" t="str">
        <f t="shared" si="280"/>
        <v>music</v>
      </c>
      <c r="T2961" s="16" t="str">
        <f t="shared" si="281"/>
        <v>indie rock</v>
      </c>
    </row>
    <row r="2962" spans="1:20" ht="30" x14ac:dyDescent="0.25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18">
        <f t="shared" si="279"/>
        <v>106.52500000000001</v>
      </c>
      <c r="P2962" s="6">
        <f t="shared" si="276"/>
        <v>106.52500000000001</v>
      </c>
      <c r="Q2962" s="11">
        <f t="shared" si="277"/>
        <v>42160.500196759262</v>
      </c>
      <c r="R2962" s="11">
        <f t="shared" si="278"/>
        <v>42190.500196759262</v>
      </c>
      <c r="S2962" s="15" t="str">
        <f t="shared" si="280"/>
        <v>music</v>
      </c>
      <c r="T2962" s="16" t="str">
        <f t="shared" si="281"/>
        <v>indie rock</v>
      </c>
    </row>
    <row r="2963" spans="1:20" ht="30" x14ac:dyDescent="0.25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18">
        <f t="shared" si="279"/>
        <v>100.35000000000001</v>
      </c>
      <c r="P2963" s="6">
        <f t="shared" si="276"/>
        <v>52.815789473684212</v>
      </c>
      <c r="Q2963" s="11">
        <f t="shared" si="277"/>
        <v>41759.462604166663</v>
      </c>
      <c r="R2963" s="11">
        <f t="shared" si="278"/>
        <v>41786.999305555553</v>
      </c>
      <c r="S2963" s="15" t="str">
        <f t="shared" si="280"/>
        <v>music</v>
      </c>
      <c r="T2963" s="16" t="str">
        <f t="shared" si="281"/>
        <v>indie rock</v>
      </c>
    </row>
    <row r="2964" spans="1:20" ht="45" x14ac:dyDescent="0.25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18">
        <f t="shared" si="279"/>
        <v>106.5</v>
      </c>
      <c r="P2964" s="6">
        <f t="shared" si="276"/>
        <v>54.615384615384613</v>
      </c>
      <c r="Q2964" s="11">
        <f t="shared" si="277"/>
        <v>40702.988715277774</v>
      </c>
      <c r="R2964" s="11">
        <f t="shared" si="278"/>
        <v>40769.833333333328</v>
      </c>
      <c r="S2964" s="15" t="str">
        <f t="shared" si="280"/>
        <v>music</v>
      </c>
      <c r="T2964" s="16" t="str">
        <f t="shared" si="281"/>
        <v>indie rock</v>
      </c>
    </row>
    <row r="2965" spans="1:20" ht="45" x14ac:dyDescent="0.25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18">
        <f t="shared" si="279"/>
        <v>100</v>
      </c>
      <c r="P2965" s="6">
        <f t="shared" si="276"/>
        <v>27.272727272727273</v>
      </c>
      <c r="Q2965" s="11">
        <f t="shared" si="277"/>
        <v>41365.719826388886</v>
      </c>
      <c r="R2965" s="11">
        <f t="shared" si="278"/>
        <v>41379.719826388886</v>
      </c>
      <c r="S2965" s="15" t="str">
        <f t="shared" si="280"/>
        <v>music</v>
      </c>
      <c r="T2965" s="16" t="str">
        <f t="shared" si="281"/>
        <v>indie rock</v>
      </c>
    </row>
    <row r="2966" spans="1:20" ht="30" x14ac:dyDescent="0.25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18">
        <f t="shared" si="279"/>
        <v>104.85714285714285</v>
      </c>
      <c r="P2966" s="6">
        <f t="shared" si="276"/>
        <v>68.598130841121488</v>
      </c>
      <c r="Q2966" s="11">
        <f t="shared" si="277"/>
        <v>41870.657129629624</v>
      </c>
      <c r="R2966" s="11">
        <f t="shared" si="278"/>
        <v>41905.657129629624</v>
      </c>
      <c r="S2966" s="15" t="str">
        <f t="shared" si="280"/>
        <v>music</v>
      </c>
      <c r="T2966" s="16" t="str">
        <f t="shared" si="281"/>
        <v>indie rock</v>
      </c>
    </row>
    <row r="2967" spans="1:20" ht="45" x14ac:dyDescent="0.25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18">
        <f t="shared" si="279"/>
        <v>104.69999999999999</v>
      </c>
      <c r="P2967" s="6">
        <f t="shared" si="276"/>
        <v>35.612244897959187</v>
      </c>
      <c r="Q2967" s="11">
        <f t="shared" si="277"/>
        <v>40458.607291666667</v>
      </c>
      <c r="R2967" s="11">
        <f t="shared" si="278"/>
        <v>40520.999305555553</v>
      </c>
      <c r="S2967" s="15" t="str">
        <f t="shared" si="280"/>
        <v>music</v>
      </c>
      <c r="T2967" s="16" t="str">
        <f t="shared" si="281"/>
        <v>indie rock</v>
      </c>
    </row>
    <row r="2968" spans="1:20" ht="45" x14ac:dyDescent="0.25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18">
        <f t="shared" si="279"/>
        <v>225.66666666666669</v>
      </c>
      <c r="P2968" s="6">
        <f t="shared" si="276"/>
        <v>94.027777777777771</v>
      </c>
      <c r="Q2968" s="11">
        <f t="shared" si="277"/>
        <v>40563.872696759259</v>
      </c>
      <c r="R2968" s="11">
        <f t="shared" si="278"/>
        <v>40593.872696759259</v>
      </c>
      <c r="S2968" s="15" t="str">
        <f t="shared" si="280"/>
        <v>music</v>
      </c>
      <c r="T2968" s="16" t="str">
        <f t="shared" si="281"/>
        <v>indie rock</v>
      </c>
    </row>
    <row r="2969" spans="1:20" ht="45" x14ac:dyDescent="0.25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18">
        <f t="shared" si="279"/>
        <v>100.90416666666667</v>
      </c>
      <c r="P2969" s="6">
        <f t="shared" si="276"/>
        <v>526.45652173913038</v>
      </c>
      <c r="Q2969" s="11">
        <f t="shared" si="277"/>
        <v>41136.569479166668</v>
      </c>
      <c r="R2969" s="11">
        <f t="shared" si="278"/>
        <v>41184.569479166668</v>
      </c>
      <c r="S2969" s="15" t="str">
        <f t="shared" si="280"/>
        <v>music</v>
      </c>
      <c r="T2969" s="16" t="str">
        <f t="shared" si="281"/>
        <v>indie rock</v>
      </c>
    </row>
    <row r="2970" spans="1:20" ht="45" x14ac:dyDescent="0.25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18">
        <f t="shared" si="279"/>
        <v>147.75</v>
      </c>
      <c r="P2970" s="6">
        <f t="shared" si="276"/>
        <v>50.657142857142858</v>
      </c>
      <c r="Q2970" s="11">
        <f t="shared" si="277"/>
        <v>42289.851261574069</v>
      </c>
      <c r="R2970" s="11">
        <f t="shared" si="278"/>
        <v>42303.999305555553</v>
      </c>
      <c r="S2970" s="15" t="str">
        <f t="shared" si="280"/>
        <v>music</v>
      </c>
      <c r="T2970" s="16" t="str">
        <f t="shared" si="281"/>
        <v>indie rock</v>
      </c>
    </row>
    <row r="2971" spans="1:20" ht="30" x14ac:dyDescent="0.25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18">
        <f t="shared" si="279"/>
        <v>134.61099999999999</v>
      </c>
      <c r="P2971" s="6">
        <f t="shared" si="276"/>
        <v>79.182941176470578</v>
      </c>
      <c r="Q2971" s="11">
        <f t="shared" si="277"/>
        <v>40718.631203703699</v>
      </c>
      <c r="R2971" s="11">
        <f t="shared" si="278"/>
        <v>40748.631203703699</v>
      </c>
      <c r="S2971" s="15" t="str">
        <f t="shared" si="280"/>
        <v>music</v>
      </c>
      <c r="T2971" s="16" t="str">
        <f t="shared" si="281"/>
        <v>indie rock</v>
      </c>
    </row>
    <row r="2972" spans="1:20" ht="30" x14ac:dyDescent="0.25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18">
        <f t="shared" si="279"/>
        <v>100.75</v>
      </c>
      <c r="P2972" s="6">
        <f t="shared" si="276"/>
        <v>91.590909090909093</v>
      </c>
      <c r="Q2972" s="11">
        <f t="shared" si="277"/>
        <v>41106.921817129631</v>
      </c>
      <c r="R2972" s="11">
        <f t="shared" si="278"/>
        <v>41136.921817129631</v>
      </c>
      <c r="S2972" s="15" t="str">
        <f t="shared" si="280"/>
        <v>music</v>
      </c>
      <c r="T2972" s="16" t="str">
        <f t="shared" si="281"/>
        <v>indie rock</v>
      </c>
    </row>
    <row r="2973" spans="1:20" ht="45" x14ac:dyDescent="0.25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18">
        <f t="shared" si="279"/>
        <v>100.880375</v>
      </c>
      <c r="P2973" s="6">
        <f t="shared" si="276"/>
        <v>116.96275362318841</v>
      </c>
      <c r="Q2973" s="11">
        <f t="shared" si="277"/>
        <v>41591.756203703699</v>
      </c>
      <c r="R2973" s="11">
        <f t="shared" si="278"/>
        <v>41640.756203703699</v>
      </c>
      <c r="S2973" s="15" t="str">
        <f t="shared" si="280"/>
        <v>music</v>
      </c>
      <c r="T2973" s="16" t="str">
        <f t="shared" si="281"/>
        <v>indie rock</v>
      </c>
    </row>
    <row r="2974" spans="1:20" x14ac:dyDescent="0.25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18">
        <f t="shared" si="279"/>
        <v>115.75</v>
      </c>
      <c r="P2974" s="6">
        <f t="shared" si="276"/>
        <v>35.615384615384613</v>
      </c>
      <c r="Q2974" s="11">
        <f t="shared" si="277"/>
        <v>42240.644201388888</v>
      </c>
      <c r="R2974" s="11">
        <f t="shared" si="278"/>
        <v>42270.644201388888</v>
      </c>
      <c r="S2974" s="15" t="str">
        <f t="shared" si="280"/>
        <v>music</v>
      </c>
      <c r="T2974" s="16" t="str">
        <f t="shared" si="281"/>
        <v>rock</v>
      </c>
    </row>
    <row r="2975" spans="1:20" ht="45" x14ac:dyDescent="0.25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18">
        <f t="shared" si="279"/>
        <v>112.26666666666667</v>
      </c>
      <c r="P2975" s="6">
        <f t="shared" si="276"/>
        <v>87.103448275862064</v>
      </c>
      <c r="Q2975" s="11">
        <f t="shared" si="277"/>
        <v>41813.557766203703</v>
      </c>
      <c r="R2975" s="11">
        <f t="shared" si="278"/>
        <v>41844.557766203703</v>
      </c>
      <c r="S2975" s="15" t="str">
        <f t="shared" si="280"/>
        <v>music</v>
      </c>
      <c r="T2975" s="16" t="str">
        <f t="shared" si="281"/>
        <v>rock</v>
      </c>
    </row>
    <row r="2976" spans="1:20" ht="45" x14ac:dyDescent="0.25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18">
        <f t="shared" si="279"/>
        <v>132.20000000000002</v>
      </c>
      <c r="P2976" s="6">
        <f t="shared" si="276"/>
        <v>75.11363636363636</v>
      </c>
      <c r="Q2976" s="11">
        <f t="shared" si="277"/>
        <v>42111.691203703704</v>
      </c>
      <c r="R2976" s="11">
        <f t="shared" si="278"/>
        <v>42162.951388888883</v>
      </c>
      <c r="S2976" s="15" t="str">
        <f t="shared" si="280"/>
        <v>music</v>
      </c>
      <c r="T2976" s="16" t="str">
        <f t="shared" si="281"/>
        <v>rock</v>
      </c>
    </row>
    <row r="2977" spans="1:20" ht="30" x14ac:dyDescent="0.25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18">
        <f t="shared" si="279"/>
        <v>102.63636363636364</v>
      </c>
      <c r="P2977" s="6">
        <f t="shared" si="276"/>
        <v>68.01204819277109</v>
      </c>
      <c r="Q2977" s="11">
        <f t="shared" si="277"/>
        <v>42515.509421296294</v>
      </c>
      <c r="R2977" s="11">
        <f t="shared" si="278"/>
        <v>42545.957638888889</v>
      </c>
      <c r="S2977" s="15" t="str">
        <f t="shared" si="280"/>
        <v>music</v>
      </c>
      <c r="T2977" s="16" t="str">
        <f t="shared" si="281"/>
        <v>rock</v>
      </c>
    </row>
    <row r="2978" spans="1:20" ht="45" x14ac:dyDescent="0.25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18">
        <f t="shared" si="279"/>
        <v>138.64000000000001</v>
      </c>
      <c r="P2978" s="6">
        <f t="shared" si="276"/>
        <v>29.623931623931625</v>
      </c>
      <c r="Q2978" s="11">
        <f t="shared" si="277"/>
        <v>42438.458738425928</v>
      </c>
      <c r="R2978" s="11">
        <f t="shared" si="278"/>
        <v>42468.417071759257</v>
      </c>
      <c r="S2978" s="15" t="str">
        <f t="shared" si="280"/>
        <v>music</v>
      </c>
      <c r="T2978" s="16" t="str">
        <f t="shared" si="281"/>
        <v>rock</v>
      </c>
    </row>
    <row r="2979" spans="1:20" ht="45" x14ac:dyDescent="0.25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18">
        <f t="shared" si="279"/>
        <v>146.6</v>
      </c>
      <c r="P2979" s="6">
        <f t="shared" si="276"/>
        <v>91.625</v>
      </c>
      <c r="Q2979" s="11">
        <f t="shared" si="277"/>
        <v>41933.629837962959</v>
      </c>
      <c r="R2979" s="11">
        <f t="shared" si="278"/>
        <v>41978.671504629623</v>
      </c>
      <c r="S2979" s="15" t="str">
        <f t="shared" si="280"/>
        <v>music</v>
      </c>
      <c r="T2979" s="16" t="str">
        <f t="shared" si="281"/>
        <v>rock</v>
      </c>
    </row>
    <row r="2980" spans="1:20" ht="30" x14ac:dyDescent="0.25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18">
        <f t="shared" si="279"/>
        <v>120</v>
      </c>
      <c r="P2980" s="6">
        <f t="shared" si="276"/>
        <v>22.5</v>
      </c>
      <c r="Q2980" s="11">
        <f t="shared" si="277"/>
        <v>41152.858067129629</v>
      </c>
      <c r="R2980" s="11">
        <f t="shared" si="278"/>
        <v>41166.858067129629</v>
      </c>
      <c r="S2980" s="15" t="str">
        <f t="shared" si="280"/>
        <v>music</v>
      </c>
      <c r="T2980" s="16" t="str">
        <f t="shared" si="281"/>
        <v>rock</v>
      </c>
    </row>
    <row r="2981" spans="1:20" ht="30" x14ac:dyDescent="0.25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18">
        <f t="shared" si="279"/>
        <v>121.5816111111111</v>
      </c>
      <c r="P2981" s="6">
        <f t="shared" si="276"/>
        <v>64.366735294117646</v>
      </c>
      <c r="Q2981" s="11">
        <f t="shared" si="277"/>
        <v>42745.391909722217</v>
      </c>
      <c r="R2981" s="11">
        <f t="shared" si="278"/>
        <v>42775.999999999993</v>
      </c>
      <c r="S2981" s="15" t="str">
        <f t="shared" si="280"/>
        <v>music</v>
      </c>
      <c r="T2981" s="16" t="str">
        <f t="shared" si="281"/>
        <v>rock</v>
      </c>
    </row>
    <row r="2982" spans="1:20" ht="45" x14ac:dyDescent="0.25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18">
        <f t="shared" si="279"/>
        <v>100</v>
      </c>
      <c r="P2982" s="6">
        <f t="shared" si="276"/>
        <v>21.857142857142858</v>
      </c>
      <c r="Q2982" s="11">
        <f t="shared" si="277"/>
        <v>42793.492488425924</v>
      </c>
      <c r="R2982" s="11">
        <f t="shared" si="278"/>
        <v>42796.492488425924</v>
      </c>
      <c r="S2982" s="15" t="str">
        <f t="shared" si="280"/>
        <v>music</v>
      </c>
      <c r="T2982" s="16" t="str">
        <f t="shared" si="281"/>
        <v>rock</v>
      </c>
    </row>
    <row r="2983" spans="1:20" ht="45" x14ac:dyDescent="0.25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18">
        <f t="shared" si="279"/>
        <v>180.85714285714286</v>
      </c>
      <c r="P2983" s="6">
        <f t="shared" si="276"/>
        <v>33.315789473684212</v>
      </c>
      <c r="Q2983" s="11">
        <f t="shared" si="277"/>
        <v>42198.541921296295</v>
      </c>
      <c r="R2983" s="11">
        <f t="shared" si="278"/>
        <v>42238.541921296295</v>
      </c>
      <c r="S2983" s="15" t="str">
        <f t="shared" si="280"/>
        <v>music</v>
      </c>
      <c r="T2983" s="16" t="str">
        <f t="shared" si="281"/>
        <v>rock</v>
      </c>
    </row>
    <row r="2984" spans="1:20" ht="45" x14ac:dyDescent="0.25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18">
        <f t="shared" si="279"/>
        <v>106.075</v>
      </c>
      <c r="P2984" s="6">
        <f t="shared" si="276"/>
        <v>90.276595744680847</v>
      </c>
      <c r="Q2984" s="11">
        <f t="shared" si="277"/>
        <v>42141.748784722215</v>
      </c>
      <c r="R2984" s="11">
        <f t="shared" si="278"/>
        <v>42176.999999999993</v>
      </c>
      <c r="S2984" s="15" t="str">
        <f t="shared" si="280"/>
        <v>music</v>
      </c>
      <c r="T2984" s="16" t="str">
        <f t="shared" si="281"/>
        <v>rock</v>
      </c>
    </row>
    <row r="2985" spans="1:20" ht="45" x14ac:dyDescent="0.25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18">
        <f t="shared" si="279"/>
        <v>100</v>
      </c>
      <c r="P2985" s="6">
        <f t="shared" si="276"/>
        <v>76.92307692307692</v>
      </c>
      <c r="Q2985" s="11">
        <f t="shared" si="277"/>
        <v>42082.371759259258</v>
      </c>
      <c r="R2985" s="11">
        <f t="shared" si="278"/>
        <v>42112.371759259258</v>
      </c>
      <c r="S2985" s="15" t="str">
        <f t="shared" si="280"/>
        <v>music</v>
      </c>
      <c r="T2985" s="16" t="str">
        <f t="shared" si="281"/>
        <v>rock</v>
      </c>
    </row>
    <row r="2986" spans="1:20" ht="45" x14ac:dyDescent="0.25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18">
        <f t="shared" si="279"/>
        <v>126.92857142857143</v>
      </c>
      <c r="P2986" s="6">
        <f t="shared" si="276"/>
        <v>59.233333333333334</v>
      </c>
      <c r="Q2986" s="11">
        <f t="shared" si="277"/>
        <v>41495.484293981477</v>
      </c>
      <c r="R2986" s="11">
        <f t="shared" si="278"/>
        <v>41526.957638888889</v>
      </c>
      <c r="S2986" s="15" t="str">
        <f t="shared" si="280"/>
        <v>music</v>
      </c>
      <c r="T2986" s="16" t="str">
        <f t="shared" si="281"/>
        <v>rock</v>
      </c>
    </row>
    <row r="2987" spans="1:20" ht="45" x14ac:dyDescent="0.25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18">
        <f t="shared" si="279"/>
        <v>102.97499999999999</v>
      </c>
      <c r="P2987" s="6">
        <f t="shared" si="276"/>
        <v>65.38095238095238</v>
      </c>
      <c r="Q2987" s="11">
        <f t="shared" si="277"/>
        <v>42465.334571759253</v>
      </c>
      <c r="R2987" s="11">
        <f t="shared" si="278"/>
        <v>42495.334571759253</v>
      </c>
      <c r="S2987" s="15" t="str">
        <f t="shared" si="280"/>
        <v>music</v>
      </c>
      <c r="T2987" s="16" t="str">
        <f t="shared" si="281"/>
        <v>rock</v>
      </c>
    </row>
    <row r="2988" spans="1:20" ht="45" x14ac:dyDescent="0.25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18">
        <f t="shared" si="279"/>
        <v>250</v>
      </c>
      <c r="P2988" s="6">
        <f t="shared" si="276"/>
        <v>67.307692307692307</v>
      </c>
      <c r="Q2988" s="11">
        <f t="shared" si="277"/>
        <v>42564.800763888888</v>
      </c>
      <c r="R2988" s="11">
        <f t="shared" si="278"/>
        <v>42571.800763888888</v>
      </c>
      <c r="S2988" s="15" t="str">
        <f t="shared" si="280"/>
        <v>music</v>
      </c>
      <c r="T2988" s="16" t="str">
        <f t="shared" si="281"/>
        <v>rock</v>
      </c>
    </row>
    <row r="2989" spans="1:20" ht="45" x14ac:dyDescent="0.25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18">
        <f t="shared" si="279"/>
        <v>126.02</v>
      </c>
      <c r="P2989" s="6">
        <f t="shared" si="276"/>
        <v>88.74647887323944</v>
      </c>
      <c r="Q2989" s="11">
        <f t="shared" si="277"/>
        <v>42096.424872685187</v>
      </c>
      <c r="R2989" s="11">
        <f t="shared" si="278"/>
        <v>42126.424872685187</v>
      </c>
      <c r="S2989" s="15" t="str">
        <f t="shared" si="280"/>
        <v>music</v>
      </c>
      <c r="T2989" s="16" t="str">
        <f t="shared" si="281"/>
        <v>rock</v>
      </c>
    </row>
    <row r="2990" spans="1:20" ht="45" x14ac:dyDescent="0.25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18">
        <f t="shared" si="279"/>
        <v>100.12</v>
      </c>
      <c r="P2990" s="6">
        <f t="shared" si="276"/>
        <v>65.868421052631575</v>
      </c>
      <c r="Q2990" s="11">
        <f t="shared" si="277"/>
        <v>42502.042442129627</v>
      </c>
      <c r="R2990" s="11">
        <f t="shared" si="278"/>
        <v>42527.042442129627</v>
      </c>
      <c r="S2990" s="15" t="str">
        <f t="shared" si="280"/>
        <v>music</v>
      </c>
      <c r="T2990" s="16" t="str">
        <f t="shared" si="281"/>
        <v>rock</v>
      </c>
    </row>
    <row r="2991" spans="1:20" ht="45" x14ac:dyDescent="0.25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18">
        <f t="shared" si="279"/>
        <v>138.64000000000001</v>
      </c>
      <c r="P2991" s="6">
        <f t="shared" si="276"/>
        <v>40.349243306169967</v>
      </c>
      <c r="Q2991" s="11">
        <f t="shared" si="277"/>
        <v>42723.428206018514</v>
      </c>
      <c r="R2991" s="11">
        <f t="shared" si="278"/>
        <v>42753.428206018514</v>
      </c>
      <c r="S2991" s="15" t="str">
        <f t="shared" si="280"/>
        <v>music</v>
      </c>
      <c r="T2991" s="16" t="str">
        <f t="shared" si="281"/>
        <v>rock</v>
      </c>
    </row>
    <row r="2992" spans="1:20" ht="30" x14ac:dyDescent="0.25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18">
        <f t="shared" si="279"/>
        <v>161.4</v>
      </c>
      <c r="P2992" s="6">
        <f t="shared" si="276"/>
        <v>76.857142857142861</v>
      </c>
      <c r="Q2992" s="11">
        <f t="shared" si="277"/>
        <v>42074.962870370371</v>
      </c>
      <c r="R2992" s="11">
        <f t="shared" si="278"/>
        <v>42104.962870370371</v>
      </c>
      <c r="S2992" s="15" t="str">
        <f t="shared" si="280"/>
        <v>music</v>
      </c>
      <c r="T2992" s="16" t="str">
        <f t="shared" si="281"/>
        <v>rock</v>
      </c>
    </row>
    <row r="2993" spans="1:20" ht="30" x14ac:dyDescent="0.25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18">
        <f t="shared" si="279"/>
        <v>107.18419999999999</v>
      </c>
      <c r="P2993" s="6">
        <f t="shared" si="276"/>
        <v>68.707820512820518</v>
      </c>
      <c r="Q2993" s="11">
        <f t="shared" si="277"/>
        <v>42279.461435185185</v>
      </c>
      <c r="R2993" s="11">
        <f t="shared" si="278"/>
        <v>42321.503101851849</v>
      </c>
      <c r="S2993" s="15" t="str">
        <f t="shared" si="280"/>
        <v>music</v>
      </c>
      <c r="T2993" s="16" t="str">
        <f t="shared" si="281"/>
        <v>rock</v>
      </c>
    </row>
    <row r="2994" spans="1:20" ht="45" x14ac:dyDescent="0.25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18">
        <f t="shared" si="279"/>
        <v>153.1</v>
      </c>
      <c r="P2994" s="6">
        <f t="shared" si="276"/>
        <v>57.773584905660378</v>
      </c>
      <c r="Q2994" s="11">
        <f t="shared" si="277"/>
        <v>42772.796909722216</v>
      </c>
      <c r="R2994" s="11">
        <f t="shared" si="278"/>
        <v>42786.796909722216</v>
      </c>
      <c r="S2994" s="15" t="str">
        <f t="shared" si="280"/>
        <v>games</v>
      </c>
      <c r="T2994" s="16" t="str">
        <f t="shared" si="281"/>
        <v>tabletop games</v>
      </c>
    </row>
    <row r="2995" spans="1:20" ht="30" x14ac:dyDescent="0.25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18">
        <f t="shared" si="279"/>
        <v>524.16666666666663</v>
      </c>
      <c r="P2995" s="6">
        <f t="shared" si="276"/>
        <v>44.171348314606739</v>
      </c>
      <c r="Q2995" s="11">
        <f t="shared" si="277"/>
        <v>41879.692418981482</v>
      </c>
      <c r="R2995" s="11">
        <f t="shared" si="278"/>
        <v>41914.692418981482</v>
      </c>
      <c r="S2995" s="15" t="str">
        <f t="shared" si="280"/>
        <v>games</v>
      </c>
      <c r="T2995" s="16" t="str">
        <f t="shared" si="281"/>
        <v>tabletop games</v>
      </c>
    </row>
    <row r="2996" spans="1:20" ht="45" x14ac:dyDescent="0.25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18">
        <f t="shared" si="279"/>
        <v>489.27777777777777</v>
      </c>
      <c r="P2996" s="6">
        <f t="shared" si="276"/>
        <v>31.566308243727597</v>
      </c>
      <c r="Q2996" s="11">
        <f t="shared" si="277"/>
        <v>42745.157141203701</v>
      </c>
      <c r="R2996" s="11">
        <f t="shared" si="278"/>
        <v>42774.999999999993</v>
      </c>
      <c r="S2996" s="15" t="str">
        <f t="shared" si="280"/>
        <v>games</v>
      </c>
      <c r="T2996" s="16" t="str">
        <f t="shared" si="281"/>
        <v>tabletop games</v>
      </c>
    </row>
    <row r="2997" spans="1:20" ht="45" x14ac:dyDescent="0.25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18">
        <f t="shared" si="279"/>
        <v>284.74</v>
      </c>
      <c r="P2997" s="6">
        <f t="shared" si="276"/>
        <v>107.04511278195488</v>
      </c>
      <c r="Q2997" s="11">
        <f t="shared" si="277"/>
        <v>42380.481956018521</v>
      </c>
      <c r="R2997" s="11">
        <f t="shared" si="278"/>
        <v>42394.458333333336</v>
      </c>
      <c r="S2997" s="15" t="str">
        <f t="shared" si="280"/>
        <v>games</v>
      </c>
      <c r="T2997" s="16" t="str">
        <f t="shared" si="281"/>
        <v>tabletop games</v>
      </c>
    </row>
    <row r="2998" spans="1:20" ht="45" x14ac:dyDescent="0.25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18">
        <f t="shared" si="279"/>
        <v>1856.97</v>
      </c>
      <c r="P2998" s="6">
        <f t="shared" si="276"/>
        <v>149.03451043338683</v>
      </c>
      <c r="Q2998" s="11">
        <f t="shared" si="277"/>
        <v>41319.141655092586</v>
      </c>
      <c r="R2998" s="11">
        <f t="shared" si="278"/>
        <v>41359.141655092586</v>
      </c>
      <c r="S2998" s="15" t="str">
        <f t="shared" si="280"/>
        <v>games</v>
      </c>
      <c r="T2998" s="16" t="str">
        <f t="shared" si="281"/>
        <v>tabletop games</v>
      </c>
    </row>
    <row r="2999" spans="1:20" ht="30" x14ac:dyDescent="0.25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18">
        <f t="shared" si="279"/>
        <v>109.67499999999998</v>
      </c>
      <c r="P2999" s="6">
        <f t="shared" si="276"/>
        <v>55.956632653061227</v>
      </c>
      <c r="Q2999" s="11">
        <f t="shared" si="277"/>
        <v>42583.406747685185</v>
      </c>
      <c r="R2999" s="11">
        <f t="shared" si="278"/>
        <v>42619.874999999993</v>
      </c>
      <c r="S2999" s="15" t="str">
        <f t="shared" si="280"/>
        <v>games</v>
      </c>
      <c r="T2999" s="16" t="str">
        <f t="shared" si="281"/>
        <v>tabletop games</v>
      </c>
    </row>
    <row r="3000" spans="1:20" ht="45" x14ac:dyDescent="0.25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18">
        <f t="shared" si="279"/>
        <v>1014.6425</v>
      </c>
      <c r="P3000" s="6">
        <f t="shared" si="276"/>
        <v>56.970381807973048</v>
      </c>
      <c r="Q3000" s="11">
        <f t="shared" si="277"/>
        <v>42068.000763888886</v>
      </c>
      <c r="R3000" s="11">
        <f t="shared" si="278"/>
        <v>42096.957638888889</v>
      </c>
      <c r="S3000" s="15" t="str">
        <f t="shared" si="280"/>
        <v>games</v>
      </c>
      <c r="T3000" s="16" t="str">
        <f t="shared" si="281"/>
        <v>tabletop games</v>
      </c>
    </row>
    <row r="3001" spans="1:20" ht="45" x14ac:dyDescent="0.25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18">
        <f t="shared" si="279"/>
        <v>412.17692027666544</v>
      </c>
      <c r="P3001" s="6">
        <f t="shared" si="276"/>
        <v>44.056420233463037</v>
      </c>
      <c r="Q3001" s="11">
        <f t="shared" si="277"/>
        <v>42633.377789351849</v>
      </c>
      <c r="R3001" s="11">
        <f t="shared" si="278"/>
        <v>42668.499999999993</v>
      </c>
      <c r="S3001" s="15" t="str">
        <f t="shared" si="280"/>
        <v>games</v>
      </c>
      <c r="T3001" s="16" t="str">
        <f t="shared" si="281"/>
        <v>tabletop games</v>
      </c>
    </row>
    <row r="3002" spans="1:20" ht="45" x14ac:dyDescent="0.25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18">
        <f t="shared" si="279"/>
        <v>503.25</v>
      </c>
      <c r="P3002" s="6">
        <f t="shared" si="276"/>
        <v>68.625</v>
      </c>
      <c r="Q3002" s="11">
        <f t="shared" si="277"/>
        <v>42467.579861111109</v>
      </c>
      <c r="R3002" s="11">
        <f t="shared" si="278"/>
        <v>42481.708333333336</v>
      </c>
      <c r="S3002" s="15" t="str">
        <f t="shared" si="280"/>
        <v>games</v>
      </c>
      <c r="T3002" s="16" t="str">
        <f t="shared" si="281"/>
        <v>tabletop games</v>
      </c>
    </row>
    <row r="3003" spans="1:20" ht="45" x14ac:dyDescent="0.25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18">
        <f t="shared" si="279"/>
        <v>184.61052631578946</v>
      </c>
      <c r="P3003" s="6">
        <f t="shared" si="276"/>
        <v>65.318435754189949</v>
      </c>
      <c r="Q3003" s="11">
        <f t="shared" si="277"/>
        <v>42417.416712962957</v>
      </c>
      <c r="R3003" s="11">
        <f t="shared" si="278"/>
        <v>42452.082638888889</v>
      </c>
      <c r="S3003" s="15" t="str">
        <f t="shared" si="280"/>
        <v>games</v>
      </c>
      <c r="T3003" s="16" t="str">
        <f t="shared" si="281"/>
        <v>tabletop games</v>
      </c>
    </row>
    <row r="3004" spans="1:20" ht="45" x14ac:dyDescent="0.25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18">
        <f t="shared" si="279"/>
        <v>119.73333333333333</v>
      </c>
      <c r="P3004" s="6">
        <f t="shared" si="276"/>
        <v>35.92</v>
      </c>
      <c r="Q3004" s="11">
        <f t="shared" si="277"/>
        <v>42768.6253125</v>
      </c>
      <c r="R3004" s="11">
        <f t="shared" si="278"/>
        <v>42780.6253125</v>
      </c>
      <c r="S3004" s="15" t="str">
        <f t="shared" si="280"/>
        <v>games</v>
      </c>
      <c r="T3004" s="16" t="str">
        <f t="shared" si="281"/>
        <v>tabletop games</v>
      </c>
    </row>
    <row r="3005" spans="1:20" ht="45" x14ac:dyDescent="0.25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18">
        <f t="shared" si="279"/>
        <v>1081.2401666666667</v>
      </c>
      <c r="P3005" s="6">
        <f t="shared" si="276"/>
        <v>40.070667078443485</v>
      </c>
      <c r="Q3005" s="11">
        <f t="shared" si="277"/>
        <v>42691.642870370364</v>
      </c>
      <c r="R3005" s="11">
        <f t="shared" si="278"/>
        <v>42719.749999999993</v>
      </c>
      <c r="S3005" s="15" t="str">
        <f t="shared" si="280"/>
        <v>games</v>
      </c>
      <c r="T3005" s="16" t="str">
        <f t="shared" si="281"/>
        <v>tabletop games</v>
      </c>
    </row>
    <row r="3006" spans="1:20" ht="45" x14ac:dyDescent="0.25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18">
        <f t="shared" si="279"/>
        <v>452.37333333333333</v>
      </c>
      <c r="P3006" s="6">
        <f t="shared" si="276"/>
        <v>75.647714604236342</v>
      </c>
      <c r="Q3006" s="11">
        <f t="shared" si="277"/>
        <v>42664.197592592587</v>
      </c>
      <c r="R3006" s="11">
        <f t="shared" si="278"/>
        <v>42694.999305555553</v>
      </c>
      <c r="S3006" s="15" t="str">
        <f t="shared" si="280"/>
        <v>games</v>
      </c>
      <c r="T3006" s="16" t="str">
        <f t="shared" si="281"/>
        <v>tabletop games</v>
      </c>
    </row>
    <row r="3007" spans="1:20" ht="45" x14ac:dyDescent="0.25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18">
        <f t="shared" si="279"/>
        <v>537.37</v>
      </c>
      <c r="P3007" s="6">
        <f t="shared" si="276"/>
        <v>61.203872437357631</v>
      </c>
      <c r="Q3007" s="11">
        <f t="shared" si="277"/>
        <v>42425.54965277778</v>
      </c>
      <c r="R3007" s="11">
        <f t="shared" si="278"/>
        <v>42455.507986111108</v>
      </c>
      <c r="S3007" s="15" t="str">
        <f t="shared" si="280"/>
        <v>games</v>
      </c>
      <c r="T3007" s="16" t="str">
        <f t="shared" si="281"/>
        <v>tabletop games</v>
      </c>
    </row>
    <row r="3008" spans="1:20" ht="30" x14ac:dyDescent="0.25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18">
        <f t="shared" si="279"/>
        <v>120.32608695652173</v>
      </c>
      <c r="P3008" s="6">
        <f t="shared" si="276"/>
        <v>48.130434782608695</v>
      </c>
      <c r="Q3008" s="11">
        <f t="shared" si="277"/>
        <v>42197.563657407409</v>
      </c>
      <c r="R3008" s="11">
        <f t="shared" si="278"/>
        <v>42227.563657407409</v>
      </c>
      <c r="S3008" s="15" t="str">
        <f t="shared" si="280"/>
        <v>games</v>
      </c>
      <c r="T3008" s="16" t="str">
        <f t="shared" si="281"/>
        <v>tabletop games</v>
      </c>
    </row>
    <row r="3009" spans="1:20" ht="30" x14ac:dyDescent="0.25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18">
        <f t="shared" si="279"/>
        <v>113.83571428571429</v>
      </c>
      <c r="P3009" s="6">
        <f t="shared" si="276"/>
        <v>68.106837606837601</v>
      </c>
      <c r="Q3009" s="11">
        <f t="shared" si="277"/>
        <v>42675.278958333329</v>
      </c>
      <c r="R3009" s="11">
        <f t="shared" si="278"/>
        <v>42706.083333333336</v>
      </c>
      <c r="S3009" s="15" t="str">
        <f t="shared" si="280"/>
        <v>games</v>
      </c>
      <c r="T3009" s="16" t="str">
        <f t="shared" si="281"/>
        <v>tabletop games</v>
      </c>
    </row>
    <row r="3010" spans="1:20" ht="45" x14ac:dyDescent="0.25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18">
        <f t="shared" si="279"/>
        <v>951.03109999999992</v>
      </c>
      <c r="P3010" s="6">
        <f t="shared" ref="P3010:P3073" si="282">IF(ISERROR(E3010/L3010),0,E3010/L3010)</f>
        <v>65.891300230946882</v>
      </c>
      <c r="Q3010" s="11">
        <f t="shared" ref="Q3010:Q3073" si="283">(J3010/86400)+25569+(-5/24)</f>
        <v>42033.37568287037</v>
      </c>
      <c r="R3010" s="11">
        <f t="shared" ref="R3010:R3073" si="284">(I3010/86400)+25569+(-5/24)</f>
        <v>42063.37568287037</v>
      </c>
      <c r="S3010" s="15" t="str">
        <f t="shared" si="280"/>
        <v>games</v>
      </c>
      <c r="T3010" s="16" t="str">
        <f t="shared" si="281"/>
        <v>tabletop games</v>
      </c>
    </row>
    <row r="3011" spans="1:20" ht="45" x14ac:dyDescent="0.25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18">
        <f t="shared" ref="O3011:O3074" si="285">E3011/D3011 * 100</f>
        <v>132.89249999999998</v>
      </c>
      <c r="P3011" s="6">
        <f t="shared" si="282"/>
        <v>81.654377880184327</v>
      </c>
      <c r="Q3011" s="11">
        <f t="shared" si="283"/>
        <v>42292.305555555555</v>
      </c>
      <c r="R3011" s="11">
        <f t="shared" si="284"/>
        <v>42322.347222222219</v>
      </c>
      <c r="S3011" s="15" t="str">
        <f t="shared" ref="S3011:S3074" si="286">LEFT(N3011,FIND("/",N3011)-1)</f>
        <v>games</v>
      </c>
      <c r="T3011" s="16" t="str">
        <f t="shared" ref="T3011:T3074" si="287">RIGHT(N3011,LEN(N3011)-FIND("/",N3011))</f>
        <v>tabletop games</v>
      </c>
    </row>
    <row r="3012" spans="1:20" ht="30" x14ac:dyDescent="0.25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18">
        <f t="shared" si="285"/>
        <v>146.97777777777779</v>
      </c>
      <c r="P3012" s="6">
        <f t="shared" si="282"/>
        <v>52.701195219123505</v>
      </c>
      <c r="Q3012" s="11">
        <f t="shared" si="283"/>
        <v>42262.208310185182</v>
      </c>
      <c r="R3012" s="11">
        <f t="shared" si="284"/>
        <v>42292.208310185182</v>
      </c>
      <c r="S3012" s="15" t="str">
        <f t="shared" si="286"/>
        <v>games</v>
      </c>
      <c r="T3012" s="16" t="str">
        <f t="shared" si="287"/>
        <v>tabletop games</v>
      </c>
    </row>
    <row r="3013" spans="1:20" ht="45" x14ac:dyDescent="0.25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18">
        <f t="shared" si="285"/>
        <v>542.15</v>
      </c>
      <c r="P3013" s="6">
        <f t="shared" si="282"/>
        <v>41.228136882129277</v>
      </c>
      <c r="Q3013" s="11">
        <f t="shared" si="283"/>
        <v>42163.417453703696</v>
      </c>
      <c r="R3013" s="11">
        <f t="shared" si="284"/>
        <v>42190.916666666664</v>
      </c>
      <c r="S3013" s="15" t="str">
        <f t="shared" si="286"/>
        <v>games</v>
      </c>
      <c r="T3013" s="16" t="str">
        <f t="shared" si="287"/>
        <v>tabletop games</v>
      </c>
    </row>
    <row r="3014" spans="1:20" ht="45" x14ac:dyDescent="0.25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18">
        <f t="shared" si="285"/>
        <v>382.71818181818185</v>
      </c>
      <c r="P3014" s="6">
        <f t="shared" si="282"/>
        <v>15.035357142857142</v>
      </c>
      <c r="Q3014" s="11">
        <f t="shared" si="283"/>
        <v>41276.638483796291</v>
      </c>
      <c r="R3014" s="11">
        <f t="shared" si="284"/>
        <v>41290.638483796291</v>
      </c>
      <c r="S3014" s="15" t="str">
        <f t="shared" si="286"/>
        <v>music</v>
      </c>
      <c r="T3014" s="16" t="str">
        <f t="shared" si="287"/>
        <v>electronic music</v>
      </c>
    </row>
    <row r="3015" spans="1:20" ht="30" x14ac:dyDescent="0.25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18">
        <f t="shared" si="285"/>
        <v>704.18124999999998</v>
      </c>
      <c r="P3015" s="6">
        <f t="shared" si="282"/>
        <v>39.066920943134534</v>
      </c>
      <c r="Q3015" s="11">
        <f t="shared" si="283"/>
        <v>41184.640833333331</v>
      </c>
      <c r="R3015" s="11">
        <f t="shared" si="284"/>
        <v>41214.640833333331</v>
      </c>
      <c r="S3015" s="15" t="str">
        <f t="shared" si="286"/>
        <v>music</v>
      </c>
      <c r="T3015" s="16" t="str">
        <f t="shared" si="287"/>
        <v>electronic music</v>
      </c>
    </row>
    <row r="3016" spans="1:20" ht="45" x14ac:dyDescent="0.25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18">
        <f t="shared" si="285"/>
        <v>109.55</v>
      </c>
      <c r="P3016" s="6">
        <f t="shared" si="282"/>
        <v>43.82</v>
      </c>
      <c r="Q3016" s="11">
        <f t="shared" si="283"/>
        <v>42241.651412037034</v>
      </c>
      <c r="R3016" s="11">
        <f t="shared" si="284"/>
        <v>42271.651412037034</v>
      </c>
      <c r="S3016" s="15" t="str">
        <f t="shared" si="286"/>
        <v>music</v>
      </c>
      <c r="T3016" s="16" t="str">
        <f t="shared" si="287"/>
        <v>electronic music</v>
      </c>
    </row>
    <row r="3017" spans="1:20" ht="45" x14ac:dyDescent="0.25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18">
        <f t="shared" si="285"/>
        <v>132.86666666666667</v>
      </c>
      <c r="P3017" s="6">
        <f t="shared" si="282"/>
        <v>27.301369863013697</v>
      </c>
      <c r="Q3017" s="11">
        <f t="shared" si="283"/>
        <v>41312.103229166663</v>
      </c>
      <c r="R3017" s="11">
        <f t="shared" si="284"/>
        <v>41342.103229166663</v>
      </c>
      <c r="S3017" s="15" t="str">
        <f t="shared" si="286"/>
        <v>music</v>
      </c>
      <c r="T3017" s="16" t="str">
        <f t="shared" si="287"/>
        <v>electronic music</v>
      </c>
    </row>
    <row r="3018" spans="1:20" ht="45" x14ac:dyDescent="0.25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18">
        <f t="shared" si="285"/>
        <v>152</v>
      </c>
      <c r="P3018" s="6">
        <f t="shared" si="282"/>
        <v>42.222222222222221</v>
      </c>
      <c r="Q3018" s="11">
        <f t="shared" si="283"/>
        <v>41031.613298611112</v>
      </c>
      <c r="R3018" s="11">
        <f t="shared" si="284"/>
        <v>41061.613298611112</v>
      </c>
      <c r="S3018" s="15" t="str">
        <f t="shared" si="286"/>
        <v>music</v>
      </c>
      <c r="T3018" s="16" t="str">
        <f t="shared" si="287"/>
        <v>electronic music</v>
      </c>
    </row>
    <row r="3019" spans="1:20" ht="45" x14ac:dyDescent="0.25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18">
        <f t="shared" si="285"/>
        <v>102.72727272727273</v>
      </c>
      <c r="P3019" s="6">
        <f t="shared" si="282"/>
        <v>33.235294117647058</v>
      </c>
      <c r="Q3019" s="11">
        <f t="shared" si="283"/>
        <v>40997.048888888887</v>
      </c>
      <c r="R3019" s="11">
        <f t="shared" si="284"/>
        <v>41015.048888888887</v>
      </c>
      <c r="S3019" s="15" t="str">
        <f t="shared" si="286"/>
        <v>music</v>
      </c>
      <c r="T3019" s="16" t="str">
        <f t="shared" si="287"/>
        <v>electronic music</v>
      </c>
    </row>
    <row r="3020" spans="1:20" ht="45" x14ac:dyDescent="0.25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18">
        <f t="shared" si="285"/>
        <v>100</v>
      </c>
      <c r="P3020" s="6">
        <f t="shared" si="282"/>
        <v>285.71428571428572</v>
      </c>
      <c r="Q3020" s="11">
        <f t="shared" si="283"/>
        <v>41563.985798611109</v>
      </c>
      <c r="R3020" s="11">
        <f t="shared" si="284"/>
        <v>41594.027465277773</v>
      </c>
      <c r="S3020" s="15" t="str">
        <f t="shared" si="286"/>
        <v>music</v>
      </c>
      <c r="T3020" s="16" t="str">
        <f t="shared" si="287"/>
        <v>electronic music</v>
      </c>
    </row>
    <row r="3021" spans="1:20" ht="45" x14ac:dyDescent="0.25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18">
        <f t="shared" si="285"/>
        <v>101.6</v>
      </c>
      <c r="P3021" s="6">
        <f t="shared" si="282"/>
        <v>42.333333333333336</v>
      </c>
      <c r="Q3021" s="11">
        <f t="shared" si="283"/>
        <v>40946.673912037033</v>
      </c>
      <c r="R3021" s="11">
        <f t="shared" si="284"/>
        <v>41005.958333333328</v>
      </c>
      <c r="S3021" s="15" t="str">
        <f t="shared" si="286"/>
        <v>music</v>
      </c>
      <c r="T3021" s="16" t="str">
        <f t="shared" si="287"/>
        <v>electronic music</v>
      </c>
    </row>
    <row r="3022" spans="1:20" ht="30" x14ac:dyDescent="0.25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18">
        <f t="shared" si="285"/>
        <v>150.80000000000001</v>
      </c>
      <c r="P3022" s="6">
        <f t="shared" si="282"/>
        <v>50.266666666666666</v>
      </c>
      <c r="Q3022" s="11">
        <f t="shared" si="283"/>
        <v>41732.27134259259</v>
      </c>
      <c r="R3022" s="11">
        <f t="shared" si="284"/>
        <v>41743.75</v>
      </c>
      <c r="S3022" s="15" t="str">
        <f t="shared" si="286"/>
        <v>music</v>
      </c>
      <c r="T3022" s="16" t="str">
        <f t="shared" si="287"/>
        <v>electronic music</v>
      </c>
    </row>
    <row r="3023" spans="1:20" ht="45" x14ac:dyDescent="0.25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18">
        <f t="shared" si="285"/>
        <v>111.425</v>
      </c>
      <c r="P3023" s="6">
        <f t="shared" si="282"/>
        <v>61.902777777777779</v>
      </c>
      <c r="Q3023" s="11">
        <f t="shared" si="283"/>
        <v>40955.857754629629</v>
      </c>
      <c r="R3023" s="11">
        <f t="shared" si="284"/>
        <v>41013.525000000001</v>
      </c>
      <c r="S3023" s="15" t="str">
        <f t="shared" si="286"/>
        <v>music</v>
      </c>
      <c r="T3023" s="16" t="str">
        <f t="shared" si="287"/>
        <v>electronic music</v>
      </c>
    </row>
    <row r="3024" spans="1:20" ht="45" x14ac:dyDescent="0.25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18">
        <f t="shared" si="285"/>
        <v>195.6</v>
      </c>
      <c r="P3024" s="6">
        <f t="shared" si="282"/>
        <v>40.75</v>
      </c>
      <c r="Q3024" s="11">
        <f t="shared" si="283"/>
        <v>41716.576678240737</v>
      </c>
      <c r="R3024" s="11">
        <f t="shared" si="284"/>
        <v>41739.082638888889</v>
      </c>
      <c r="S3024" s="15" t="str">
        <f t="shared" si="286"/>
        <v>music</v>
      </c>
      <c r="T3024" s="16" t="str">
        <f t="shared" si="287"/>
        <v>electronic music</v>
      </c>
    </row>
    <row r="3025" spans="1:20" ht="45" x14ac:dyDescent="0.25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18">
        <f t="shared" si="285"/>
        <v>114.38333333333333</v>
      </c>
      <c r="P3025" s="6">
        <f t="shared" si="282"/>
        <v>55.796747967479675</v>
      </c>
      <c r="Q3025" s="11">
        <f t="shared" si="283"/>
        <v>41548.539085648146</v>
      </c>
      <c r="R3025" s="11">
        <f t="shared" si="284"/>
        <v>41581.833333333328</v>
      </c>
      <c r="S3025" s="15" t="str">
        <f t="shared" si="286"/>
        <v>music</v>
      </c>
      <c r="T3025" s="16" t="str">
        <f t="shared" si="287"/>
        <v>electronic music</v>
      </c>
    </row>
    <row r="3026" spans="1:20" ht="45" x14ac:dyDescent="0.25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18">
        <f t="shared" si="285"/>
        <v>200</v>
      </c>
      <c r="P3026" s="6">
        <f t="shared" si="282"/>
        <v>10</v>
      </c>
      <c r="Q3026" s="11">
        <f t="shared" si="283"/>
        <v>42109.617812499993</v>
      </c>
      <c r="R3026" s="11">
        <f t="shared" si="284"/>
        <v>42139.617812499993</v>
      </c>
      <c r="S3026" s="15" t="str">
        <f t="shared" si="286"/>
        <v>music</v>
      </c>
      <c r="T3026" s="16" t="str">
        <f t="shared" si="287"/>
        <v>electronic music</v>
      </c>
    </row>
    <row r="3027" spans="1:20" ht="45" x14ac:dyDescent="0.25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18">
        <f t="shared" si="285"/>
        <v>292.50166666666667</v>
      </c>
      <c r="P3027" s="6">
        <f t="shared" si="282"/>
        <v>73.125416666666666</v>
      </c>
      <c r="Q3027" s="11">
        <f t="shared" si="283"/>
        <v>41646.58388888889</v>
      </c>
      <c r="R3027" s="11">
        <f t="shared" si="284"/>
        <v>41676.58388888889</v>
      </c>
      <c r="S3027" s="15" t="str">
        <f t="shared" si="286"/>
        <v>music</v>
      </c>
      <c r="T3027" s="16" t="str">
        <f t="shared" si="287"/>
        <v>electronic music</v>
      </c>
    </row>
    <row r="3028" spans="1:20" ht="30" x14ac:dyDescent="0.25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18">
        <f t="shared" si="285"/>
        <v>156.36363636363637</v>
      </c>
      <c r="P3028" s="6">
        <f t="shared" si="282"/>
        <v>26.060606060606062</v>
      </c>
      <c r="Q3028" s="11">
        <f t="shared" si="283"/>
        <v>40958.508935185186</v>
      </c>
      <c r="R3028" s="11">
        <f t="shared" si="284"/>
        <v>40981.082638888889</v>
      </c>
      <c r="S3028" s="15" t="str">
        <f t="shared" si="286"/>
        <v>music</v>
      </c>
      <c r="T3028" s="16" t="str">
        <f t="shared" si="287"/>
        <v>electronic music</v>
      </c>
    </row>
    <row r="3029" spans="1:20" ht="45" x14ac:dyDescent="0.25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18">
        <f t="shared" si="285"/>
        <v>105.66666666666666</v>
      </c>
      <c r="P3029" s="6">
        <f t="shared" si="282"/>
        <v>22.642857142857142</v>
      </c>
      <c r="Q3029" s="11">
        <f t="shared" si="283"/>
        <v>42194.543344907404</v>
      </c>
      <c r="R3029" s="11">
        <f t="shared" si="284"/>
        <v>42208.543344907404</v>
      </c>
      <c r="S3029" s="15" t="str">
        <f t="shared" si="286"/>
        <v>music</v>
      </c>
      <c r="T3029" s="16" t="str">
        <f t="shared" si="287"/>
        <v>electronic music</v>
      </c>
    </row>
    <row r="3030" spans="1:20" ht="45" x14ac:dyDescent="0.25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18">
        <f t="shared" si="285"/>
        <v>101.19047619047619</v>
      </c>
      <c r="P3030" s="6">
        <f t="shared" si="282"/>
        <v>47.222222222222221</v>
      </c>
      <c r="Q3030" s="11">
        <f t="shared" si="283"/>
        <v>42299.568437499998</v>
      </c>
      <c r="R3030" s="11">
        <f t="shared" si="284"/>
        <v>42310.124999999993</v>
      </c>
      <c r="S3030" s="15" t="str">
        <f t="shared" si="286"/>
        <v>music</v>
      </c>
      <c r="T3030" s="16" t="str">
        <f t="shared" si="287"/>
        <v>electronic music</v>
      </c>
    </row>
    <row r="3031" spans="1:20" ht="45" x14ac:dyDescent="0.25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18">
        <f t="shared" si="285"/>
        <v>122.833</v>
      </c>
      <c r="P3031" s="6">
        <f t="shared" si="282"/>
        <v>32.324473684210524</v>
      </c>
      <c r="Q3031" s="11">
        <f t="shared" si="283"/>
        <v>41127.603969907403</v>
      </c>
      <c r="R3031" s="11">
        <f t="shared" si="284"/>
        <v>41149.791666666664</v>
      </c>
      <c r="S3031" s="15" t="str">
        <f t="shared" si="286"/>
        <v>music</v>
      </c>
      <c r="T3031" s="16" t="str">
        <f t="shared" si="287"/>
        <v>electronic music</v>
      </c>
    </row>
    <row r="3032" spans="1:20" ht="45" x14ac:dyDescent="0.25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18">
        <f t="shared" si="285"/>
        <v>101.49999999999999</v>
      </c>
      <c r="P3032" s="6">
        <f t="shared" si="282"/>
        <v>53.421052631578945</v>
      </c>
      <c r="Q3032" s="11">
        <f t="shared" si="283"/>
        <v>42205.510555555556</v>
      </c>
      <c r="R3032" s="11">
        <f t="shared" si="284"/>
        <v>42235.510555555556</v>
      </c>
      <c r="S3032" s="15" t="str">
        <f t="shared" si="286"/>
        <v>music</v>
      </c>
      <c r="T3032" s="16" t="str">
        <f t="shared" si="287"/>
        <v>electronic music</v>
      </c>
    </row>
    <row r="3033" spans="1:20" ht="45" x14ac:dyDescent="0.25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18">
        <f t="shared" si="285"/>
        <v>101.14285714285714</v>
      </c>
      <c r="P3033" s="6">
        <f t="shared" si="282"/>
        <v>51.304347826086953</v>
      </c>
      <c r="Q3033" s="11">
        <f t="shared" si="283"/>
        <v>41451.852268518516</v>
      </c>
      <c r="R3033" s="11">
        <f t="shared" si="284"/>
        <v>41481.852268518516</v>
      </c>
      <c r="S3033" s="15" t="str">
        <f t="shared" si="286"/>
        <v>music</v>
      </c>
      <c r="T3033" s="16" t="str">
        <f t="shared" si="287"/>
        <v>electronic music</v>
      </c>
    </row>
    <row r="3034" spans="1:20" ht="45" x14ac:dyDescent="0.25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18">
        <f t="shared" si="285"/>
        <v>108.11999999999999</v>
      </c>
      <c r="P3034" s="6">
        <f t="shared" si="282"/>
        <v>37.197247706422019</v>
      </c>
      <c r="Q3034" s="11">
        <f t="shared" si="283"/>
        <v>42452.458437499998</v>
      </c>
      <c r="R3034" s="11">
        <f t="shared" si="284"/>
        <v>42482.791666666664</v>
      </c>
      <c r="S3034" s="15" t="str">
        <f t="shared" si="286"/>
        <v>games</v>
      </c>
      <c r="T3034" s="16" t="str">
        <f t="shared" si="287"/>
        <v>tabletop games</v>
      </c>
    </row>
    <row r="3035" spans="1:20" ht="45" x14ac:dyDescent="0.25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18">
        <f t="shared" si="285"/>
        <v>162.6</v>
      </c>
      <c r="P3035" s="6">
        <f t="shared" si="282"/>
        <v>27.1</v>
      </c>
      <c r="Q3035" s="11">
        <f t="shared" si="283"/>
        <v>40906.579247685186</v>
      </c>
      <c r="R3035" s="11">
        <f t="shared" si="284"/>
        <v>40936.579247685186</v>
      </c>
      <c r="S3035" s="15" t="str">
        <f t="shared" si="286"/>
        <v>games</v>
      </c>
      <c r="T3035" s="16" t="str">
        <f t="shared" si="287"/>
        <v>tabletop games</v>
      </c>
    </row>
    <row r="3036" spans="1:20" ht="45" x14ac:dyDescent="0.25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18">
        <f t="shared" si="285"/>
        <v>105.80000000000001</v>
      </c>
      <c r="P3036" s="6">
        <f t="shared" si="282"/>
        <v>206.31</v>
      </c>
      <c r="Q3036" s="11">
        <f t="shared" si="283"/>
        <v>42152.432500000003</v>
      </c>
      <c r="R3036" s="11">
        <f t="shared" si="284"/>
        <v>42182.432500000003</v>
      </c>
      <c r="S3036" s="15" t="str">
        <f t="shared" si="286"/>
        <v>games</v>
      </c>
      <c r="T3036" s="16" t="str">
        <f t="shared" si="287"/>
        <v>tabletop games</v>
      </c>
    </row>
    <row r="3037" spans="1:20" ht="45" x14ac:dyDescent="0.25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18">
        <f t="shared" si="285"/>
        <v>243.15000000000003</v>
      </c>
      <c r="P3037" s="6">
        <f t="shared" si="282"/>
        <v>82.145270270270274</v>
      </c>
      <c r="Q3037" s="11">
        <f t="shared" si="283"/>
        <v>42644.459201388883</v>
      </c>
      <c r="R3037" s="11">
        <f t="shared" si="284"/>
        <v>42672.583333333336</v>
      </c>
      <c r="S3037" s="15" t="str">
        <f t="shared" si="286"/>
        <v>games</v>
      </c>
      <c r="T3037" s="16" t="str">
        <f t="shared" si="287"/>
        <v>tabletop games</v>
      </c>
    </row>
    <row r="3038" spans="1:20" ht="45" x14ac:dyDescent="0.25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18">
        <f t="shared" si="285"/>
        <v>944.83338095238094</v>
      </c>
      <c r="P3038" s="6">
        <f t="shared" si="282"/>
        <v>164.79651993355483</v>
      </c>
      <c r="Q3038" s="11">
        <f t="shared" si="283"/>
        <v>41873.583506944444</v>
      </c>
      <c r="R3038" s="11">
        <f t="shared" si="284"/>
        <v>41903.583506944444</v>
      </c>
      <c r="S3038" s="15" t="str">
        <f t="shared" si="286"/>
        <v>games</v>
      </c>
      <c r="T3038" s="16" t="str">
        <f t="shared" si="287"/>
        <v>tabletop games</v>
      </c>
    </row>
    <row r="3039" spans="1:20" ht="45" x14ac:dyDescent="0.25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18">
        <f t="shared" si="285"/>
        <v>108.46283333333334</v>
      </c>
      <c r="P3039" s="6">
        <f t="shared" si="282"/>
        <v>60.820280373831778</v>
      </c>
      <c r="Q3039" s="11">
        <f t="shared" si="283"/>
        <v>42381.590532407405</v>
      </c>
      <c r="R3039" s="11">
        <f t="shared" si="284"/>
        <v>42411.999305555553</v>
      </c>
      <c r="S3039" s="15" t="str">
        <f t="shared" si="286"/>
        <v>games</v>
      </c>
      <c r="T3039" s="16" t="str">
        <f t="shared" si="287"/>
        <v>tabletop games</v>
      </c>
    </row>
    <row r="3040" spans="1:20" ht="45" x14ac:dyDescent="0.25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18">
        <f t="shared" si="285"/>
        <v>157.37692307692308</v>
      </c>
      <c r="P3040" s="6">
        <f t="shared" si="282"/>
        <v>67.970099667774093</v>
      </c>
      <c r="Q3040" s="11">
        <f t="shared" si="283"/>
        <v>41561.599016203698</v>
      </c>
      <c r="R3040" s="11">
        <f t="shared" si="284"/>
        <v>41591.640682870369</v>
      </c>
      <c r="S3040" s="15" t="str">
        <f t="shared" si="286"/>
        <v>games</v>
      </c>
      <c r="T3040" s="16" t="str">
        <f t="shared" si="287"/>
        <v>tabletop games</v>
      </c>
    </row>
    <row r="3041" spans="1:20" ht="45" x14ac:dyDescent="0.25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18">
        <f t="shared" si="285"/>
        <v>1174.49</v>
      </c>
      <c r="P3041" s="6">
        <f t="shared" si="282"/>
        <v>81.561805555555551</v>
      </c>
      <c r="Q3041" s="11">
        <f t="shared" si="283"/>
        <v>42202.069861111107</v>
      </c>
      <c r="R3041" s="11">
        <f t="shared" si="284"/>
        <v>42232.069861111107</v>
      </c>
      <c r="S3041" s="15" t="str">
        <f t="shared" si="286"/>
        <v>games</v>
      </c>
      <c r="T3041" s="16" t="str">
        <f t="shared" si="287"/>
        <v>tabletop games</v>
      </c>
    </row>
    <row r="3042" spans="1:20" ht="45" x14ac:dyDescent="0.25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18">
        <f t="shared" si="285"/>
        <v>171.04755366949576</v>
      </c>
      <c r="P3042" s="6">
        <f t="shared" si="282"/>
        <v>25.42547309833024</v>
      </c>
      <c r="Q3042" s="11">
        <f t="shared" si="283"/>
        <v>41484.455914351849</v>
      </c>
      <c r="R3042" s="11">
        <f t="shared" si="284"/>
        <v>41519.958333333328</v>
      </c>
      <c r="S3042" s="15" t="str">
        <f t="shared" si="286"/>
        <v>games</v>
      </c>
      <c r="T3042" s="16" t="str">
        <f t="shared" si="287"/>
        <v>tabletop games</v>
      </c>
    </row>
    <row r="3043" spans="1:20" ht="45" x14ac:dyDescent="0.25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18">
        <f t="shared" si="285"/>
        <v>125.95294117647057</v>
      </c>
      <c r="P3043" s="6">
        <f t="shared" si="282"/>
        <v>21.497991967871485</v>
      </c>
      <c r="Q3043" s="11">
        <f t="shared" si="283"/>
        <v>41724.672766203701</v>
      </c>
      <c r="R3043" s="11">
        <f t="shared" si="284"/>
        <v>41754.672766203701</v>
      </c>
      <c r="S3043" s="15" t="str">
        <f t="shared" si="286"/>
        <v>games</v>
      </c>
      <c r="T3043" s="16" t="str">
        <f t="shared" si="287"/>
        <v>tabletop games</v>
      </c>
    </row>
    <row r="3044" spans="1:20" ht="45" x14ac:dyDescent="0.25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18">
        <f t="shared" si="285"/>
        <v>1212.1296000000002</v>
      </c>
      <c r="P3044" s="6">
        <f t="shared" si="282"/>
        <v>27.226630727762803</v>
      </c>
      <c r="Q3044" s="11">
        <f t="shared" si="283"/>
        <v>41423.702557870369</v>
      </c>
      <c r="R3044" s="11">
        <f t="shared" si="284"/>
        <v>41450</v>
      </c>
      <c r="S3044" s="15" t="str">
        <f t="shared" si="286"/>
        <v>games</v>
      </c>
      <c r="T3044" s="16" t="str">
        <f t="shared" si="287"/>
        <v>tabletop games</v>
      </c>
    </row>
    <row r="3045" spans="1:20" ht="45" x14ac:dyDescent="0.25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18">
        <f t="shared" si="285"/>
        <v>495.8</v>
      </c>
      <c r="P3045" s="6">
        <f t="shared" si="282"/>
        <v>25.091093117408906</v>
      </c>
      <c r="Q3045" s="11">
        <f t="shared" si="283"/>
        <v>41806.585740740738</v>
      </c>
      <c r="R3045" s="11">
        <f t="shared" si="284"/>
        <v>41838.916666666664</v>
      </c>
      <c r="S3045" s="15" t="str">
        <f t="shared" si="286"/>
        <v>games</v>
      </c>
      <c r="T3045" s="16" t="str">
        <f t="shared" si="287"/>
        <v>tabletop games</v>
      </c>
    </row>
    <row r="3046" spans="1:20" ht="45" x14ac:dyDescent="0.25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18">
        <f t="shared" si="285"/>
        <v>332.03999999999996</v>
      </c>
      <c r="P3046" s="6">
        <f t="shared" si="282"/>
        <v>21.230179028132991</v>
      </c>
      <c r="Q3046" s="11">
        <f t="shared" si="283"/>
        <v>42331.170590277776</v>
      </c>
      <c r="R3046" s="11">
        <f t="shared" si="284"/>
        <v>42351.791666666664</v>
      </c>
      <c r="S3046" s="15" t="str">
        <f t="shared" si="286"/>
        <v>games</v>
      </c>
      <c r="T3046" s="16" t="str">
        <f t="shared" si="287"/>
        <v>tabletop games</v>
      </c>
    </row>
    <row r="3047" spans="1:20" ht="45" x14ac:dyDescent="0.25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18">
        <f t="shared" si="285"/>
        <v>1165</v>
      </c>
      <c r="P3047" s="6">
        <f t="shared" si="282"/>
        <v>41.607142857142854</v>
      </c>
      <c r="Q3047" s="11">
        <f t="shared" si="283"/>
        <v>42710.616284722222</v>
      </c>
      <c r="R3047" s="11">
        <f t="shared" si="284"/>
        <v>42740.616284722222</v>
      </c>
      <c r="S3047" s="15" t="str">
        <f t="shared" si="286"/>
        <v>games</v>
      </c>
      <c r="T3047" s="16" t="str">
        <f t="shared" si="287"/>
        <v>tabletop games</v>
      </c>
    </row>
    <row r="3048" spans="1:20" ht="30" x14ac:dyDescent="0.25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18">
        <f t="shared" si="285"/>
        <v>153.3153846153846</v>
      </c>
      <c r="P3048" s="6">
        <f t="shared" si="282"/>
        <v>135.58503401360545</v>
      </c>
      <c r="Q3048" s="11">
        <f t="shared" si="283"/>
        <v>42061.813784722217</v>
      </c>
      <c r="R3048" s="11">
        <f t="shared" si="284"/>
        <v>42091.772118055553</v>
      </c>
      <c r="S3048" s="15" t="str">
        <f t="shared" si="286"/>
        <v>games</v>
      </c>
      <c r="T3048" s="16" t="str">
        <f t="shared" si="287"/>
        <v>tabletop games</v>
      </c>
    </row>
    <row r="3049" spans="1:20" ht="30" x14ac:dyDescent="0.25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18">
        <f t="shared" si="285"/>
        <v>537.10714285714289</v>
      </c>
      <c r="P3049" s="6">
        <f t="shared" si="282"/>
        <v>22.116176470588236</v>
      </c>
      <c r="Q3049" s="11">
        <f t="shared" si="283"/>
        <v>42371.408831018511</v>
      </c>
      <c r="R3049" s="11">
        <f t="shared" si="284"/>
        <v>42401.408831018511</v>
      </c>
      <c r="S3049" s="15" t="str">
        <f t="shared" si="286"/>
        <v>games</v>
      </c>
      <c r="T3049" s="16" t="str">
        <f t="shared" si="287"/>
        <v>tabletop games</v>
      </c>
    </row>
    <row r="3050" spans="1:20" ht="45" x14ac:dyDescent="0.25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18">
        <f t="shared" si="285"/>
        <v>352.92777777777775</v>
      </c>
      <c r="P3050" s="6">
        <f t="shared" si="282"/>
        <v>64.625635808748726</v>
      </c>
      <c r="Q3050" s="11">
        <f t="shared" si="283"/>
        <v>41914.794942129629</v>
      </c>
      <c r="R3050" s="11">
        <f t="shared" si="284"/>
        <v>41955.124305555553</v>
      </c>
      <c r="S3050" s="15" t="str">
        <f t="shared" si="286"/>
        <v>games</v>
      </c>
      <c r="T3050" s="16" t="str">
        <f t="shared" si="287"/>
        <v>tabletop games</v>
      </c>
    </row>
    <row r="3051" spans="1:20" ht="30" x14ac:dyDescent="0.25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18">
        <f t="shared" si="285"/>
        <v>137.4</v>
      </c>
      <c r="P3051" s="6">
        <f t="shared" si="282"/>
        <v>69.569620253164558</v>
      </c>
      <c r="Q3051" s="11">
        <f t="shared" si="283"/>
        <v>42774.41337962963</v>
      </c>
      <c r="R3051" s="11">
        <f t="shared" si="284"/>
        <v>42804.41337962963</v>
      </c>
      <c r="S3051" s="15" t="str">
        <f t="shared" si="286"/>
        <v>games</v>
      </c>
      <c r="T3051" s="16" t="str">
        <f t="shared" si="287"/>
        <v>tabletop games</v>
      </c>
    </row>
    <row r="3052" spans="1:20" ht="30" x14ac:dyDescent="0.25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18">
        <f t="shared" si="285"/>
        <v>128.02668</v>
      </c>
      <c r="P3052" s="6">
        <f t="shared" si="282"/>
        <v>75.133028169014082</v>
      </c>
      <c r="Q3052" s="11">
        <f t="shared" si="283"/>
        <v>41572.750162037039</v>
      </c>
      <c r="R3052" s="11">
        <f t="shared" si="284"/>
        <v>41608.959722222222</v>
      </c>
      <c r="S3052" s="15" t="str">
        <f t="shared" si="286"/>
        <v>games</v>
      </c>
      <c r="T3052" s="16" t="str">
        <f t="shared" si="287"/>
        <v>tabletop games</v>
      </c>
    </row>
    <row r="3053" spans="1:20" ht="45" x14ac:dyDescent="0.25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18">
        <f t="shared" si="285"/>
        <v>270.68</v>
      </c>
      <c r="P3053" s="6">
        <f t="shared" si="282"/>
        <v>140.97916666666666</v>
      </c>
      <c r="Q3053" s="11">
        <f t="shared" si="283"/>
        <v>42452.617407407401</v>
      </c>
      <c r="R3053" s="11">
        <f t="shared" si="284"/>
        <v>42482.617407407401</v>
      </c>
      <c r="S3053" s="15" t="str">
        <f t="shared" si="286"/>
        <v>games</v>
      </c>
      <c r="T3053" s="16" t="str">
        <f t="shared" si="287"/>
        <v>tabletop games</v>
      </c>
    </row>
    <row r="3054" spans="1:20" ht="45" x14ac:dyDescent="0.25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18">
        <f t="shared" si="285"/>
        <v>806.4</v>
      </c>
      <c r="P3054" s="6">
        <f t="shared" si="282"/>
        <v>49.472392638036808</v>
      </c>
      <c r="Q3054" s="11">
        <f t="shared" si="283"/>
        <v>42766.619212962956</v>
      </c>
      <c r="R3054" s="11">
        <f t="shared" si="284"/>
        <v>42796.619212962956</v>
      </c>
      <c r="S3054" s="15" t="str">
        <f t="shared" si="286"/>
        <v>games</v>
      </c>
      <c r="T3054" s="16" t="str">
        <f t="shared" si="287"/>
        <v>tabletop games</v>
      </c>
    </row>
    <row r="3055" spans="1:20" ht="30" x14ac:dyDescent="0.25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18">
        <f t="shared" si="285"/>
        <v>1360.0976000000001</v>
      </c>
      <c r="P3055" s="6">
        <f t="shared" si="282"/>
        <v>53.865251485148519</v>
      </c>
      <c r="Q3055" s="11">
        <f t="shared" si="283"/>
        <v>41569.367280092592</v>
      </c>
      <c r="R3055" s="11">
        <f t="shared" si="284"/>
        <v>41604.918055555558</v>
      </c>
      <c r="S3055" s="15" t="str">
        <f t="shared" si="286"/>
        <v>games</v>
      </c>
      <c r="T3055" s="16" t="str">
        <f t="shared" si="287"/>
        <v>tabletop games</v>
      </c>
    </row>
    <row r="3056" spans="1:20" ht="45" x14ac:dyDescent="0.25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18">
        <f t="shared" si="285"/>
        <v>930250</v>
      </c>
      <c r="P3056" s="6">
        <f t="shared" si="282"/>
        <v>4.5712530712530715</v>
      </c>
      <c r="Q3056" s="11">
        <f t="shared" si="283"/>
        <v>42800.542708333327</v>
      </c>
      <c r="R3056" s="11">
        <f t="shared" si="284"/>
        <v>42806.916666666664</v>
      </c>
      <c r="S3056" s="15" t="str">
        <f t="shared" si="286"/>
        <v>games</v>
      </c>
      <c r="T3056" s="16" t="str">
        <f t="shared" si="287"/>
        <v>tabletop games</v>
      </c>
    </row>
    <row r="3057" spans="1:20" ht="45" x14ac:dyDescent="0.25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18">
        <f t="shared" si="285"/>
        <v>377.02</v>
      </c>
      <c r="P3057" s="6">
        <f t="shared" si="282"/>
        <v>65.00344827586207</v>
      </c>
      <c r="Q3057" s="11">
        <f t="shared" si="283"/>
        <v>42647.610486111109</v>
      </c>
      <c r="R3057" s="11">
        <f t="shared" si="284"/>
        <v>42659.645833333336</v>
      </c>
      <c r="S3057" s="15" t="str">
        <f t="shared" si="286"/>
        <v>games</v>
      </c>
      <c r="T3057" s="16" t="str">
        <f t="shared" si="287"/>
        <v>tabletop games</v>
      </c>
    </row>
    <row r="3058" spans="1:20" ht="45" x14ac:dyDescent="0.25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18">
        <f t="shared" si="285"/>
        <v>2647.0250000000001</v>
      </c>
      <c r="P3058" s="6">
        <f t="shared" si="282"/>
        <v>53.475252525252522</v>
      </c>
      <c r="Q3058" s="11">
        <f t="shared" si="283"/>
        <v>41660.500196759254</v>
      </c>
      <c r="R3058" s="11">
        <f t="shared" si="284"/>
        <v>41691.541666666664</v>
      </c>
      <c r="S3058" s="15" t="str">
        <f t="shared" si="286"/>
        <v>games</v>
      </c>
      <c r="T3058" s="16" t="str">
        <f t="shared" si="287"/>
        <v>tabletop games</v>
      </c>
    </row>
    <row r="3059" spans="1:20" ht="45" x14ac:dyDescent="0.25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18">
        <f t="shared" si="285"/>
        <v>100.12</v>
      </c>
      <c r="P3059" s="6">
        <f t="shared" si="282"/>
        <v>43.912280701754383</v>
      </c>
      <c r="Q3059" s="11">
        <f t="shared" si="283"/>
        <v>42221.583449074074</v>
      </c>
      <c r="R3059" s="11">
        <f t="shared" si="284"/>
        <v>42251.583449074074</v>
      </c>
      <c r="S3059" s="15" t="str">
        <f t="shared" si="286"/>
        <v>games</v>
      </c>
      <c r="T3059" s="16" t="str">
        <f t="shared" si="287"/>
        <v>tabletop games</v>
      </c>
    </row>
    <row r="3060" spans="1:20" ht="30" x14ac:dyDescent="0.25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18">
        <f t="shared" si="285"/>
        <v>104.45405405405405</v>
      </c>
      <c r="P3060" s="6">
        <f t="shared" si="282"/>
        <v>50.852631578947367</v>
      </c>
      <c r="Q3060" s="11">
        <f t="shared" si="283"/>
        <v>42200.457928240743</v>
      </c>
      <c r="R3060" s="11">
        <f t="shared" si="284"/>
        <v>42214.457928240743</v>
      </c>
      <c r="S3060" s="15" t="str">
        <f t="shared" si="286"/>
        <v>games</v>
      </c>
      <c r="T3060" s="16" t="str">
        <f t="shared" si="287"/>
        <v>tabletop games</v>
      </c>
    </row>
    <row r="3061" spans="1:20" ht="45" x14ac:dyDescent="0.25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18">
        <f t="shared" si="285"/>
        <v>107.21428571428571</v>
      </c>
      <c r="P3061" s="6">
        <f t="shared" si="282"/>
        <v>58.6328125</v>
      </c>
      <c r="Q3061" s="11">
        <f t="shared" si="283"/>
        <v>42688.667569444442</v>
      </c>
      <c r="R3061" s="11">
        <f t="shared" si="284"/>
        <v>42718.667569444442</v>
      </c>
      <c r="S3061" s="15" t="str">
        <f t="shared" si="286"/>
        <v>games</v>
      </c>
      <c r="T3061" s="16" t="str">
        <f t="shared" si="287"/>
        <v>tabletop games</v>
      </c>
    </row>
    <row r="3062" spans="1:20" ht="30" x14ac:dyDescent="0.25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18">
        <f t="shared" si="285"/>
        <v>168.77142857142857</v>
      </c>
      <c r="P3062" s="6">
        <f t="shared" si="282"/>
        <v>32.81666666666667</v>
      </c>
      <c r="Q3062" s="11">
        <f t="shared" si="283"/>
        <v>41336.49496527778</v>
      </c>
      <c r="R3062" s="11">
        <f t="shared" si="284"/>
        <v>41366.453298611108</v>
      </c>
      <c r="S3062" s="15" t="str">
        <f t="shared" si="286"/>
        <v>games</v>
      </c>
      <c r="T3062" s="16" t="str">
        <f t="shared" si="287"/>
        <v>tabletop games</v>
      </c>
    </row>
    <row r="3063" spans="1:20" ht="45" x14ac:dyDescent="0.25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18">
        <f t="shared" si="285"/>
        <v>975.11200000000008</v>
      </c>
      <c r="P3063" s="6">
        <f t="shared" si="282"/>
        <v>426.93169877408059</v>
      </c>
      <c r="Q3063" s="11">
        <f t="shared" si="283"/>
        <v>42676.7971412037</v>
      </c>
      <c r="R3063" s="11">
        <f t="shared" si="284"/>
        <v>42706.838807870365</v>
      </c>
      <c r="S3063" s="15" t="str">
        <f t="shared" si="286"/>
        <v>games</v>
      </c>
      <c r="T3063" s="16" t="str">
        <f t="shared" si="287"/>
        <v>tabletop games</v>
      </c>
    </row>
    <row r="3064" spans="1:20" ht="45" x14ac:dyDescent="0.25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18">
        <f t="shared" si="285"/>
        <v>134.44929411764704</v>
      </c>
      <c r="P3064" s="6">
        <f t="shared" si="282"/>
        <v>23.808729166666669</v>
      </c>
      <c r="Q3064" s="11">
        <f t="shared" si="283"/>
        <v>41846.137465277774</v>
      </c>
      <c r="R3064" s="11">
        <f t="shared" si="284"/>
        <v>41867.137465277774</v>
      </c>
      <c r="S3064" s="15" t="str">
        <f t="shared" si="286"/>
        <v>games</v>
      </c>
      <c r="T3064" s="16" t="str">
        <f t="shared" si="287"/>
        <v>tabletop games</v>
      </c>
    </row>
    <row r="3065" spans="1:20" ht="45" x14ac:dyDescent="0.25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18">
        <f t="shared" si="285"/>
        <v>272.27777777777777</v>
      </c>
      <c r="P3065" s="6">
        <f t="shared" si="282"/>
        <v>98.413654618473899</v>
      </c>
      <c r="Q3065" s="11">
        <f t="shared" si="283"/>
        <v>42573.119652777772</v>
      </c>
      <c r="R3065" s="11">
        <f t="shared" si="284"/>
        <v>42588.119652777772</v>
      </c>
      <c r="S3065" s="15" t="str">
        <f t="shared" si="286"/>
        <v>games</v>
      </c>
      <c r="T3065" s="16" t="str">
        <f t="shared" si="287"/>
        <v>tabletop games</v>
      </c>
    </row>
    <row r="3066" spans="1:20" ht="45" x14ac:dyDescent="0.25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18">
        <f t="shared" si="285"/>
        <v>112.6875</v>
      </c>
      <c r="P3066" s="6">
        <f t="shared" si="282"/>
        <v>107.32142857142857</v>
      </c>
      <c r="Q3066" s="11">
        <f t="shared" si="283"/>
        <v>42296.422997685186</v>
      </c>
      <c r="R3066" s="11">
        <f t="shared" si="284"/>
        <v>42326.46466435185</v>
      </c>
      <c r="S3066" s="15" t="str">
        <f t="shared" si="286"/>
        <v>games</v>
      </c>
      <c r="T3066" s="16" t="str">
        <f t="shared" si="287"/>
        <v>tabletop games</v>
      </c>
    </row>
    <row r="3067" spans="1:20" ht="30" x14ac:dyDescent="0.25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18">
        <f t="shared" si="285"/>
        <v>459.8</v>
      </c>
      <c r="P3067" s="6">
        <f t="shared" si="282"/>
        <v>11.67005076142132</v>
      </c>
      <c r="Q3067" s="11">
        <f t="shared" si="283"/>
        <v>42752.439444444441</v>
      </c>
      <c r="R3067" s="11">
        <f t="shared" si="284"/>
        <v>42759.439444444441</v>
      </c>
      <c r="S3067" s="15" t="str">
        <f t="shared" si="286"/>
        <v>games</v>
      </c>
      <c r="T3067" s="16" t="str">
        <f t="shared" si="287"/>
        <v>tabletop games</v>
      </c>
    </row>
    <row r="3068" spans="1:20" ht="30" x14ac:dyDescent="0.25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18">
        <f t="shared" si="285"/>
        <v>286.65822784810126</v>
      </c>
      <c r="P3068" s="6">
        <f t="shared" si="282"/>
        <v>41.782287822878232</v>
      </c>
      <c r="Q3068" s="11">
        <f t="shared" si="283"/>
        <v>42467.743645833332</v>
      </c>
      <c r="R3068" s="11">
        <f t="shared" si="284"/>
        <v>42497.743645833332</v>
      </c>
      <c r="S3068" s="15" t="str">
        <f t="shared" si="286"/>
        <v>games</v>
      </c>
      <c r="T3068" s="16" t="str">
        <f t="shared" si="287"/>
        <v>tabletop games</v>
      </c>
    </row>
    <row r="3069" spans="1:20" ht="45" x14ac:dyDescent="0.25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18">
        <f t="shared" si="285"/>
        <v>222.70833333333334</v>
      </c>
      <c r="P3069" s="6">
        <f t="shared" si="282"/>
        <v>21.38</v>
      </c>
      <c r="Q3069" s="11">
        <f t="shared" si="283"/>
        <v>42682.243587962956</v>
      </c>
      <c r="R3069" s="11">
        <f t="shared" si="284"/>
        <v>42696.243587962956</v>
      </c>
      <c r="S3069" s="15" t="str">
        <f t="shared" si="286"/>
        <v>games</v>
      </c>
      <c r="T3069" s="16" t="str">
        <f t="shared" si="287"/>
        <v>tabletop games</v>
      </c>
    </row>
    <row r="3070" spans="1:20" ht="45" x14ac:dyDescent="0.25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18">
        <f t="shared" si="285"/>
        <v>636.14</v>
      </c>
      <c r="P3070" s="6">
        <f t="shared" si="282"/>
        <v>94.103550295857985</v>
      </c>
      <c r="Q3070" s="11">
        <f t="shared" si="283"/>
        <v>42505.728344907409</v>
      </c>
      <c r="R3070" s="11">
        <f t="shared" si="284"/>
        <v>42540.749999999993</v>
      </c>
      <c r="S3070" s="15" t="str">
        <f t="shared" si="286"/>
        <v>games</v>
      </c>
      <c r="T3070" s="16" t="str">
        <f t="shared" si="287"/>
        <v>tabletop games</v>
      </c>
    </row>
    <row r="3071" spans="1:20" ht="30" x14ac:dyDescent="0.25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18">
        <f t="shared" si="285"/>
        <v>146.5</v>
      </c>
      <c r="P3071" s="6">
        <f t="shared" si="282"/>
        <v>15.721951219512196</v>
      </c>
      <c r="Q3071" s="11">
        <f t="shared" si="283"/>
        <v>42136.542673611104</v>
      </c>
      <c r="R3071" s="11">
        <f t="shared" si="284"/>
        <v>42166.542673611104</v>
      </c>
      <c r="S3071" s="15" t="str">
        <f t="shared" si="286"/>
        <v>games</v>
      </c>
      <c r="T3071" s="16" t="str">
        <f t="shared" si="287"/>
        <v>tabletop games</v>
      </c>
    </row>
    <row r="3072" spans="1:20" ht="45" x14ac:dyDescent="0.25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18">
        <f t="shared" si="285"/>
        <v>1867.1</v>
      </c>
      <c r="P3072" s="6">
        <f t="shared" si="282"/>
        <v>90.635922330097088</v>
      </c>
      <c r="Q3072" s="11">
        <f t="shared" si="283"/>
        <v>42702.59648148148</v>
      </c>
      <c r="R3072" s="11">
        <f t="shared" si="284"/>
        <v>42712.59648148148</v>
      </c>
      <c r="S3072" s="15" t="str">
        <f t="shared" si="286"/>
        <v>games</v>
      </c>
      <c r="T3072" s="16" t="str">
        <f t="shared" si="287"/>
        <v>tabletop games</v>
      </c>
    </row>
    <row r="3073" spans="1:20" ht="45" x14ac:dyDescent="0.25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18">
        <f t="shared" si="285"/>
        <v>326.92</v>
      </c>
      <c r="P3073" s="6">
        <f t="shared" si="282"/>
        <v>97.297619047619051</v>
      </c>
      <c r="Q3073" s="11">
        <f t="shared" si="283"/>
        <v>41694.808449074073</v>
      </c>
      <c r="R3073" s="11">
        <f t="shared" si="284"/>
        <v>41724.766782407409</v>
      </c>
      <c r="S3073" s="15" t="str">
        <f t="shared" si="286"/>
        <v>games</v>
      </c>
      <c r="T3073" s="16" t="str">
        <f t="shared" si="287"/>
        <v>tabletop games</v>
      </c>
    </row>
    <row r="3074" spans="1:20" ht="45" x14ac:dyDescent="0.25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18">
        <f t="shared" si="285"/>
        <v>779.5</v>
      </c>
      <c r="P3074" s="6">
        <f t="shared" ref="P3074:P3137" si="288">IF(ISERROR(E3074/L3074),0,E3074/L3074)</f>
        <v>37.11904761904762</v>
      </c>
      <c r="Q3074" s="11">
        <f t="shared" ref="Q3074:Q3137" si="289">(J3074/86400)+25569+(-5/24)</f>
        <v>42759.516435185178</v>
      </c>
      <c r="R3074" s="11">
        <f t="shared" ref="R3074:R3137" si="290">(I3074/86400)+25569+(-5/24)</f>
        <v>42780.516435185178</v>
      </c>
      <c r="S3074" s="15" t="str">
        <f t="shared" si="286"/>
        <v>games</v>
      </c>
      <c r="T3074" s="16" t="str">
        <f t="shared" si="287"/>
        <v>tabletop games</v>
      </c>
    </row>
    <row r="3075" spans="1:20" ht="30" x14ac:dyDescent="0.25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18">
        <f t="shared" ref="O3075:O3138" si="291">E3075/D3075 * 100</f>
        <v>154.15151515151516</v>
      </c>
      <c r="P3075" s="6">
        <f t="shared" si="288"/>
        <v>28.104972375690608</v>
      </c>
      <c r="Q3075" s="11">
        <f t="shared" si="289"/>
        <v>41926.376828703702</v>
      </c>
      <c r="R3075" s="11">
        <f t="shared" si="290"/>
        <v>41960.791666666664</v>
      </c>
      <c r="S3075" s="15" t="str">
        <f t="shared" ref="S3075:S3138" si="292">LEFT(N3075,FIND("/",N3075)-1)</f>
        <v>games</v>
      </c>
      <c r="T3075" s="16" t="str">
        <f t="shared" ref="T3075:T3138" si="293">RIGHT(N3075,LEN(N3075)-FIND("/",N3075))</f>
        <v>tabletop games</v>
      </c>
    </row>
    <row r="3076" spans="1:20" ht="45" x14ac:dyDescent="0.25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18">
        <f t="shared" si="291"/>
        <v>115.54666666666667</v>
      </c>
      <c r="P3076" s="6">
        <f t="shared" si="288"/>
        <v>144.43333333333334</v>
      </c>
      <c r="Q3076" s="11">
        <f t="shared" si="289"/>
        <v>42014.623993055553</v>
      </c>
      <c r="R3076" s="11">
        <f t="shared" si="290"/>
        <v>42035.623993055553</v>
      </c>
      <c r="S3076" s="15" t="str">
        <f t="shared" si="292"/>
        <v>games</v>
      </c>
      <c r="T3076" s="16" t="str">
        <f t="shared" si="293"/>
        <v>tabletop games</v>
      </c>
    </row>
    <row r="3077" spans="1:20" ht="45" x14ac:dyDescent="0.25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18">
        <f t="shared" si="291"/>
        <v>180.03333333333333</v>
      </c>
      <c r="P3077" s="6">
        <f t="shared" si="288"/>
        <v>24.274157303370785</v>
      </c>
      <c r="Q3077" s="11">
        <f t="shared" si="289"/>
        <v>42496.374004629623</v>
      </c>
      <c r="R3077" s="11">
        <f t="shared" si="290"/>
        <v>42512.916666666664</v>
      </c>
      <c r="S3077" s="15" t="str">
        <f t="shared" si="292"/>
        <v>games</v>
      </c>
      <c r="T3077" s="16" t="str">
        <f t="shared" si="293"/>
        <v>tabletop games</v>
      </c>
    </row>
    <row r="3078" spans="1:20" ht="45" x14ac:dyDescent="0.25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18">
        <f t="shared" si="291"/>
        <v>298.5</v>
      </c>
      <c r="P3078" s="6">
        <f t="shared" si="288"/>
        <v>35.117647058823529</v>
      </c>
      <c r="Q3078" s="11">
        <f t="shared" si="289"/>
        <v>42689.644756944443</v>
      </c>
      <c r="R3078" s="11">
        <f t="shared" si="290"/>
        <v>42696.644756944443</v>
      </c>
      <c r="S3078" s="15" t="str">
        <f t="shared" si="292"/>
        <v>games</v>
      </c>
      <c r="T3078" s="16" t="str">
        <f t="shared" si="293"/>
        <v>tabletop games</v>
      </c>
    </row>
    <row r="3079" spans="1:20" ht="30" x14ac:dyDescent="0.25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18">
        <f t="shared" si="291"/>
        <v>320.26666666666665</v>
      </c>
      <c r="P3079" s="6">
        <f t="shared" si="288"/>
        <v>24.762886597938145</v>
      </c>
      <c r="Q3079" s="11">
        <f t="shared" si="289"/>
        <v>42469.666574074072</v>
      </c>
      <c r="R3079" s="11">
        <f t="shared" si="290"/>
        <v>42486.874999999993</v>
      </c>
      <c r="S3079" s="15" t="str">
        <f t="shared" si="292"/>
        <v>games</v>
      </c>
      <c r="T3079" s="16" t="str">
        <f t="shared" si="293"/>
        <v>tabletop games</v>
      </c>
    </row>
    <row r="3080" spans="1:20" ht="45" x14ac:dyDescent="0.25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18">
        <f t="shared" si="291"/>
        <v>380.52499999999998</v>
      </c>
      <c r="P3080" s="6">
        <f t="shared" si="288"/>
        <v>188.37871287128712</v>
      </c>
      <c r="Q3080" s="11">
        <f t="shared" si="289"/>
        <v>41968.621493055551</v>
      </c>
      <c r="R3080" s="11">
        <f t="shared" si="290"/>
        <v>41993.833333333336</v>
      </c>
      <c r="S3080" s="15" t="str">
        <f t="shared" si="292"/>
        <v>games</v>
      </c>
      <c r="T3080" s="16" t="str">
        <f t="shared" si="293"/>
        <v>tabletop games</v>
      </c>
    </row>
    <row r="3081" spans="1:20" ht="45" x14ac:dyDescent="0.25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18">
        <f t="shared" si="291"/>
        <v>102.60000000000001</v>
      </c>
      <c r="P3081" s="6">
        <f t="shared" si="288"/>
        <v>148.08247422680412</v>
      </c>
      <c r="Q3081" s="11">
        <f t="shared" si="289"/>
        <v>42775.874016203707</v>
      </c>
      <c r="R3081" s="11">
        <f t="shared" si="290"/>
        <v>42805.874016203707</v>
      </c>
      <c r="S3081" s="15" t="str">
        <f t="shared" si="292"/>
        <v>games</v>
      </c>
      <c r="T3081" s="16" t="str">
        <f t="shared" si="293"/>
        <v>tabletop games</v>
      </c>
    </row>
    <row r="3082" spans="1:20" ht="45" x14ac:dyDescent="0.25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18">
        <f t="shared" si="291"/>
        <v>1801.64</v>
      </c>
      <c r="P3082" s="6">
        <f t="shared" si="288"/>
        <v>49.934589800443462</v>
      </c>
      <c r="Q3082" s="11">
        <f t="shared" si="289"/>
        <v>42776.496099537035</v>
      </c>
      <c r="R3082" s="11">
        <f t="shared" si="290"/>
        <v>42800.999999999993</v>
      </c>
      <c r="S3082" s="15" t="str">
        <f t="shared" si="292"/>
        <v>games</v>
      </c>
      <c r="T3082" s="16" t="str">
        <f t="shared" si="293"/>
        <v>tabletop games</v>
      </c>
    </row>
    <row r="3083" spans="1:20" ht="45" x14ac:dyDescent="0.25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18">
        <f t="shared" si="291"/>
        <v>720.24800000000005</v>
      </c>
      <c r="P3083" s="6">
        <f t="shared" si="288"/>
        <v>107.82155688622754</v>
      </c>
      <c r="Q3083" s="11">
        <f t="shared" si="289"/>
        <v>42725.661030092589</v>
      </c>
      <c r="R3083" s="11">
        <f t="shared" si="290"/>
        <v>42745.707638888889</v>
      </c>
      <c r="S3083" s="15" t="str">
        <f t="shared" si="292"/>
        <v>games</v>
      </c>
      <c r="T3083" s="16" t="str">
        <f t="shared" si="293"/>
        <v>tabletop games</v>
      </c>
    </row>
    <row r="3084" spans="1:20" ht="45" x14ac:dyDescent="0.25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18">
        <f t="shared" si="291"/>
        <v>283.09000000000003</v>
      </c>
      <c r="P3084" s="6">
        <f t="shared" si="288"/>
        <v>42.63403614457831</v>
      </c>
      <c r="Q3084" s="11">
        <f t="shared" si="289"/>
        <v>42683.791712962957</v>
      </c>
      <c r="R3084" s="11">
        <f t="shared" si="290"/>
        <v>42713.791712962957</v>
      </c>
      <c r="S3084" s="15" t="str">
        <f t="shared" si="292"/>
        <v>games</v>
      </c>
      <c r="T3084" s="16" t="str">
        <f t="shared" si="293"/>
        <v>tabletop games</v>
      </c>
    </row>
    <row r="3085" spans="1:20" ht="45" x14ac:dyDescent="0.25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18">
        <f t="shared" si="291"/>
        <v>1356.6000000000001</v>
      </c>
      <c r="P3085" s="6">
        <f t="shared" si="288"/>
        <v>14.370762711864407</v>
      </c>
      <c r="Q3085" s="11">
        <f t="shared" si="289"/>
        <v>42315.491157407407</v>
      </c>
      <c r="R3085" s="11">
        <f t="shared" si="290"/>
        <v>42345.491157407407</v>
      </c>
      <c r="S3085" s="15" t="str">
        <f t="shared" si="292"/>
        <v>games</v>
      </c>
      <c r="T3085" s="16" t="str">
        <f t="shared" si="293"/>
        <v>tabletop games</v>
      </c>
    </row>
    <row r="3086" spans="1:20" ht="45" x14ac:dyDescent="0.25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18">
        <f t="shared" si="291"/>
        <v>220.35999999999999</v>
      </c>
      <c r="P3086" s="6">
        <f t="shared" si="288"/>
        <v>37.476190476190474</v>
      </c>
      <c r="Q3086" s="11">
        <f t="shared" si="289"/>
        <v>42781.340763888882</v>
      </c>
      <c r="R3086" s="11">
        <f t="shared" si="290"/>
        <v>42806.299097222225</v>
      </c>
      <c r="S3086" s="15" t="str">
        <f t="shared" si="292"/>
        <v>games</v>
      </c>
      <c r="T3086" s="16" t="str">
        <f t="shared" si="293"/>
        <v>tabletop games</v>
      </c>
    </row>
    <row r="3087" spans="1:20" ht="45" x14ac:dyDescent="0.25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18">
        <f t="shared" si="291"/>
        <v>119.6</v>
      </c>
      <c r="P3087" s="6">
        <f t="shared" si="288"/>
        <v>30.202020202020201</v>
      </c>
      <c r="Q3087" s="11">
        <f t="shared" si="289"/>
        <v>41663.292326388888</v>
      </c>
      <c r="R3087" s="11">
        <f t="shared" si="290"/>
        <v>41693.292326388888</v>
      </c>
      <c r="S3087" s="15" t="str">
        <f t="shared" si="292"/>
        <v>games</v>
      </c>
      <c r="T3087" s="16" t="str">
        <f t="shared" si="293"/>
        <v>tabletop games</v>
      </c>
    </row>
    <row r="3088" spans="1:20" ht="45" x14ac:dyDescent="0.25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18">
        <f t="shared" si="291"/>
        <v>407.76923076923077</v>
      </c>
      <c r="P3088" s="6">
        <f t="shared" si="288"/>
        <v>33.550632911392405</v>
      </c>
      <c r="Q3088" s="11">
        <f t="shared" si="289"/>
        <v>41965.408321759256</v>
      </c>
      <c r="R3088" s="11">
        <f t="shared" si="290"/>
        <v>41995.408321759256</v>
      </c>
      <c r="S3088" s="15" t="str">
        <f t="shared" si="292"/>
        <v>games</v>
      </c>
      <c r="T3088" s="16" t="str">
        <f t="shared" si="293"/>
        <v>tabletop games</v>
      </c>
    </row>
    <row r="3089" spans="1:20" ht="45" x14ac:dyDescent="0.25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18">
        <f t="shared" si="291"/>
        <v>105.81826105905425</v>
      </c>
      <c r="P3089" s="6">
        <f t="shared" si="288"/>
        <v>64.74666666666667</v>
      </c>
      <c r="Q3089" s="11">
        <f t="shared" si="289"/>
        <v>41614.443159722221</v>
      </c>
      <c r="R3089" s="11">
        <f t="shared" si="290"/>
        <v>41644.443159722221</v>
      </c>
      <c r="S3089" s="15" t="str">
        <f t="shared" si="292"/>
        <v>games</v>
      </c>
      <c r="T3089" s="16" t="str">
        <f t="shared" si="293"/>
        <v>tabletop games</v>
      </c>
    </row>
    <row r="3090" spans="1:20" ht="45" x14ac:dyDescent="0.25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18">
        <f t="shared" si="291"/>
        <v>141.08235294117648</v>
      </c>
      <c r="P3090" s="6">
        <f t="shared" si="288"/>
        <v>57.932367149758456</v>
      </c>
      <c r="Q3090" s="11">
        <f t="shared" si="289"/>
        <v>40936.470173611109</v>
      </c>
      <c r="R3090" s="11">
        <f t="shared" si="290"/>
        <v>40966.470173611109</v>
      </c>
      <c r="S3090" s="15" t="str">
        <f t="shared" si="292"/>
        <v>games</v>
      </c>
      <c r="T3090" s="16" t="str">
        <f t="shared" si="293"/>
        <v>tabletop games</v>
      </c>
    </row>
    <row r="3091" spans="1:20" ht="30" x14ac:dyDescent="0.25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18">
        <f t="shared" si="291"/>
        <v>270.7</v>
      </c>
      <c r="P3091" s="6">
        <f t="shared" si="288"/>
        <v>53.078431372549019</v>
      </c>
      <c r="Q3091" s="11">
        <f t="shared" si="289"/>
        <v>42338.500775462962</v>
      </c>
      <c r="R3091" s="11">
        <f t="shared" si="290"/>
        <v>42372.749305555553</v>
      </c>
      <c r="S3091" s="15" t="str">
        <f t="shared" si="292"/>
        <v>games</v>
      </c>
      <c r="T3091" s="16" t="str">
        <f t="shared" si="293"/>
        <v>tabletop games</v>
      </c>
    </row>
    <row r="3092" spans="1:20" ht="45" x14ac:dyDescent="0.25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18">
        <f t="shared" si="291"/>
        <v>153.80000000000001</v>
      </c>
      <c r="P3092" s="6">
        <f t="shared" si="288"/>
        <v>48.0625</v>
      </c>
      <c r="Q3092" s="11">
        <f t="shared" si="289"/>
        <v>42020.598368055558</v>
      </c>
      <c r="R3092" s="11">
        <f t="shared" si="290"/>
        <v>42038.958333333336</v>
      </c>
      <c r="S3092" s="15" t="str">
        <f t="shared" si="292"/>
        <v>games</v>
      </c>
      <c r="T3092" s="16" t="str">
        <f t="shared" si="293"/>
        <v>tabletop games</v>
      </c>
    </row>
    <row r="3093" spans="1:20" ht="45" x14ac:dyDescent="0.25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18">
        <f t="shared" si="291"/>
        <v>403.57653061224488</v>
      </c>
      <c r="P3093" s="6">
        <f t="shared" si="288"/>
        <v>82.396874999999994</v>
      </c>
      <c r="Q3093" s="11">
        <f t="shared" si="289"/>
        <v>42234.416562499995</v>
      </c>
      <c r="R3093" s="11">
        <f t="shared" si="290"/>
        <v>42264.416562499995</v>
      </c>
      <c r="S3093" s="15" t="str">
        <f t="shared" si="292"/>
        <v>games</v>
      </c>
      <c r="T3093" s="16" t="str">
        <f t="shared" si="293"/>
        <v>tabletop games</v>
      </c>
    </row>
    <row r="3094" spans="1:20" ht="45" x14ac:dyDescent="0.25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18">
        <f t="shared" si="291"/>
        <v>185</v>
      </c>
      <c r="P3094" s="6">
        <f t="shared" si="288"/>
        <v>50.454545454545453</v>
      </c>
      <c r="Q3094" s="11">
        <f t="shared" si="289"/>
        <v>40687.077511574069</v>
      </c>
      <c r="R3094" s="11">
        <f t="shared" si="290"/>
        <v>40749.076388888883</v>
      </c>
      <c r="S3094" s="15" t="str">
        <f t="shared" si="292"/>
        <v>music</v>
      </c>
      <c r="T3094" s="16" t="str">
        <f t="shared" si="293"/>
        <v>rock</v>
      </c>
    </row>
    <row r="3095" spans="1:20" ht="30" x14ac:dyDescent="0.25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18">
        <f t="shared" si="291"/>
        <v>185.33333333333331</v>
      </c>
      <c r="P3095" s="6">
        <f t="shared" si="288"/>
        <v>115.83333333333333</v>
      </c>
      <c r="Q3095" s="11">
        <f t="shared" si="289"/>
        <v>42322.966273148144</v>
      </c>
      <c r="R3095" s="11">
        <f t="shared" si="290"/>
        <v>42382.966273148144</v>
      </c>
      <c r="S3095" s="15" t="str">
        <f t="shared" si="292"/>
        <v>music</v>
      </c>
      <c r="T3095" s="16" t="str">
        <f t="shared" si="293"/>
        <v>rock</v>
      </c>
    </row>
    <row r="3096" spans="1:20" ht="45" x14ac:dyDescent="0.25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18">
        <f t="shared" si="291"/>
        <v>100.85533333333332</v>
      </c>
      <c r="P3096" s="6">
        <f t="shared" si="288"/>
        <v>63.03458333333333</v>
      </c>
      <c r="Q3096" s="11">
        <f t="shared" si="289"/>
        <v>40977.916712962957</v>
      </c>
      <c r="R3096" s="11">
        <f t="shared" si="290"/>
        <v>41037.875046296293</v>
      </c>
      <c r="S3096" s="15" t="str">
        <f t="shared" si="292"/>
        <v>music</v>
      </c>
      <c r="T3096" s="16" t="str">
        <f t="shared" si="293"/>
        <v>rock</v>
      </c>
    </row>
    <row r="3097" spans="1:20" ht="30" x14ac:dyDescent="0.25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18">
        <f t="shared" si="291"/>
        <v>106.22116666666668</v>
      </c>
      <c r="P3097" s="6">
        <f t="shared" si="288"/>
        <v>108.02152542372882</v>
      </c>
      <c r="Q3097" s="11">
        <f t="shared" si="289"/>
        <v>40585.588483796295</v>
      </c>
      <c r="R3097" s="11">
        <f t="shared" si="290"/>
        <v>40613.958333333328</v>
      </c>
      <c r="S3097" s="15" t="str">
        <f t="shared" si="292"/>
        <v>music</v>
      </c>
      <c r="T3097" s="16" t="str">
        <f t="shared" si="293"/>
        <v>rock</v>
      </c>
    </row>
    <row r="3098" spans="1:20" ht="45" x14ac:dyDescent="0.25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18">
        <f t="shared" si="291"/>
        <v>121.36666666666667</v>
      </c>
      <c r="P3098" s="6">
        <f t="shared" si="288"/>
        <v>46.088607594936711</v>
      </c>
      <c r="Q3098" s="11">
        <f t="shared" si="289"/>
        <v>41058.977349537039</v>
      </c>
      <c r="R3098" s="11">
        <f t="shared" si="290"/>
        <v>41088.977349537039</v>
      </c>
      <c r="S3098" s="15" t="str">
        <f t="shared" si="292"/>
        <v>music</v>
      </c>
      <c r="T3098" s="16" t="str">
        <f t="shared" si="293"/>
        <v>rock</v>
      </c>
    </row>
    <row r="3099" spans="1:20" ht="45" x14ac:dyDescent="0.25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18">
        <f t="shared" si="291"/>
        <v>100.06666666666666</v>
      </c>
      <c r="P3099" s="6">
        <f t="shared" si="288"/>
        <v>107.21428571428571</v>
      </c>
      <c r="Q3099" s="11">
        <f t="shared" si="289"/>
        <v>41494.755254629628</v>
      </c>
      <c r="R3099" s="11">
        <f t="shared" si="290"/>
        <v>41522.957638888889</v>
      </c>
      <c r="S3099" s="15" t="str">
        <f t="shared" si="292"/>
        <v>music</v>
      </c>
      <c r="T3099" s="16" t="str">
        <f t="shared" si="293"/>
        <v>rock</v>
      </c>
    </row>
    <row r="3100" spans="1:20" ht="45" x14ac:dyDescent="0.25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18">
        <f t="shared" si="291"/>
        <v>119.97755555555555</v>
      </c>
      <c r="P3100" s="6">
        <f t="shared" si="288"/>
        <v>50.9338679245283</v>
      </c>
      <c r="Q3100" s="11">
        <f t="shared" si="289"/>
        <v>41792.459027777775</v>
      </c>
      <c r="R3100" s="11">
        <f t="shared" si="290"/>
        <v>41813.459027777775</v>
      </c>
      <c r="S3100" s="15" t="str">
        <f t="shared" si="292"/>
        <v>music</v>
      </c>
      <c r="T3100" s="16" t="str">
        <f t="shared" si="293"/>
        <v>rock</v>
      </c>
    </row>
    <row r="3101" spans="1:20" ht="45" x14ac:dyDescent="0.25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18">
        <f t="shared" si="291"/>
        <v>100.1</v>
      </c>
      <c r="P3101" s="6">
        <f t="shared" si="288"/>
        <v>40.04</v>
      </c>
      <c r="Q3101" s="11">
        <f t="shared" si="289"/>
        <v>41067.619085648148</v>
      </c>
      <c r="R3101" s="11">
        <f t="shared" si="290"/>
        <v>41086.541666666664</v>
      </c>
      <c r="S3101" s="15" t="str">
        <f t="shared" si="292"/>
        <v>music</v>
      </c>
      <c r="T3101" s="16" t="str">
        <f t="shared" si="293"/>
        <v>rock</v>
      </c>
    </row>
    <row r="3102" spans="1:20" ht="45" x14ac:dyDescent="0.25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18">
        <f t="shared" si="291"/>
        <v>107.4</v>
      </c>
      <c r="P3102" s="6">
        <f t="shared" si="288"/>
        <v>64.44</v>
      </c>
      <c r="Q3102" s="11">
        <f t="shared" si="289"/>
        <v>41571.790046296293</v>
      </c>
      <c r="R3102" s="11">
        <f t="shared" si="290"/>
        <v>41614.765277777777</v>
      </c>
      <c r="S3102" s="15" t="str">
        <f t="shared" si="292"/>
        <v>music</v>
      </c>
      <c r="T3102" s="16" t="str">
        <f t="shared" si="293"/>
        <v>rock</v>
      </c>
    </row>
    <row r="3103" spans="1:20" ht="45" x14ac:dyDescent="0.25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18">
        <f t="shared" si="291"/>
        <v>104.06666666666666</v>
      </c>
      <c r="P3103" s="6">
        <f t="shared" si="288"/>
        <v>53.827586206896555</v>
      </c>
      <c r="Q3103" s="11">
        <f t="shared" si="289"/>
        <v>40070.045486111107</v>
      </c>
      <c r="R3103" s="11">
        <f t="shared" si="290"/>
        <v>40148.5</v>
      </c>
      <c r="S3103" s="15" t="str">
        <f t="shared" si="292"/>
        <v>music</v>
      </c>
      <c r="T3103" s="16" t="str">
        <f t="shared" si="293"/>
        <v>rock</v>
      </c>
    </row>
    <row r="3104" spans="1:20" ht="45" x14ac:dyDescent="0.25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18">
        <f t="shared" si="291"/>
        <v>172.8</v>
      </c>
      <c r="P3104" s="6">
        <f t="shared" si="288"/>
        <v>100.46511627906976</v>
      </c>
      <c r="Q3104" s="11">
        <f t="shared" si="289"/>
        <v>40987.768726851849</v>
      </c>
      <c r="R3104" s="11">
        <f t="shared" si="290"/>
        <v>41021.958333333328</v>
      </c>
      <c r="S3104" s="15" t="str">
        <f t="shared" si="292"/>
        <v>music</v>
      </c>
      <c r="T3104" s="16" t="str">
        <f t="shared" si="293"/>
        <v>rock</v>
      </c>
    </row>
    <row r="3105" spans="1:20" ht="45" x14ac:dyDescent="0.25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18">
        <f t="shared" si="291"/>
        <v>107.2505</v>
      </c>
      <c r="P3105" s="6">
        <f t="shared" si="288"/>
        <v>46.630652173913049</v>
      </c>
      <c r="Q3105" s="11">
        <f t="shared" si="289"/>
        <v>40987.489305555551</v>
      </c>
      <c r="R3105" s="11">
        <f t="shared" si="290"/>
        <v>41017.489305555551</v>
      </c>
      <c r="S3105" s="15" t="str">
        <f t="shared" si="292"/>
        <v>music</v>
      </c>
      <c r="T3105" s="16" t="str">
        <f t="shared" si="293"/>
        <v>rock</v>
      </c>
    </row>
    <row r="3106" spans="1:20" ht="30" x14ac:dyDescent="0.25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18">
        <f t="shared" si="291"/>
        <v>108.23529411764706</v>
      </c>
      <c r="P3106" s="6">
        <f t="shared" si="288"/>
        <v>34.074074074074076</v>
      </c>
      <c r="Q3106" s="11">
        <f t="shared" si="289"/>
        <v>41151.499988425923</v>
      </c>
      <c r="R3106" s="11">
        <f t="shared" si="290"/>
        <v>41176.957638888889</v>
      </c>
      <c r="S3106" s="15" t="str">
        <f t="shared" si="292"/>
        <v>music</v>
      </c>
      <c r="T3106" s="16" t="str">
        <f t="shared" si="293"/>
        <v>rock</v>
      </c>
    </row>
    <row r="3107" spans="1:20" ht="45" x14ac:dyDescent="0.25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18">
        <f t="shared" si="291"/>
        <v>146.08079999999998</v>
      </c>
      <c r="P3107" s="6">
        <f t="shared" si="288"/>
        <v>65.214642857142863</v>
      </c>
      <c r="Q3107" s="11">
        <f t="shared" si="289"/>
        <v>41264.514814814815</v>
      </c>
      <c r="R3107" s="11">
        <f t="shared" si="290"/>
        <v>41294.514814814815</v>
      </c>
      <c r="S3107" s="15" t="str">
        <f t="shared" si="292"/>
        <v>music</v>
      </c>
      <c r="T3107" s="16" t="str">
        <f t="shared" si="293"/>
        <v>rock</v>
      </c>
    </row>
    <row r="3108" spans="1:20" ht="45" x14ac:dyDescent="0.25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18">
        <f t="shared" si="291"/>
        <v>125.25</v>
      </c>
      <c r="P3108" s="6">
        <f t="shared" si="288"/>
        <v>44.205882352941174</v>
      </c>
      <c r="Q3108" s="11">
        <f t="shared" si="289"/>
        <v>41270.746018518512</v>
      </c>
      <c r="R3108" s="11">
        <f t="shared" si="290"/>
        <v>41300.746018518512</v>
      </c>
      <c r="S3108" s="15" t="str">
        <f t="shared" si="292"/>
        <v>music</v>
      </c>
      <c r="T3108" s="16" t="str">
        <f t="shared" si="293"/>
        <v>rock</v>
      </c>
    </row>
    <row r="3109" spans="1:20" ht="45" x14ac:dyDescent="0.25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18">
        <f t="shared" si="291"/>
        <v>149.07142857142856</v>
      </c>
      <c r="P3109" s="6">
        <f t="shared" si="288"/>
        <v>71.965517241379317</v>
      </c>
      <c r="Q3109" s="11">
        <f t="shared" si="289"/>
        <v>40927.52344907407</v>
      </c>
      <c r="R3109" s="11">
        <f t="shared" si="290"/>
        <v>40962.52344907407</v>
      </c>
      <c r="S3109" s="15" t="str">
        <f t="shared" si="292"/>
        <v>music</v>
      </c>
      <c r="T3109" s="16" t="str">
        <f t="shared" si="293"/>
        <v>rock</v>
      </c>
    </row>
    <row r="3110" spans="1:20" ht="30" x14ac:dyDescent="0.25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18">
        <f t="shared" si="291"/>
        <v>100.6</v>
      </c>
      <c r="P3110" s="6">
        <f t="shared" si="288"/>
        <v>52.94736842105263</v>
      </c>
      <c r="Q3110" s="11">
        <f t="shared" si="289"/>
        <v>40947.83390046296</v>
      </c>
      <c r="R3110" s="11">
        <f t="shared" si="290"/>
        <v>40981.957638888889</v>
      </c>
      <c r="S3110" s="15" t="str">
        <f t="shared" si="292"/>
        <v>music</v>
      </c>
      <c r="T3110" s="16" t="str">
        <f t="shared" si="293"/>
        <v>rock</v>
      </c>
    </row>
    <row r="3111" spans="1:20" ht="30" x14ac:dyDescent="0.25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18">
        <f t="shared" si="291"/>
        <v>105.07333333333332</v>
      </c>
      <c r="P3111" s="6">
        <f t="shared" si="288"/>
        <v>109.45138888888889</v>
      </c>
      <c r="Q3111" s="11">
        <f t="shared" si="289"/>
        <v>41694.632326388884</v>
      </c>
      <c r="R3111" s="11">
        <f t="shared" si="290"/>
        <v>41724.59065972222</v>
      </c>
      <c r="S3111" s="15" t="str">
        <f t="shared" si="292"/>
        <v>music</v>
      </c>
      <c r="T3111" s="16" t="str">
        <f t="shared" si="293"/>
        <v>rock</v>
      </c>
    </row>
    <row r="3112" spans="1:20" ht="30" x14ac:dyDescent="0.25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18">
        <f t="shared" si="291"/>
        <v>350.16666666666663</v>
      </c>
      <c r="P3112" s="6">
        <f t="shared" si="288"/>
        <v>75.035714285714292</v>
      </c>
      <c r="Q3112" s="11">
        <f t="shared" si="289"/>
        <v>40564.824178240735</v>
      </c>
      <c r="R3112" s="11">
        <f t="shared" si="290"/>
        <v>40579.824178240735</v>
      </c>
      <c r="S3112" s="15" t="str">
        <f t="shared" si="292"/>
        <v>music</v>
      </c>
      <c r="T3112" s="16" t="str">
        <f t="shared" si="293"/>
        <v>rock</v>
      </c>
    </row>
    <row r="3113" spans="1:20" ht="45" x14ac:dyDescent="0.25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18">
        <f t="shared" si="291"/>
        <v>101.25</v>
      </c>
      <c r="P3113" s="6">
        <f t="shared" si="288"/>
        <v>115.71428571428571</v>
      </c>
      <c r="Q3113" s="11">
        <f t="shared" si="289"/>
        <v>41074.518703703703</v>
      </c>
      <c r="R3113" s="11">
        <f t="shared" si="290"/>
        <v>41088.518703703703</v>
      </c>
      <c r="S3113" s="15" t="str">
        <f t="shared" si="292"/>
        <v>music</v>
      </c>
      <c r="T3113" s="16" t="str">
        <f t="shared" si="293"/>
        <v>rock</v>
      </c>
    </row>
    <row r="3114" spans="1:20" ht="30" x14ac:dyDescent="0.25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18">
        <f t="shared" si="291"/>
        <v>133.6044</v>
      </c>
      <c r="P3114" s="6">
        <f t="shared" si="288"/>
        <v>31.659810426540286</v>
      </c>
      <c r="Q3114" s="11">
        <f t="shared" si="289"/>
        <v>41415.938611111109</v>
      </c>
      <c r="R3114" s="11">
        <f t="shared" si="290"/>
        <v>41445.938611111109</v>
      </c>
      <c r="S3114" s="15" t="str">
        <f t="shared" si="292"/>
        <v>music</v>
      </c>
      <c r="T3114" s="16" t="str">
        <f t="shared" si="293"/>
        <v>indie rock</v>
      </c>
    </row>
    <row r="3115" spans="1:20" ht="45" x14ac:dyDescent="0.25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18">
        <f t="shared" si="291"/>
        <v>170.65217391304347</v>
      </c>
      <c r="P3115" s="6">
        <f t="shared" si="288"/>
        <v>46.176470588235297</v>
      </c>
      <c r="Q3115" s="11">
        <f t="shared" si="289"/>
        <v>41605.660115740735</v>
      </c>
      <c r="R3115" s="11">
        <f t="shared" si="290"/>
        <v>41639.083333333328</v>
      </c>
      <c r="S3115" s="15" t="str">
        <f t="shared" si="292"/>
        <v>music</v>
      </c>
      <c r="T3115" s="16" t="str">
        <f t="shared" si="293"/>
        <v>indie rock</v>
      </c>
    </row>
    <row r="3116" spans="1:20" ht="45" x14ac:dyDescent="0.25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18">
        <f t="shared" si="291"/>
        <v>109.35829457364341</v>
      </c>
      <c r="P3116" s="6">
        <f t="shared" si="288"/>
        <v>68.481650485436887</v>
      </c>
      <c r="Q3116" s="11">
        <f t="shared" si="289"/>
        <v>40849.902731481481</v>
      </c>
      <c r="R3116" s="11">
        <f t="shared" si="290"/>
        <v>40889.944398148145</v>
      </c>
      <c r="S3116" s="15" t="str">
        <f t="shared" si="292"/>
        <v>music</v>
      </c>
      <c r="T3116" s="16" t="str">
        <f t="shared" si="293"/>
        <v>indie rock</v>
      </c>
    </row>
    <row r="3117" spans="1:20" ht="45" x14ac:dyDescent="0.25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18">
        <f t="shared" si="291"/>
        <v>100.70033333333335</v>
      </c>
      <c r="P3117" s="6">
        <f t="shared" si="288"/>
        <v>53.469203539823013</v>
      </c>
      <c r="Q3117" s="11">
        <f t="shared" si="289"/>
        <v>40502.607534722221</v>
      </c>
      <c r="R3117" s="11">
        <f t="shared" si="290"/>
        <v>40543.999305555553</v>
      </c>
      <c r="S3117" s="15" t="str">
        <f t="shared" si="292"/>
        <v>music</v>
      </c>
      <c r="T3117" s="16" t="str">
        <f t="shared" si="293"/>
        <v>indie rock</v>
      </c>
    </row>
    <row r="3118" spans="1:20" ht="45" x14ac:dyDescent="0.25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18">
        <f t="shared" si="291"/>
        <v>101.22777777777779</v>
      </c>
      <c r="P3118" s="6">
        <f t="shared" si="288"/>
        <v>109.10778443113773</v>
      </c>
      <c r="Q3118" s="11">
        <f t="shared" si="289"/>
        <v>41834.486944444441</v>
      </c>
      <c r="R3118" s="11">
        <f t="shared" si="290"/>
        <v>41859.541666666664</v>
      </c>
      <c r="S3118" s="15" t="str">
        <f t="shared" si="292"/>
        <v>music</v>
      </c>
      <c r="T3118" s="16" t="str">
        <f t="shared" si="293"/>
        <v>indie rock</v>
      </c>
    </row>
    <row r="3119" spans="1:20" ht="45" x14ac:dyDescent="0.25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18">
        <f t="shared" si="291"/>
        <v>106.75857142857143</v>
      </c>
      <c r="P3119" s="6">
        <f t="shared" si="288"/>
        <v>51.185616438356163</v>
      </c>
      <c r="Q3119" s="11">
        <f t="shared" si="289"/>
        <v>40947.959826388884</v>
      </c>
      <c r="R3119" s="11">
        <f t="shared" si="290"/>
        <v>40977.959826388884</v>
      </c>
      <c r="S3119" s="15" t="str">
        <f t="shared" si="292"/>
        <v>music</v>
      </c>
      <c r="T3119" s="16" t="str">
        <f t="shared" si="293"/>
        <v>indie rock</v>
      </c>
    </row>
    <row r="3120" spans="1:20" ht="45" x14ac:dyDescent="0.25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18">
        <f t="shared" si="291"/>
        <v>106.65777537961894</v>
      </c>
      <c r="P3120" s="6">
        <f t="shared" si="288"/>
        <v>27.936800000000002</v>
      </c>
      <c r="Q3120" s="11">
        <f t="shared" si="289"/>
        <v>41004.594131944446</v>
      </c>
      <c r="R3120" s="11">
        <f t="shared" si="290"/>
        <v>41034.59407407407</v>
      </c>
      <c r="S3120" s="15" t="str">
        <f t="shared" si="292"/>
        <v>music</v>
      </c>
      <c r="T3120" s="16" t="str">
        <f t="shared" si="293"/>
        <v>indie rock</v>
      </c>
    </row>
    <row r="3121" spans="1:20" ht="45" x14ac:dyDescent="0.25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18">
        <f t="shared" si="291"/>
        <v>101.30622</v>
      </c>
      <c r="P3121" s="6">
        <f t="shared" si="288"/>
        <v>82.496921824104234</v>
      </c>
      <c r="Q3121" s="11">
        <f t="shared" si="289"/>
        <v>41851.754583333335</v>
      </c>
      <c r="R3121" s="11">
        <f t="shared" si="290"/>
        <v>41879.833333333328</v>
      </c>
      <c r="S3121" s="15" t="str">
        <f t="shared" si="292"/>
        <v>music</v>
      </c>
      <c r="T3121" s="16" t="str">
        <f t="shared" si="293"/>
        <v>indie rock</v>
      </c>
    </row>
    <row r="3122" spans="1:20" ht="45" x14ac:dyDescent="0.25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18">
        <f t="shared" si="291"/>
        <v>106.67450000000001</v>
      </c>
      <c r="P3122" s="6">
        <f t="shared" si="288"/>
        <v>59.817476635514019</v>
      </c>
      <c r="Q3122" s="11">
        <f t="shared" si="289"/>
        <v>41307.779363425921</v>
      </c>
      <c r="R3122" s="11">
        <f t="shared" si="290"/>
        <v>41342.779363425921</v>
      </c>
      <c r="S3122" s="15" t="str">
        <f t="shared" si="292"/>
        <v>music</v>
      </c>
      <c r="T3122" s="16" t="str">
        <f t="shared" si="293"/>
        <v>indie rock</v>
      </c>
    </row>
    <row r="3123" spans="1:20" ht="45" x14ac:dyDescent="0.25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18">
        <f t="shared" si="291"/>
        <v>428.83978378378379</v>
      </c>
      <c r="P3123" s="6">
        <f t="shared" si="288"/>
        <v>64.816470588235291</v>
      </c>
      <c r="Q3123" s="11">
        <f t="shared" si="289"/>
        <v>41324.585821759254</v>
      </c>
      <c r="R3123" s="11">
        <f t="shared" si="290"/>
        <v>41354.54415509259</v>
      </c>
      <c r="S3123" s="15" t="str">
        <f t="shared" si="292"/>
        <v>music</v>
      </c>
      <c r="T3123" s="16" t="str">
        <f t="shared" si="293"/>
        <v>indie rock</v>
      </c>
    </row>
    <row r="3124" spans="1:20" ht="45" x14ac:dyDescent="0.25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18">
        <f t="shared" si="291"/>
        <v>104.11111111111111</v>
      </c>
      <c r="P3124" s="6">
        <f t="shared" si="288"/>
        <v>90.09615384615384</v>
      </c>
      <c r="Q3124" s="11">
        <f t="shared" si="289"/>
        <v>41735.796168981477</v>
      </c>
      <c r="R3124" s="11">
        <f t="shared" si="290"/>
        <v>41765.796168981477</v>
      </c>
      <c r="S3124" s="15" t="str">
        <f t="shared" si="292"/>
        <v>music</v>
      </c>
      <c r="T3124" s="16" t="str">
        <f t="shared" si="293"/>
        <v>indie rock</v>
      </c>
    </row>
    <row r="3125" spans="1:20" ht="45" x14ac:dyDescent="0.25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18">
        <f t="shared" si="291"/>
        <v>107.86666666666666</v>
      </c>
      <c r="P3125" s="6">
        <f t="shared" si="288"/>
        <v>40.962025316455694</v>
      </c>
      <c r="Q3125" s="11">
        <f t="shared" si="289"/>
        <v>41716.424513888887</v>
      </c>
      <c r="R3125" s="11">
        <f t="shared" si="290"/>
        <v>41747.75</v>
      </c>
      <c r="S3125" s="15" t="str">
        <f t="shared" si="292"/>
        <v>music</v>
      </c>
      <c r="T3125" s="16" t="str">
        <f t="shared" si="293"/>
        <v>indie rock</v>
      </c>
    </row>
    <row r="3126" spans="1:20" ht="30" x14ac:dyDescent="0.25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18">
        <f t="shared" si="291"/>
        <v>175.84040000000002</v>
      </c>
      <c r="P3126" s="6">
        <f t="shared" si="288"/>
        <v>56.000127388535034</v>
      </c>
      <c r="Q3126" s="11">
        <f t="shared" si="289"/>
        <v>41002.750300925924</v>
      </c>
      <c r="R3126" s="11">
        <f t="shared" si="290"/>
        <v>41032.750300925924</v>
      </c>
      <c r="S3126" s="15" t="str">
        <f t="shared" si="292"/>
        <v>music</v>
      </c>
      <c r="T3126" s="16" t="str">
        <f t="shared" si="293"/>
        <v>indie rock</v>
      </c>
    </row>
    <row r="3127" spans="1:20" ht="45" x14ac:dyDescent="0.25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18">
        <f t="shared" si="291"/>
        <v>156.97</v>
      </c>
      <c r="P3127" s="6">
        <f t="shared" si="288"/>
        <v>37.672800000000002</v>
      </c>
      <c r="Q3127" s="11">
        <f t="shared" si="289"/>
        <v>41037.343252314815</v>
      </c>
      <c r="R3127" s="11">
        <f t="shared" si="290"/>
        <v>41067.343252314815</v>
      </c>
      <c r="S3127" s="15" t="str">
        <f t="shared" si="292"/>
        <v>music</v>
      </c>
      <c r="T3127" s="16" t="str">
        <f t="shared" si="293"/>
        <v>indie rock</v>
      </c>
    </row>
    <row r="3128" spans="1:20" ht="30" x14ac:dyDescent="0.25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18">
        <f t="shared" si="291"/>
        <v>102.60000000000001</v>
      </c>
      <c r="P3128" s="6">
        <f t="shared" si="288"/>
        <v>40.078125</v>
      </c>
      <c r="Q3128" s="11">
        <f t="shared" si="289"/>
        <v>41004.517858796295</v>
      </c>
      <c r="R3128" s="11">
        <f t="shared" si="290"/>
        <v>41034.517858796295</v>
      </c>
      <c r="S3128" s="15" t="str">
        <f t="shared" si="292"/>
        <v>music</v>
      </c>
      <c r="T3128" s="16" t="str">
        <f t="shared" si="293"/>
        <v>indie rock</v>
      </c>
    </row>
    <row r="3129" spans="1:20" ht="45" x14ac:dyDescent="0.25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18">
        <f t="shared" si="291"/>
        <v>104.04266666666666</v>
      </c>
      <c r="P3129" s="6">
        <f t="shared" si="288"/>
        <v>78.031999999999996</v>
      </c>
      <c r="Q3129" s="11">
        <f t="shared" si="289"/>
        <v>40079.516782407409</v>
      </c>
      <c r="R3129" s="11">
        <f t="shared" si="290"/>
        <v>40156.558333333327</v>
      </c>
      <c r="S3129" s="15" t="str">
        <f t="shared" si="292"/>
        <v>music</v>
      </c>
      <c r="T3129" s="16" t="str">
        <f t="shared" si="293"/>
        <v>indie rock</v>
      </c>
    </row>
    <row r="3130" spans="1:20" ht="45" x14ac:dyDescent="0.25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18">
        <f t="shared" si="291"/>
        <v>104</v>
      </c>
      <c r="P3130" s="6">
        <f t="shared" si="288"/>
        <v>18.90909090909091</v>
      </c>
      <c r="Q3130" s="11">
        <f t="shared" si="289"/>
        <v>40192.33390046296</v>
      </c>
      <c r="R3130" s="11">
        <f t="shared" si="290"/>
        <v>40224</v>
      </c>
      <c r="S3130" s="15" t="str">
        <f t="shared" si="292"/>
        <v>music</v>
      </c>
      <c r="T3130" s="16" t="str">
        <f t="shared" si="293"/>
        <v>indie rock</v>
      </c>
    </row>
    <row r="3131" spans="1:20" ht="45" x14ac:dyDescent="0.25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18">
        <f t="shared" si="291"/>
        <v>121.05999999999999</v>
      </c>
      <c r="P3131" s="6">
        <f t="shared" si="288"/>
        <v>37.134969325153371</v>
      </c>
      <c r="Q3131" s="11">
        <f t="shared" si="289"/>
        <v>40050.435347222221</v>
      </c>
      <c r="R3131" s="11">
        <f t="shared" si="290"/>
        <v>40081.957638888889</v>
      </c>
      <c r="S3131" s="15" t="str">
        <f t="shared" si="292"/>
        <v>music</v>
      </c>
      <c r="T3131" s="16" t="str">
        <f t="shared" si="293"/>
        <v>indie rock</v>
      </c>
    </row>
    <row r="3132" spans="1:20" ht="45" x14ac:dyDescent="0.25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18">
        <f t="shared" si="291"/>
        <v>107.69999999999999</v>
      </c>
      <c r="P3132" s="6">
        <f t="shared" si="288"/>
        <v>41.961038961038959</v>
      </c>
      <c r="Q3132" s="11">
        <f t="shared" si="289"/>
        <v>41592.873668981476</v>
      </c>
      <c r="R3132" s="11">
        <f t="shared" si="290"/>
        <v>41622.873668981476</v>
      </c>
      <c r="S3132" s="15" t="str">
        <f t="shared" si="292"/>
        <v>music</v>
      </c>
      <c r="T3132" s="16" t="str">
        <f t="shared" si="293"/>
        <v>indie rock</v>
      </c>
    </row>
    <row r="3133" spans="1:20" ht="45" x14ac:dyDescent="0.25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18">
        <f t="shared" si="291"/>
        <v>108.66</v>
      </c>
      <c r="P3133" s="6">
        <f t="shared" si="288"/>
        <v>61.044943820224717</v>
      </c>
      <c r="Q3133" s="11">
        <f t="shared" si="289"/>
        <v>41696.608796296292</v>
      </c>
      <c r="R3133" s="11">
        <f t="shared" si="290"/>
        <v>41731.567129629628</v>
      </c>
      <c r="S3133" s="15" t="str">
        <f t="shared" si="292"/>
        <v>music</v>
      </c>
      <c r="T3133" s="16" t="str">
        <f t="shared" si="293"/>
        <v>indie rock</v>
      </c>
    </row>
    <row r="3134" spans="1:20" ht="30" x14ac:dyDescent="0.25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18">
        <f t="shared" si="291"/>
        <v>526.09431428571429</v>
      </c>
      <c r="P3134" s="6">
        <f t="shared" si="288"/>
        <v>54.883162444113267</v>
      </c>
      <c r="Q3134" s="11">
        <f t="shared" si="289"/>
        <v>41842.708796296291</v>
      </c>
      <c r="R3134" s="11">
        <f t="shared" si="290"/>
        <v>41877.708796296291</v>
      </c>
      <c r="S3134" s="15" t="str">
        <f t="shared" si="292"/>
        <v>food</v>
      </c>
      <c r="T3134" s="16" t="str">
        <f t="shared" si="293"/>
        <v>small batch</v>
      </c>
    </row>
    <row r="3135" spans="1:20" ht="60" x14ac:dyDescent="0.25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18">
        <f t="shared" si="291"/>
        <v>254.45000000000002</v>
      </c>
      <c r="P3135" s="6">
        <f t="shared" si="288"/>
        <v>47.383612662942269</v>
      </c>
      <c r="Q3135" s="11">
        <f t="shared" si="289"/>
        <v>42139.573344907403</v>
      </c>
      <c r="R3135" s="11">
        <f t="shared" si="290"/>
        <v>42169.573344907403</v>
      </c>
      <c r="S3135" s="15" t="str">
        <f t="shared" si="292"/>
        <v>food</v>
      </c>
      <c r="T3135" s="16" t="str">
        <f t="shared" si="293"/>
        <v>small batch</v>
      </c>
    </row>
    <row r="3136" spans="1:20" ht="45" x14ac:dyDescent="0.25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18">
        <f t="shared" si="291"/>
        <v>105.91999999999999</v>
      </c>
      <c r="P3136" s="6">
        <f t="shared" si="288"/>
        <v>211.84</v>
      </c>
      <c r="Q3136" s="11">
        <f t="shared" si="289"/>
        <v>41807.416041666664</v>
      </c>
      <c r="R3136" s="11">
        <f t="shared" si="290"/>
        <v>41837.416041666664</v>
      </c>
      <c r="S3136" s="15" t="str">
        <f t="shared" si="292"/>
        <v>food</v>
      </c>
      <c r="T3136" s="16" t="str">
        <f t="shared" si="293"/>
        <v>small batch</v>
      </c>
    </row>
    <row r="3137" spans="1:20" ht="45" x14ac:dyDescent="0.25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18">
        <f t="shared" si="291"/>
        <v>102.42285714285715</v>
      </c>
      <c r="P3137" s="6">
        <f t="shared" si="288"/>
        <v>219.92638036809817</v>
      </c>
      <c r="Q3137" s="11">
        <f t="shared" si="289"/>
        <v>42332.691469907404</v>
      </c>
      <c r="R3137" s="11">
        <f t="shared" si="290"/>
        <v>42362.791666666664</v>
      </c>
      <c r="S3137" s="15" t="str">
        <f t="shared" si="292"/>
        <v>food</v>
      </c>
      <c r="T3137" s="16" t="str">
        <f t="shared" si="293"/>
        <v>small batch</v>
      </c>
    </row>
    <row r="3138" spans="1:20" ht="30" x14ac:dyDescent="0.25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18">
        <f t="shared" si="291"/>
        <v>144.31375</v>
      </c>
      <c r="P3138" s="6">
        <f t="shared" ref="P3138:P3201" si="294">IF(ISERROR(E3138/L3138),0,E3138/L3138)</f>
        <v>40.795406360424032</v>
      </c>
      <c r="Q3138" s="11">
        <f t="shared" ref="Q3138:Q3201" si="295">(J3138/86400)+25569+(-5/24)</f>
        <v>41838.797337962962</v>
      </c>
      <c r="R3138" s="11">
        <f t="shared" ref="R3138:R3201" si="296">(I3138/86400)+25569+(-5/24)</f>
        <v>41868.797337962962</v>
      </c>
      <c r="S3138" s="15" t="str">
        <f t="shared" si="292"/>
        <v>food</v>
      </c>
      <c r="T3138" s="16" t="str">
        <f t="shared" si="293"/>
        <v>small batch</v>
      </c>
    </row>
    <row r="3139" spans="1:20" ht="45" x14ac:dyDescent="0.25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18">
        <f t="shared" ref="O3139:O3202" si="297">E3139/D3139 * 100</f>
        <v>106.30800000000001</v>
      </c>
      <c r="P3139" s="6">
        <f t="shared" si="294"/>
        <v>75.502840909090907</v>
      </c>
      <c r="Q3139" s="11">
        <f t="shared" si="295"/>
        <v>42011.419803240737</v>
      </c>
      <c r="R3139" s="11">
        <f t="shared" si="296"/>
        <v>42041.419803240737</v>
      </c>
      <c r="S3139" s="15" t="str">
        <f t="shared" ref="S3139:S3202" si="298">LEFT(N3139,FIND("/",N3139)-1)</f>
        <v>food</v>
      </c>
      <c r="T3139" s="16" t="str">
        <f t="shared" ref="T3139:T3202" si="299">RIGHT(N3139,LEN(N3139)-FIND("/",N3139))</f>
        <v>small batch</v>
      </c>
    </row>
    <row r="3140" spans="1:20" ht="45" x14ac:dyDescent="0.25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18">
        <f t="shared" si="297"/>
        <v>212.16666666666666</v>
      </c>
      <c r="P3140" s="6">
        <f t="shared" si="294"/>
        <v>13.542553191489361</v>
      </c>
      <c r="Q3140" s="11">
        <f t="shared" si="295"/>
        <v>41767.442013888889</v>
      </c>
      <c r="R3140" s="11">
        <f t="shared" si="296"/>
        <v>41788.534722222219</v>
      </c>
      <c r="S3140" s="15" t="str">
        <f t="shared" si="298"/>
        <v>food</v>
      </c>
      <c r="T3140" s="16" t="str">
        <f t="shared" si="299"/>
        <v>small batch</v>
      </c>
    </row>
    <row r="3141" spans="1:20" ht="45" x14ac:dyDescent="0.25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18">
        <f t="shared" si="297"/>
        <v>101.95</v>
      </c>
      <c r="P3141" s="6">
        <f t="shared" si="294"/>
        <v>60.865671641791046</v>
      </c>
      <c r="Q3141" s="11">
        <f t="shared" si="295"/>
        <v>41918.461782407401</v>
      </c>
      <c r="R3141" s="11">
        <f t="shared" si="296"/>
        <v>41948.523611111108</v>
      </c>
      <c r="S3141" s="15" t="str">
        <f t="shared" si="298"/>
        <v>food</v>
      </c>
      <c r="T3141" s="16" t="str">
        <f t="shared" si="299"/>
        <v>small batch</v>
      </c>
    </row>
    <row r="3142" spans="1:20" ht="45" x14ac:dyDescent="0.25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18">
        <f t="shared" si="297"/>
        <v>102.27200000000001</v>
      </c>
      <c r="P3142" s="6">
        <f t="shared" si="294"/>
        <v>115.69230769230769</v>
      </c>
      <c r="Q3142" s="11">
        <f t="shared" si="295"/>
        <v>41771.363923611112</v>
      </c>
      <c r="R3142" s="11">
        <f t="shared" si="296"/>
        <v>41801.363923611112</v>
      </c>
      <c r="S3142" s="15" t="str">
        <f t="shared" si="298"/>
        <v>food</v>
      </c>
      <c r="T3142" s="16" t="str">
        <f t="shared" si="299"/>
        <v>small batch</v>
      </c>
    </row>
    <row r="3143" spans="1:20" ht="45" x14ac:dyDescent="0.25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18">
        <f t="shared" si="297"/>
        <v>520.73254999999995</v>
      </c>
      <c r="P3143" s="6">
        <f t="shared" si="294"/>
        <v>48.104623556581984</v>
      </c>
      <c r="Q3143" s="11">
        <f t="shared" si="295"/>
        <v>41666.716377314813</v>
      </c>
      <c r="R3143" s="11">
        <f t="shared" si="296"/>
        <v>41706.716377314813</v>
      </c>
      <c r="S3143" s="15" t="str">
        <f t="shared" si="298"/>
        <v>food</v>
      </c>
      <c r="T3143" s="16" t="str">
        <f t="shared" si="299"/>
        <v>small batch</v>
      </c>
    </row>
    <row r="3144" spans="1:20" ht="30" x14ac:dyDescent="0.25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18">
        <f t="shared" si="297"/>
        <v>110.65833333333333</v>
      </c>
      <c r="P3144" s="6">
        <f t="shared" si="294"/>
        <v>74.184357541899445</v>
      </c>
      <c r="Q3144" s="11">
        <f t="shared" si="295"/>
        <v>41786.432210648149</v>
      </c>
      <c r="R3144" s="11">
        <f t="shared" si="296"/>
        <v>41816.432210648149</v>
      </c>
      <c r="S3144" s="15" t="str">
        <f t="shared" si="298"/>
        <v>food</v>
      </c>
      <c r="T3144" s="16" t="str">
        <f t="shared" si="299"/>
        <v>small batch</v>
      </c>
    </row>
    <row r="3145" spans="1:20" ht="45" x14ac:dyDescent="0.25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18">
        <f t="shared" si="297"/>
        <v>101.14333333333335</v>
      </c>
      <c r="P3145" s="6">
        <f t="shared" si="294"/>
        <v>123.34552845528455</v>
      </c>
      <c r="Q3145" s="11">
        <f t="shared" si="295"/>
        <v>41789.688472222224</v>
      </c>
      <c r="R3145" s="11">
        <f t="shared" si="296"/>
        <v>41819.688472222224</v>
      </c>
      <c r="S3145" s="15" t="str">
        <f t="shared" si="298"/>
        <v>food</v>
      </c>
      <c r="T3145" s="16" t="str">
        <f t="shared" si="299"/>
        <v>small batch</v>
      </c>
    </row>
    <row r="3146" spans="1:20" ht="45" x14ac:dyDescent="0.25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18">
        <f t="shared" si="297"/>
        <v>294.20799999999997</v>
      </c>
      <c r="P3146" s="6">
        <f t="shared" si="294"/>
        <v>66.623188405797094</v>
      </c>
      <c r="Q3146" s="11">
        <f t="shared" si="295"/>
        <v>42692.591539351844</v>
      </c>
      <c r="R3146" s="11">
        <f t="shared" si="296"/>
        <v>42723.124305555553</v>
      </c>
      <c r="S3146" s="15" t="str">
        <f t="shared" si="298"/>
        <v>food</v>
      </c>
      <c r="T3146" s="16" t="str">
        <f t="shared" si="299"/>
        <v>small batch</v>
      </c>
    </row>
    <row r="3147" spans="1:20" ht="45" x14ac:dyDescent="0.25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18">
        <f t="shared" si="297"/>
        <v>105.77749999999999</v>
      </c>
      <c r="P3147" s="6">
        <f t="shared" si="294"/>
        <v>104.99007444168734</v>
      </c>
      <c r="Q3147" s="11">
        <f t="shared" si="295"/>
        <v>42643.434467592589</v>
      </c>
      <c r="R3147" s="11">
        <f t="shared" si="296"/>
        <v>42673.434467592589</v>
      </c>
      <c r="S3147" s="15" t="str">
        <f t="shared" si="298"/>
        <v>food</v>
      </c>
      <c r="T3147" s="16" t="str">
        <f t="shared" si="299"/>
        <v>small batch</v>
      </c>
    </row>
    <row r="3148" spans="1:20" ht="30" x14ac:dyDescent="0.25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18">
        <f t="shared" si="297"/>
        <v>107.88</v>
      </c>
      <c r="P3148" s="6">
        <f t="shared" si="294"/>
        <v>74.22935779816514</v>
      </c>
      <c r="Q3148" s="11">
        <f t="shared" si="295"/>
        <v>42186.917291666665</v>
      </c>
      <c r="R3148" s="11">
        <f t="shared" si="296"/>
        <v>42207.999305555553</v>
      </c>
      <c r="S3148" s="15" t="str">
        <f t="shared" si="298"/>
        <v>food</v>
      </c>
      <c r="T3148" s="16" t="str">
        <f t="shared" si="299"/>
        <v>small batch</v>
      </c>
    </row>
    <row r="3149" spans="1:20" ht="30" x14ac:dyDescent="0.25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18">
        <f t="shared" si="297"/>
        <v>125.94166666666666</v>
      </c>
      <c r="P3149" s="6">
        <f t="shared" si="294"/>
        <v>81.252688172043008</v>
      </c>
      <c r="Q3149" s="11">
        <f t="shared" si="295"/>
        <v>42052.458657407406</v>
      </c>
      <c r="R3149" s="11">
        <f t="shared" si="296"/>
        <v>42082.416990740741</v>
      </c>
      <c r="S3149" s="15" t="str">
        <f t="shared" si="298"/>
        <v>food</v>
      </c>
      <c r="T3149" s="16" t="str">
        <f t="shared" si="299"/>
        <v>small batch</v>
      </c>
    </row>
    <row r="3150" spans="1:20" ht="45" x14ac:dyDescent="0.25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18">
        <f t="shared" si="297"/>
        <v>202.51495</v>
      </c>
      <c r="P3150" s="6">
        <f t="shared" si="294"/>
        <v>130.23469453376205</v>
      </c>
      <c r="Q3150" s="11">
        <f t="shared" si="295"/>
        <v>41836.416921296295</v>
      </c>
      <c r="R3150" s="11">
        <f t="shared" si="296"/>
        <v>41866.416921296295</v>
      </c>
      <c r="S3150" s="15" t="str">
        <f t="shared" si="298"/>
        <v>food</v>
      </c>
      <c r="T3150" s="16" t="str">
        <f t="shared" si="299"/>
        <v>small batch</v>
      </c>
    </row>
    <row r="3151" spans="1:20" ht="45" x14ac:dyDescent="0.25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18">
        <f t="shared" si="297"/>
        <v>108.60000000000001</v>
      </c>
      <c r="P3151" s="6">
        <f t="shared" si="294"/>
        <v>53.409836065573771</v>
      </c>
      <c r="Q3151" s="11">
        <f t="shared" si="295"/>
        <v>42485.54619212963</v>
      </c>
      <c r="R3151" s="11">
        <f t="shared" si="296"/>
        <v>42515.54619212963</v>
      </c>
      <c r="S3151" s="15" t="str">
        <f t="shared" si="298"/>
        <v>food</v>
      </c>
      <c r="T3151" s="16" t="str">
        <f t="shared" si="299"/>
        <v>small batch</v>
      </c>
    </row>
    <row r="3152" spans="1:20" ht="60" x14ac:dyDescent="0.25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18">
        <f t="shared" si="297"/>
        <v>172.8</v>
      </c>
      <c r="P3152" s="6">
        <f t="shared" si="294"/>
        <v>75.130434782608702</v>
      </c>
      <c r="Q3152" s="11">
        <f t="shared" si="295"/>
        <v>42242.981724537036</v>
      </c>
      <c r="R3152" s="11">
        <f t="shared" si="296"/>
        <v>42272.981724537036</v>
      </c>
      <c r="S3152" s="15" t="str">
        <f t="shared" si="298"/>
        <v>food</v>
      </c>
      <c r="T3152" s="16" t="str">
        <f t="shared" si="299"/>
        <v>small batch</v>
      </c>
    </row>
    <row r="3153" spans="1:20" ht="45" x14ac:dyDescent="0.25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18">
        <f t="shared" si="297"/>
        <v>167.98</v>
      </c>
      <c r="P3153" s="6">
        <f t="shared" si="294"/>
        <v>75.666666666666671</v>
      </c>
      <c r="Q3153" s="11">
        <f t="shared" si="295"/>
        <v>42670.394340277773</v>
      </c>
      <c r="R3153" s="11">
        <f t="shared" si="296"/>
        <v>42700.436006944445</v>
      </c>
      <c r="S3153" s="15" t="str">
        <f t="shared" si="298"/>
        <v>food</v>
      </c>
      <c r="T3153" s="16" t="str">
        <f t="shared" si="299"/>
        <v>small batch</v>
      </c>
    </row>
    <row r="3154" spans="1:20" ht="45" x14ac:dyDescent="0.25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18">
        <f t="shared" si="297"/>
        <v>427.20000000000005</v>
      </c>
      <c r="P3154" s="6">
        <f t="shared" si="294"/>
        <v>31.691394658753708</v>
      </c>
      <c r="Q3154" s="11">
        <f t="shared" si="295"/>
        <v>42654.26149305555</v>
      </c>
      <c r="R3154" s="11">
        <f t="shared" si="296"/>
        <v>42685.958333333336</v>
      </c>
      <c r="S3154" s="15" t="str">
        <f t="shared" si="298"/>
        <v>food</v>
      </c>
      <c r="T3154" s="16" t="str">
        <f t="shared" si="299"/>
        <v>small batch</v>
      </c>
    </row>
    <row r="3155" spans="1:20" ht="45" x14ac:dyDescent="0.25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18">
        <f t="shared" si="297"/>
        <v>107.5</v>
      </c>
      <c r="P3155" s="6">
        <f t="shared" si="294"/>
        <v>47.777777777777779</v>
      </c>
      <c r="Q3155" s="11">
        <f t="shared" si="295"/>
        <v>42607.107789351845</v>
      </c>
      <c r="R3155" s="11">
        <f t="shared" si="296"/>
        <v>42613.025000000001</v>
      </c>
      <c r="S3155" s="15" t="str">
        <f t="shared" si="298"/>
        <v>food</v>
      </c>
      <c r="T3155" s="16" t="str">
        <f t="shared" si="299"/>
        <v>small batch</v>
      </c>
    </row>
    <row r="3156" spans="1:20" ht="45" x14ac:dyDescent="0.25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18">
        <f t="shared" si="297"/>
        <v>108</v>
      </c>
      <c r="P3156" s="6">
        <f t="shared" si="294"/>
        <v>90</v>
      </c>
      <c r="Q3156" s="11">
        <f t="shared" si="295"/>
        <v>41942.934201388889</v>
      </c>
      <c r="R3156" s="11">
        <f t="shared" si="296"/>
        <v>41972.975868055553</v>
      </c>
      <c r="S3156" s="15" t="str">
        <f t="shared" si="298"/>
        <v>food</v>
      </c>
      <c r="T3156" s="16" t="str">
        <f t="shared" si="299"/>
        <v>small batch</v>
      </c>
    </row>
    <row r="3157" spans="1:20" ht="45" x14ac:dyDescent="0.25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18">
        <f t="shared" si="297"/>
        <v>101.53353333333335</v>
      </c>
      <c r="P3157" s="6">
        <f t="shared" si="294"/>
        <v>149.31401960784314</v>
      </c>
      <c r="Q3157" s="11">
        <f t="shared" si="295"/>
        <v>41901.864074074074</v>
      </c>
      <c r="R3157" s="11">
        <f t="shared" si="296"/>
        <v>41939.924305555549</v>
      </c>
      <c r="S3157" s="15" t="str">
        <f t="shared" si="298"/>
        <v>food</v>
      </c>
      <c r="T3157" s="16" t="str">
        <f t="shared" si="299"/>
        <v>small batch</v>
      </c>
    </row>
    <row r="3158" spans="1:20" ht="45" x14ac:dyDescent="0.25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18">
        <f t="shared" si="297"/>
        <v>115.45</v>
      </c>
      <c r="P3158" s="6">
        <f t="shared" si="294"/>
        <v>62.06989247311828</v>
      </c>
      <c r="Q3158" s="11">
        <f t="shared" si="295"/>
        <v>42779.700115740743</v>
      </c>
      <c r="R3158" s="11">
        <f t="shared" si="296"/>
        <v>42799.700115740743</v>
      </c>
      <c r="S3158" s="15" t="str">
        <f t="shared" si="298"/>
        <v>food</v>
      </c>
      <c r="T3158" s="16" t="str">
        <f t="shared" si="299"/>
        <v>small batch</v>
      </c>
    </row>
    <row r="3159" spans="1:20" ht="45" x14ac:dyDescent="0.25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18">
        <f t="shared" si="297"/>
        <v>133.5</v>
      </c>
      <c r="P3159" s="6">
        <f t="shared" si="294"/>
        <v>53.4</v>
      </c>
      <c r="Q3159" s="11">
        <f t="shared" si="295"/>
        <v>42338.635416666664</v>
      </c>
      <c r="R3159" s="11">
        <f t="shared" si="296"/>
        <v>42367.749999999993</v>
      </c>
      <c r="S3159" s="15" t="str">
        <f t="shared" si="298"/>
        <v>food</v>
      </c>
      <c r="T3159" s="16" t="str">
        <f t="shared" si="299"/>
        <v>small batch</v>
      </c>
    </row>
    <row r="3160" spans="1:20" ht="45" x14ac:dyDescent="0.25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18">
        <f t="shared" si="297"/>
        <v>154.69999999999999</v>
      </c>
      <c r="P3160" s="6">
        <f t="shared" si="294"/>
        <v>69.268656716417908</v>
      </c>
      <c r="Q3160" s="11">
        <f t="shared" si="295"/>
        <v>42738.483900462961</v>
      </c>
      <c r="R3160" s="11">
        <f t="shared" si="296"/>
        <v>42768.483900462961</v>
      </c>
      <c r="S3160" s="15" t="str">
        <f t="shared" si="298"/>
        <v>food</v>
      </c>
      <c r="T3160" s="16" t="str">
        <f t="shared" si="299"/>
        <v>small batch</v>
      </c>
    </row>
    <row r="3161" spans="1:20" ht="45" x14ac:dyDescent="0.25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18">
        <f t="shared" si="297"/>
        <v>100.84571428571429</v>
      </c>
      <c r="P3161" s="6">
        <f t="shared" si="294"/>
        <v>271.50769230769231</v>
      </c>
      <c r="Q3161" s="11">
        <f t="shared" si="295"/>
        <v>42769.993148148147</v>
      </c>
      <c r="R3161" s="11">
        <f t="shared" si="296"/>
        <v>42804.993148148147</v>
      </c>
      <c r="S3161" s="15" t="str">
        <f t="shared" si="298"/>
        <v>food</v>
      </c>
      <c r="T3161" s="16" t="str">
        <f t="shared" si="299"/>
        <v>small batch</v>
      </c>
    </row>
    <row r="3162" spans="1:20" ht="45" x14ac:dyDescent="0.25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18">
        <f t="shared" si="297"/>
        <v>182</v>
      </c>
      <c r="P3162" s="6">
        <f t="shared" si="294"/>
        <v>34.125</v>
      </c>
      <c r="Q3162" s="11">
        <f t="shared" si="295"/>
        <v>42452.573495370372</v>
      </c>
      <c r="R3162" s="11">
        <f t="shared" si="296"/>
        <v>42480.573495370372</v>
      </c>
      <c r="S3162" s="15" t="str">
        <f t="shared" si="298"/>
        <v>food</v>
      </c>
      <c r="T3162" s="16" t="str">
        <f t="shared" si="299"/>
        <v>small batch</v>
      </c>
    </row>
    <row r="3163" spans="1:20" ht="45" x14ac:dyDescent="0.25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18">
        <f t="shared" si="297"/>
        <v>180.86666666666667</v>
      </c>
      <c r="P3163" s="6">
        <f t="shared" si="294"/>
        <v>40.492537313432834</v>
      </c>
      <c r="Q3163" s="11">
        <f t="shared" si="295"/>
        <v>42761.752766203703</v>
      </c>
      <c r="R3163" s="11">
        <f t="shared" si="296"/>
        <v>42791.752766203703</v>
      </c>
      <c r="S3163" s="15" t="str">
        <f t="shared" si="298"/>
        <v>food</v>
      </c>
      <c r="T3163" s="16" t="str">
        <f t="shared" si="299"/>
        <v>small batch</v>
      </c>
    </row>
    <row r="3164" spans="1:20" ht="45" x14ac:dyDescent="0.25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18">
        <f t="shared" si="297"/>
        <v>102.30434782608695</v>
      </c>
      <c r="P3164" s="6">
        <f t="shared" si="294"/>
        <v>189.75806451612902</v>
      </c>
      <c r="Q3164" s="11">
        <f t="shared" si="295"/>
        <v>42423.394166666665</v>
      </c>
      <c r="R3164" s="11">
        <f t="shared" si="296"/>
        <v>42453.352500000001</v>
      </c>
      <c r="S3164" s="15" t="str">
        <f t="shared" si="298"/>
        <v>food</v>
      </c>
      <c r="T3164" s="16" t="str">
        <f t="shared" si="299"/>
        <v>small batch</v>
      </c>
    </row>
    <row r="3165" spans="1:20" ht="45" x14ac:dyDescent="0.25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18">
        <f t="shared" si="297"/>
        <v>110.17999999999999</v>
      </c>
      <c r="P3165" s="6">
        <f t="shared" si="294"/>
        <v>68.862499999999997</v>
      </c>
      <c r="Q3165" s="11">
        <f t="shared" si="295"/>
        <v>42495.663402777776</v>
      </c>
      <c r="R3165" s="11">
        <f t="shared" si="296"/>
        <v>42530.583333333336</v>
      </c>
      <c r="S3165" s="15" t="str">
        <f t="shared" si="298"/>
        <v>food</v>
      </c>
      <c r="T3165" s="16" t="str">
        <f t="shared" si="299"/>
        <v>small batch</v>
      </c>
    </row>
    <row r="3166" spans="1:20" ht="45" x14ac:dyDescent="0.25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18">
        <f t="shared" si="297"/>
        <v>102.25</v>
      </c>
      <c r="P3166" s="6">
        <f t="shared" si="294"/>
        <v>108.77659574468085</v>
      </c>
      <c r="Q3166" s="11">
        <f t="shared" si="295"/>
        <v>42407.429224537038</v>
      </c>
      <c r="R3166" s="11">
        <f t="shared" si="296"/>
        <v>42452.387557870366</v>
      </c>
      <c r="S3166" s="15" t="str">
        <f t="shared" si="298"/>
        <v>food</v>
      </c>
      <c r="T3166" s="16" t="str">
        <f t="shared" si="299"/>
        <v>small batch</v>
      </c>
    </row>
    <row r="3167" spans="1:20" ht="45" x14ac:dyDescent="0.25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18">
        <f t="shared" si="297"/>
        <v>100.78823529411764</v>
      </c>
      <c r="P3167" s="6">
        <f t="shared" si="294"/>
        <v>125.98529411764706</v>
      </c>
      <c r="Q3167" s="11">
        <f t="shared" si="295"/>
        <v>42703.978784722225</v>
      </c>
      <c r="R3167" s="11">
        <f t="shared" si="296"/>
        <v>42737.970138888886</v>
      </c>
      <c r="S3167" s="15" t="str">
        <f t="shared" si="298"/>
        <v>food</v>
      </c>
      <c r="T3167" s="16" t="str">
        <f t="shared" si="299"/>
        <v>small batch</v>
      </c>
    </row>
    <row r="3168" spans="1:20" ht="45" x14ac:dyDescent="0.25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18">
        <f t="shared" si="297"/>
        <v>103.8</v>
      </c>
      <c r="P3168" s="6">
        <f t="shared" si="294"/>
        <v>90.523255813953483</v>
      </c>
      <c r="Q3168" s="11">
        <f t="shared" si="295"/>
        <v>40783.804363425923</v>
      </c>
      <c r="R3168" s="11">
        <f t="shared" si="296"/>
        <v>40816.916666666664</v>
      </c>
      <c r="S3168" s="15" t="str">
        <f t="shared" si="298"/>
        <v>music</v>
      </c>
      <c r="T3168" s="16" t="str">
        <f t="shared" si="299"/>
        <v>indie rock</v>
      </c>
    </row>
    <row r="3169" spans="1:20" ht="45" x14ac:dyDescent="0.25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18">
        <f t="shared" si="297"/>
        <v>110.70833333333334</v>
      </c>
      <c r="P3169" s="6">
        <f t="shared" si="294"/>
        <v>28.880434782608695</v>
      </c>
      <c r="Q3169" s="11">
        <f t="shared" si="295"/>
        <v>41088.977962962963</v>
      </c>
      <c r="R3169" s="11">
        <f t="shared" si="296"/>
        <v>41108.977962962963</v>
      </c>
      <c r="S3169" s="15" t="str">
        <f t="shared" si="298"/>
        <v>music</v>
      </c>
      <c r="T3169" s="16" t="str">
        <f t="shared" si="299"/>
        <v>indie rock</v>
      </c>
    </row>
    <row r="3170" spans="1:20" x14ac:dyDescent="0.25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18">
        <f t="shared" si="297"/>
        <v>116.25000000000001</v>
      </c>
      <c r="P3170" s="6">
        <f t="shared" si="294"/>
        <v>31</v>
      </c>
      <c r="Q3170" s="11">
        <f t="shared" si="295"/>
        <v>41340.903067129628</v>
      </c>
      <c r="R3170" s="11">
        <f t="shared" si="296"/>
        <v>41380.583333333328</v>
      </c>
      <c r="S3170" s="15" t="str">
        <f t="shared" si="298"/>
        <v>music</v>
      </c>
      <c r="T3170" s="16" t="str">
        <f t="shared" si="299"/>
        <v>indie rock</v>
      </c>
    </row>
    <row r="3171" spans="1:20" ht="45" x14ac:dyDescent="0.25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18">
        <f t="shared" si="297"/>
        <v>111.1</v>
      </c>
      <c r="P3171" s="6">
        <f t="shared" si="294"/>
        <v>51.674418604651166</v>
      </c>
      <c r="Q3171" s="11">
        <f t="shared" si="295"/>
        <v>42248.692094907405</v>
      </c>
      <c r="R3171" s="11">
        <f t="shared" si="296"/>
        <v>42277.603472222218</v>
      </c>
      <c r="S3171" s="15" t="str">
        <f t="shared" si="298"/>
        <v>music</v>
      </c>
      <c r="T3171" s="16" t="str">
        <f t="shared" si="299"/>
        <v>indie rock</v>
      </c>
    </row>
    <row r="3172" spans="1:20" ht="30" x14ac:dyDescent="0.25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18">
        <f t="shared" si="297"/>
        <v>180.14285714285714</v>
      </c>
      <c r="P3172" s="6">
        <f t="shared" si="294"/>
        <v>26.270833333333332</v>
      </c>
      <c r="Q3172" s="11">
        <f t="shared" si="295"/>
        <v>41145.510972222219</v>
      </c>
      <c r="R3172" s="11">
        <f t="shared" si="296"/>
        <v>41175.510972222219</v>
      </c>
      <c r="S3172" s="15" t="str">
        <f t="shared" si="298"/>
        <v>music</v>
      </c>
      <c r="T3172" s="16" t="str">
        <f t="shared" si="299"/>
        <v>indie rock</v>
      </c>
    </row>
    <row r="3173" spans="1:20" ht="45" x14ac:dyDescent="0.25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18">
        <f t="shared" si="297"/>
        <v>100</v>
      </c>
      <c r="P3173" s="6">
        <f t="shared" si="294"/>
        <v>48.07692307692308</v>
      </c>
      <c r="Q3173" s="11">
        <f t="shared" si="295"/>
        <v>41372.894131944442</v>
      </c>
      <c r="R3173" s="11">
        <f t="shared" si="296"/>
        <v>41402.894131944442</v>
      </c>
      <c r="S3173" s="15" t="str">
        <f t="shared" si="298"/>
        <v>music</v>
      </c>
      <c r="T3173" s="16" t="str">
        <f t="shared" si="299"/>
        <v>indie rock</v>
      </c>
    </row>
    <row r="3174" spans="1:20" ht="30" x14ac:dyDescent="0.25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18">
        <f t="shared" si="297"/>
        <v>118.5</v>
      </c>
      <c r="P3174" s="6">
        <f t="shared" si="294"/>
        <v>27.558139534883722</v>
      </c>
      <c r="Q3174" s="11">
        <f t="shared" si="295"/>
        <v>41025.665868055556</v>
      </c>
      <c r="R3174" s="11">
        <f t="shared" si="296"/>
        <v>41039.5</v>
      </c>
      <c r="S3174" s="15" t="str">
        <f t="shared" si="298"/>
        <v>music</v>
      </c>
      <c r="T3174" s="16" t="str">
        <f t="shared" si="299"/>
        <v>indie rock</v>
      </c>
    </row>
    <row r="3175" spans="1:20" ht="30" x14ac:dyDescent="0.25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18">
        <f t="shared" si="297"/>
        <v>107.21700000000001</v>
      </c>
      <c r="P3175" s="6">
        <f t="shared" si="294"/>
        <v>36.97137931034483</v>
      </c>
      <c r="Q3175" s="11">
        <f t="shared" si="295"/>
        <v>41173.945844907408</v>
      </c>
      <c r="R3175" s="11">
        <f t="shared" si="296"/>
        <v>41210</v>
      </c>
      <c r="S3175" s="15" t="str">
        <f t="shared" si="298"/>
        <v>music</v>
      </c>
      <c r="T3175" s="16" t="str">
        <f t="shared" si="299"/>
        <v>indie rock</v>
      </c>
    </row>
    <row r="3176" spans="1:20" ht="45" x14ac:dyDescent="0.25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18">
        <f t="shared" si="297"/>
        <v>113.66666666666667</v>
      </c>
      <c r="P3176" s="6">
        <f t="shared" si="294"/>
        <v>29.021276595744681</v>
      </c>
      <c r="Q3176" s="11">
        <f t="shared" si="295"/>
        <v>40557.221400462957</v>
      </c>
      <c r="R3176" s="11">
        <f t="shared" si="296"/>
        <v>40582.221400462957</v>
      </c>
      <c r="S3176" s="15" t="str">
        <f t="shared" si="298"/>
        <v>music</v>
      </c>
      <c r="T3176" s="16" t="str">
        <f t="shared" si="299"/>
        <v>indie rock</v>
      </c>
    </row>
    <row r="3177" spans="1:20" ht="45" x14ac:dyDescent="0.25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18">
        <f t="shared" si="297"/>
        <v>103.16400000000002</v>
      </c>
      <c r="P3177" s="6">
        <f t="shared" si="294"/>
        <v>28.65666666666667</v>
      </c>
      <c r="Q3177" s="11">
        <f t="shared" si="295"/>
        <v>41022.866377314815</v>
      </c>
      <c r="R3177" s="11">
        <f t="shared" si="296"/>
        <v>41052.866377314815</v>
      </c>
      <c r="S3177" s="15" t="str">
        <f t="shared" si="298"/>
        <v>music</v>
      </c>
      <c r="T3177" s="16" t="str">
        <f t="shared" si="299"/>
        <v>indie rock</v>
      </c>
    </row>
    <row r="3178" spans="1:20" ht="45" x14ac:dyDescent="0.25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18">
        <f t="shared" si="297"/>
        <v>128</v>
      </c>
      <c r="P3178" s="6">
        <f t="shared" si="294"/>
        <v>37.647058823529413</v>
      </c>
      <c r="Q3178" s="11">
        <f t="shared" si="295"/>
        <v>40893.784629629627</v>
      </c>
      <c r="R3178" s="11">
        <f t="shared" si="296"/>
        <v>40933.784629629627</v>
      </c>
      <c r="S3178" s="15" t="str">
        <f t="shared" si="298"/>
        <v>music</v>
      </c>
      <c r="T3178" s="16" t="str">
        <f t="shared" si="299"/>
        <v>indie rock</v>
      </c>
    </row>
    <row r="3179" spans="1:20" ht="45" x14ac:dyDescent="0.25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18">
        <f t="shared" si="297"/>
        <v>135.76026666666667</v>
      </c>
      <c r="P3179" s="6">
        <f t="shared" si="294"/>
        <v>97.904038461538462</v>
      </c>
      <c r="Q3179" s="11">
        <f t="shared" si="295"/>
        <v>40353.907175925924</v>
      </c>
      <c r="R3179" s="11">
        <f t="shared" si="296"/>
        <v>40424.835416666661</v>
      </c>
      <c r="S3179" s="15" t="str">
        <f t="shared" si="298"/>
        <v>music</v>
      </c>
      <c r="T3179" s="16" t="str">
        <f t="shared" si="299"/>
        <v>indie rock</v>
      </c>
    </row>
    <row r="3180" spans="1:20" ht="45" x14ac:dyDescent="0.25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18">
        <f t="shared" si="297"/>
        <v>100</v>
      </c>
      <c r="P3180" s="6">
        <f t="shared" si="294"/>
        <v>42.553191489361701</v>
      </c>
      <c r="Q3180" s="11">
        <f t="shared" si="295"/>
        <v>41193.540150462963</v>
      </c>
      <c r="R3180" s="11">
        <f t="shared" si="296"/>
        <v>41223.581817129627</v>
      </c>
      <c r="S3180" s="15" t="str">
        <f t="shared" si="298"/>
        <v>music</v>
      </c>
      <c r="T3180" s="16" t="str">
        <f t="shared" si="299"/>
        <v>indie rock</v>
      </c>
    </row>
    <row r="3181" spans="1:20" ht="45" x14ac:dyDescent="0.25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18">
        <f t="shared" si="297"/>
        <v>100.00360000000002</v>
      </c>
      <c r="P3181" s="6">
        <f t="shared" si="294"/>
        <v>131.58368421052631</v>
      </c>
      <c r="Q3181" s="11">
        <f t="shared" si="295"/>
        <v>40416.80296296296</v>
      </c>
      <c r="R3181" s="11">
        <f t="shared" si="296"/>
        <v>40461.80296296296</v>
      </c>
      <c r="S3181" s="15" t="str">
        <f t="shared" si="298"/>
        <v>music</v>
      </c>
      <c r="T3181" s="16" t="str">
        <f t="shared" si="299"/>
        <v>indie rock</v>
      </c>
    </row>
    <row r="3182" spans="1:20" ht="30" x14ac:dyDescent="0.25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18">
        <f t="shared" si="297"/>
        <v>104.71999999999998</v>
      </c>
      <c r="P3182" s="6">
        <f t="shared" si="294"/>
        <v>32.320987654320987</v>
      </c>
      <c r="Q3182" s="11">
        <f t="shared" si="295"/>
        <v>40310.079340277771</v>
      </c>
      <c r="R3182" s="11">
        <f t="shared" si="296"/>
        <v>40369.708333333328</v>
      </c>
      <c r="S3182" s="15" t="str">
        <f t="shared" si="298"/>
        <v>music</v>
      </c>
      <c r="T3182" s="16" t="str">
        <f t="shared" si="299"/>
        <v>indie rock</v>
      </c>
    </row>
    <row r="3183" spans="1:20" ht="45" x14ac:dyDescent="0.25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18">
        <f t="shared" si="297"/>
        <v>105.02249999999999</v>
      </c>
      <c r="P3183" s="6">
        <f t="shared" si="294"/>
        <v>61.103999999999999</v>
      </c>
      <c r="Q3183" s="11">
        <f t="shared" si="295"/>
        <v>41913.120023148142</v>
      </c>
      <c r="R3183" s="11">
        <f t="shared" si="296"/>
        <v>41946.161689814813</v>
      </c>
      <c r="S3183" s="15" t="str">
        <f t="shared" si="298"/>
        <v>music</v>
      </c>
      <c r="T3183" s="16" t="str">
        <f t="shared" si="299"/>
        <v>indie rock</v>
      </c>
    </row>
    <row r="3184" spans="1:20" ht="30" x14ac:dyDescent="0.25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18">
        <f t="shared" si="297"/>
        <v>171.33333333333334</v>
      </c>
      <c r="P3184" s="6">
        <f t="shared" si="294"/>
        <v>31.341463414634145</v>
      </c>
      <c r="Q3184" s="11">
        <f t="shared" si="295"/>
        <v>41088.483159722222</v>
      </c>
      <c r="R3184" s="11">
        <f t="shared" si="296"/>
        <v>41133.483159722222</v>
      </c>
      <c r="S3184" s="15" t="str">
        <f t="shared" si="298"/>
        <v>music</v>
      </c>
      <c r="T3184" s="16" t="str">
        <f t="shared" si="299"/>
        <v>indie rock</v>
      </c>
    </row>
    <row r="3185" spans="1:20" ht="45" x14ac:dyDescent="0.25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18">
        <f t="shared" si="297"/>
        <v>127.49999999999999</v>
      </c>
      <c r="P3185" s="6">
        <f t="shared" si="294"/>
        <v>129.1139240506329</v>
      </c>
      <c r="Q3185" s="11">
        <f t="shared" si="295"/>
        <v>41257.742048611108</v>
      </c>
      <c r="R3185" s="11">
        <f t="shared" si="296"/>
        <v>41287.742048611108</v>
      </c>
      <c r="S3185" s="15" t="str">
        <f t="shared" si="298"/>
        <v>music</v>
      </c>
      <c r="T3185" s="16" t="str">
        <f t="shared" si="299"/>
        <v>indie rock</v>
      </c>
    </row>
    <row r="3186" spans="1:20" ht="30" x14ac:dyDescent="0.25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18">
        <f t="shared" si="297"/>
        <v>133.44333333333333</v>
      </c>
      <c r="P3186" s="6">
        <f t="shared" si="294"/>
        <v>25.020624999999999</v>
      </c>
      <c r="Q3186" s="11">
        <f t="shared" si="295"/>
        <v>41107.518449074072</v>
      </c>
      <c r="R3186" s="11">
        <f t="shared" si="296"/>
        <v>41117.875</v>
      </c>
      <c r="S3186" s="15" t="str">
        <f t="shared" si="298"/>
        <v>music</v>
      </c>
      <c r="T3186" s="16" t="str">
        <f t="shared" si="299"/>
        <v>indie rock</v>
      </c>
    </row>
    <row r="3187" spans="1:20" ht="45" x14ac:dyDescent="0.25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18">
        <f t="shared" si="297"/>
        <v>100</v>
      </c>
      <c r="P3187" s="6">
        <f t="shared" si="294"/>
        <v>250</v>
      </c>
      <c r="Q3187" s="11">
        <f t="shared" si="295"/>
        <v>42227.727824074071</v>
      </c>
      <c r="R3187" s="11">
        <f t="shared" si="296"/>
        <v>42287.727824074071</v>
      </c>
      <c r="S3187" s="15" t="str">
        <f t="shared" si="298"/>
        <v>music</v>
      </c>
      <c r="T3187" s="16" t="str">
        <f t="shared" si="299"/>
        <v>indie rock</v>
      </c>
    </row>
    <row r="3188" spans="1:20" ht="45" x14ac:dyDescent="0.25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18">
        <f t="shared" si="297"/>
        <v>112.91099999999999</v>
      </c>
      <c r="P3188" s="6">
        <f t="shared" si="294"/>
        <v>47.541473684210523</v>
      </c>
      <c r="Q3188" s="11">
        <f t="shared" si="295"/>
        <v>40999.437592592592</v>
      </c>
      <c r="R3188" s="11">
        <f t="shared" si="296"/>
        <v>41029.437592592592</v>
      </c>
      <c r="S3188" s="15" t="str">
        <f t="shared" si="298"/>
        <v>music</v>
      </c>
      <c r="T3188" s="16" t="str">
        <f t="shared" si="299"/>
        <v>indie rock</v>
      </c>
    </row>
    <row r="3189" spans="1:20" ht="45" x14ac:dyDescent="0.25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18">
        <f t="shared" si="297"/>
        <v>100.1</v>
      </c>
      <c r="P3189" s="6">
        <f t="shared" si="294"/>
        <v>40.04</v>
      </c>
      <c r="Q3189" s="11">
        <f t="shared" si="295"/>
        <v>40711.573877314811</v>
      </c>
      <c r="R3189" s="11">
        <f t="shared" si="296"/>
        <v>40756.573877314811</v>
      </c>
      <c r="S3189" s="15" t="str">
        <f t="shared" si="298"/>
        <v>music</v>
      </c>
      <c r="T3189" s="16" t="str">
        <f t="shared" si="299"/>
        <v>indie rock</v>
      </c>
    </row>
    <row r="3190" spans="1:20" ht="30" x14ac:dyDescent="0.25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18">
        <f t="shared" si="297"/>
        <v>113.72727272727272</v>
      </c>
      <c r="P3190" s="6">
        <f t="shared" si="294"/>
        <v>65.84210526315789</v>
      </c>
      <c r="Q3190" s="11">
        <f t="shared" si="295"/>
        <v>40970.541701388887</v>
      </c>
      <c r="R3190" s="11">
        <f t="shared" si="296"/>
        <v>41030.500034722216</v>
      </c>
      <c r="S3190" s="15" t="str">
        <f t="shared" si="298"/>
        <v>music</v>
      </c>
      <c r="T3190" s="16" t="str">
        <f t="shared" si="299"/>
        <v>indie rock</v>
      </c>
    </row>
    <row r="3191" spans="1:20" ht="45" x14ac:dyDescent="0.25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18">
        <f t="shared" si="297"/>
        <v>119.31742857142855</v>
      </c>
      <c r="P3191" s="6">
        <f t="shared" si="294"/>
        <v>46.401222222222216</v>
      </c>
      <c r="Q3191" s="11">
        <f t="shared" si="295"/>
        <v>40771.708368055552</v>
      </c>
      <c r="R3191" s="11">
        <f t="shared" si="296"/>
        <v>40801.708368055552</v>
      </c>
      <c r="S3191" s="15" t="str">
        <f t="shared" si="298"/>
        <v>music</v>
      </c>
      <c r="T3191" s="16" t="str">
        <f t="shared" si="299"/>
        <v>indie rock</v>
      </c>
    </row>
    <row r="3192" spans="1:20" ht="45" x14ac:dyDescent="0.25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18">
        <f t="shared" si="297"/>
        <v>103.25</v>
      </c>
      <c r="P3192" s="6">
        <f t="shared" si="294"/>
        <v>50.365853658536587</v>
      </c>
      <c r="Q3192" s="11">
        <f t="shared" si="295"/>
        <v>40793.790266203701</v>
      </c>
      <c r="R3192" s="11">
        <f t="shared" si="296"/>
        <v>40828.790266203701</v>
      </c>
      <c r="S3192" s="15" t="str">
        <f t="shared" si="298"/>
        <v>music</v>
      </c>
      <c r="T3192" s="16" t="str">
        <f t="shared" si="299"/>
        <v>indie rock</v>
      </c>
    </row>
    <row r="3193" spans="1:20" ht="45" x14ac:dyDescent="0.25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18">
        <f t="shared" si="297"/>
        <v>265.66666666666669</v>
      </c>
      <c r="P3193" s="6">
        <f t="shared" si="294"/>
        <v>26.566666666666666</v>
      </c>
      <c r="Q3193" s="11">
        <f t="shared" si="295"/>
        <v>40991.499722222223</v>
      </c>
      <c r="R3193" s="11">
        <f t="shared" si="296"/>
        <v>41021.499722222223</v>
      </c>
      <c r="S3193" s="15" t="str">
        <f t="shared" si="298"/>
        <v>music</v>
      </c>
      <c r="T3193" s="16" t="str">
        <f t="shared" si="299"/>
        <v>indie rock</v>
      </c>
    </row>
    <row r="3194" spans="1:20" ht="45" x14ac:dyDescent="0.25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18">
        <f t="shared" si="297"/>
        <v>100.05066666666667</v>
      </c>
      <c r="P3194" s="6">
        <f t="shared" si="294"/>
        <v>39.493684210526318</v>
      </c>
      <c r="Q3194" s="11">
        <f t="shared" si="295"/>
        <v>41025.874965277777</v>
      </c>
      <c r="R3194" s="11">
        <f t="shared" si="296"/>
        <v>41055.874965277777</v>
      </c>
      <c r="S3194" s="15" t="str">
        <f t="shared" si="298"/>
        <v>music</v>
      </c>
      <c r="T3194" s="16" t="str">
        <f t="shared" si="299"/>
        <v>indie rock</v>
      </c>
    </row>
    <row r="3195" spans="1:20" ht="45" x14ac:dyDescent="0.25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18">
        <f t="shared" si="297"/>
        <v>106.69999999999999</v>
      </c>
      <c r="P3195" s="6">
        <f t="shared" si="294"/>
        <v>49.246153846153845</v>
      </c>
      <c r="Q3195" s="11">
        <f t="shared" si="295"/>
        <v>40833.424861111111</v>
      </c>
      <c r="R3195" s="11">
        <f t="shared" si="296"/>
        <v>40863.466527777775</v>
      </c>
      <c r="S3195" s="15" t="str">
        <f t="shared" si="298"/>
        <v>music</v>
      </c>
      <c r="T3195" s="16" t="str">
        <f t="shared" si="299"/>
        <v>indie rock</v>
      </c>
    </row>
    <row r="3196" spans="1:20" ht="45" x14ac:dyDescent="0.25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18">
        <f t="shared" si="297"/>
        <v>133.67142857142858</v>
      </c>
      <c r="P3196" s="6">
        <f t="shared" si="294"/>
        <v>62.38</v>
      </c>
      <c r="Q3196" s="11">
        <f t="shared" si="295"/>
        <v>41373.481932870367</v>
      </c>
      <c r="R3196" s="11">
        <f t="shared" si="296"/>
        <v>41403.481932870367</v>
      </c>
      <c r="S3196" s="15" t="str">
        <f t="shared" si="298"/>
        <v>music</v>
      </c>
      <c r="T3196" s="16" t="str">
        <f t="shared" si="299"/>
        <v>indie rock</v>
      </c>
    </row>
    <row r="3197" spans="1:20" ht="45" x14ac:dyDescent="0.25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18">
        <f t="shared" si="297"/>
        <v>121.39999999999999</v>
      </c>
      <c r="P3197" s="6">
        <f t="shared" si="294"/>
        <v>37.9375</v>
      </c>
      <c r="Q3197" s="11">
        <f t="shared" si="295"/>
        <v>41023.01939814815</v>
      </c>
      <c r="R3197" s="11">
        <f t="shared" si="296"/>
        <v>41083.01939814815</v>
      </c>
      <c r="S3197" s="15" t="str">
        <f t="shared" si="298"/>
        <v>music</v>
      </c>
      <c r="T3197" s="16" t="str">
        <f t="shared" si="299"/>
        <v>indie rock</v>
      </c>
    </row>
    <row r="3198" spans="1:20" ht="45" x14ac:dyDescent="0.25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18">
        <f t="shared" si="297"/>
        <v>103.2</v>
      </c>
      <c r="P3198" s="6">
        <f t="shared" si="294"/>
        <v>51.6</v>
      </c>
      <c r="Q3198" s="11">
        <f t="shared" si="295"/>
        <v>40542.630949074075</v>
      </c>
      <c r="R3198" s="11">
        <f t="shared" si="296"/>
        <v>40558.868750000001</v>
      </c>
      <c r="S3198" s="15" t="str">
        <f t="shared" si="298"/>
        <v>music</v>
      </c>
      <c r="T3198" s="16" t="str">
        <f t="shared" si="299"/>
        <v>indie rock</v>
      </c>
    </row>
    <row r="3199" spans="1:20" ht="30" x14ac:dyDescent="0.25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18">
        <f t="shared" si="297"/>
        <v>125</v>
      </c>
      <c r="P3199" s="6">
        <f t="shared" si="294"/>
        <v>27.777777777777779</v>
      </c>
      <c r="Q3199" s="11">
        <f t="shared" si="295"/>
        <v>41024.777638888889</v>
      </c>
      <c r="R3199" s="11">
        <f t="shared" si="296"/>
        <v>41076.207638888889</v>
      </c>
      <c r="S3199" s="15" t="str">
        <f t="shared" si="298"/>
        <v>music</v>
      </c>
      <c r="T3199" s="16" t="str">
        <f t="shared" si="299"/>
        <v>indie rock</v>
      </c>
    </row>
    <row r="3200" spans="1:20" ht="45" x14ac:dyDescent="0.25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18">
        <f t="shared" si="297"/>
        <v>128.69999999999999</v>
      </c>
      <c r="P3200" s="6">
        <f t="shared" si="294"/>
        <v>99.382239382239376</v>
      </c>
      <c r="Q3200" s="11">
        <f t="shared" si="295"/>
        <v>41347.959953703699</v>
      </c>
      <c r="R3200" s="11">
        <f t="shared" si="296"/>
        <v>41392.959953703699</v>
      </c>
      <c r="S3200" s="15" t="str">
        <f t="shared" si="298"/>
        <v>music</v>
      </c>
      <c r="T3200" s="16" t="str">
        <f t="shared" si="299"/>
        <v>indie rock</v>
      </c>
    </row>
    <row r="3201" spans="1:20" ht="45" x14ac:dyDescent="0.25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18">
        <f t="shared" si="297"/>
        <v>101.00533333333333</v>
      </c>
      <c r="P3201" s="6">
        <f t="shared" si="294"/>
        <v>38.848205128205123</v>
      </c>
      <c r="Q3201" s="11">
        <f t="shared" si="295"/>
        <v>41022.436851851853</v>
      </c>
      <c r="R3201" s="11">
        <f t="shared" si="296"/>
        <v>41052.436851851853</v>
      </c>
      <c r="S3201" s="15" t="str">
        <f t="shared" si="298"/>
        <v>music</v>
      </c>
      <c r="T3201" s="16" t="str">
        <f t="shared" si="299"/>
        <v>indie rock</v>
      </c>
    </row>
    <row r="3202" spans="1:20" ht="45" x14ac:dyDescent="0.25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18">
        <f t="shared" si="297"/>
        <v>127.53666666666665</v>
      </c>
      <c r="P3202" s="6">
        <f t="shared" ref="P3202:P3265" si="300">IF(ISERROR(E3202/L3202),0,E3202/L3202)</f>
        <v>45.548809523809524</v>
      </c>
      <c r="Q3202" s="11">
        <f t="shared" ref="Q3202:Q3265" si="301">(J3202/86400)+25569+(-5/24)</f>
        <v>41036.738136574073</v>
      </c>
      <c r="R3202" s="11">
        <f t="shared" ref="R3202:R3265" si="302">(I3202/86400)+25569+(-5/24)</f>
        <v>41066.738136574073</v>
      </c>
      <c r="S3202" s="15" t="str">
        <f t="shared" si="298"/>
        <v>music</v>
      </c>
      <c r="T3202" s="16" t="str">
        <f t="shared" si="299"/>
        <v>indie rock</v>
      </c>
    </row>
    <row r="3203" spans="1:20" ht="30" x14ac:dyDescent="0.25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18">
        <f t="shared" ref="O3203:O3266" si="303">E3203/D3203 * 100</f>
        <v>100</v>
      </c>
      <c r="P3203" s="6">
        <f t="shared" si="300"/>
        <v>600</v>
      </c>
      <c r="Q3203" s="11">
        <f t="shared" si="301"/>
        <v>41327.788101851846</v>
      </c>
      <c r="R3203" s="11">
        <f t="shared" si="302"/>
        <v>41362.746435185181</v>
      </c>
      <c r="S3203" s="15" t="str">
        <f t="shared" ref="S3203:S3266" si="304">LEFT(N3203,FIND("/",N3203)-1)</f>
        <v>music</v>
      </c>
      <c r="T3203" s="16" t="str">
        <f t="shared" ref="T3203:T3266" si="305">RIGHT(N3203,LEN(N3203)-FIND("/",N3203))</f>
        <v>indie rock</v>
      </c>
    </row>
    <row r="3204" spans="1:20" ht="45" x14ac:dyDescent="0.25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18">
        <f t="shared" si="303"/>
        <v>112.7715</v>
      </c>
      <c r="P3204" s="6">
        <f t="shared" si="300"/>
        <v>80.551071428571419</v>
      </c>
      <c r="Q3204" s="11">
        <f t="shared" si="301"/>
        <v>40730.670578703699</v>
      </c>
      <c r="R3204" s="11">
        <f t="shared" si="302"/>
        <v>40760.670578703699</v>
      </c>
      <c r="S3204" s="15" t="str">
        <f t="shared" si="304"/>
        <v>music</v>
      </c>
      <c r="T3204" s="16" t="str">
        <f t="shared" si="305"/>
        <v>indie rock</v>
      </c>
    </row>
    <row r="3205" spans="1:20" ht="45" x14ac:dyDescent="0.25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18">
        <f t="shared" si="303"/>
        <v>105.60000000000001</v>
      </c>
      <c r="P3205" s="6">
        <f t="shared" si="300"/>
        <v>52.8</v>
      </c>
      <c r="Q3205" s="11">
        <f t="shared" si="301"/>
        <v>42017.759108796294</v>
      </c>
      <c r="R3205" s="11">
        <f t="shared" si="302"/>
        <v>42031.759108796294</v>
      </c>
      <c r="S3205" s="15" t="str">
        <f t="shared" si="304"/>
        <v>music</v>
      </c>
      <c r="T3205" s="16" t="str">
        <f t="shared" si="305"/>
        <v>indie rock</v>
      </c>
    </row>
    <row r="3206" spans="1:20" ht="45" x14ac:dyDescent="0.25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18">
        <f t="shared" si="303"/>
        <v>202.625</v>
      </c>
      <c r="P3206" s="6">
        <f t="shared" si="300"/>
        <v>47.676470588235297</v>
      </c>
      <c r="Q3206" s="11">
        <f t="shared" si="301"/>
        <v>41226.440243055556</v>
      </c>
      <c r="R3206" s="11">
        <f t="shared" si="302"/>
        <v>41274.541666666664</v>
      </c>
      <c r="S3206" s="15" t="str">
        <f t="shared" si="304"/>
        <v>music</v>
      </c>
      <c r="T3206" s="16" t="str">
        <f t="shared" si="305"/>
        <v>indie rock</v>
      </c>
    </row>
    <row r="3207" spans="1:20" ht="45" x14ac:dyDescent="0.25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18">
        <f t="shared" si="303"/>
        <v>113.33333333333333</v>
      </c>
      <c r="P3207" s="6">
        <f t="shared" si="300"/>
        <v>23.448275862068964</v>
      </c>
      <c r="Q3207" s="11">
        <f t="shared" si="301"/>
        <v>41053.564525462956</v>
      </c>
      <c r="R3207" s="11">
        <f t="shared" si="302"/>
        <v>41083.564525462956</v>
      </c>
      <c r="S3207" s="15" t="str">
        <f t="shared" si="304"/>
        <v>music</v>
      </c>
      <c r="T3207" s="16" t="str">
        <f t="shared" si="305"/>
        <v>indie rock</v>
      </c>
    </row>
    <row r="3208" spans="1:20" ht="45" x14ac:dyDescent="0.25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18">
        <f t="shared" si="303"/>
        <v>109.48792</v>
      </c>
      <c r="P3208" s="6">
        <f t="shared" si="300"/>
        <v>103.68174242424243</v>
      </c>
      <c r="Q3208" s="11">
        <f t="shared" si="301"/>
        <v>42269.75950231481</v>
      </c>
      <c r="R3208" s="11">
        <f t="shared" si="302"/>
        <v>42290.75950231481</v>
      </c>
      <c r="S3208" s="15" t="str">
        <f t="shared" si="304"/>
        <v>music</v>
      </c>
      <c r="T3208" s="16" t="str">
        <f t="shared" si="305"/>
        <v>classical music</v>
      </c>
    </row>
    <row r="3209" spans="1:20" ht="45" x14ac:dyDescent="0.25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18">
        <f t="shared" si="303"/>
        <v>100</v>
      </c>
      <c r="P3209" s="6">
        <f t="shared" si="300"/>
        <v>185.18518518518519</v>
      </c>
      <c r="Q3209" s="11">
        <f t="shared" si="301"/>
        <v>42460.365277777775</v>
      </c>
      <c r="R3209" s="11">
        <f t="shared" si="302"/>
        <v>42482.411111111105</v>
      </c>
      <c r="S3209" s="15" t="str">
        <f t="shared" si="304"/>
        <v>music</v>
      </c>
      <c r="T3209" s="16" t="str">
        <f t="shared" si="305"/>
        <v>classical music</v>
      </c>
    </row>
    <row r="3210" spans="1:20" ht="45" x14ac:dyDescent="0.25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18">
        <f t="shared" si="303"/>
        <v>156.44444444444446</v>
      </c>
      <c r="P3210" s="6">
        <f t="shared" si="300"/>
        <v>54.153846153846153</v>
      </c>
      <c r="Q3210" s="11">
        <f t="shared" si="301"/>
        <v>41930.767268518517</v>
      </c>
      <c r="R3210" s="11">
        <f t="shared" si="302"/>
        <v>41960.808935185181</v>
      </c>
      <c r="S3210" s="15" t="str">
        <f t="shared" si="304"/>
        <v>music</v>
      </c>
      <c r="T3210" s="16" t="str">
        <f t="shared" si="305"/>
        <v>classical music</v>
      </c>
    </row>
    <row r="3211" spans="1:20" ht="30" x14ac:dyDescent="0.25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18">
        <f t="shared" si="303"/>
        <v>101.6</v>
      </c>
      <c r="P3211" s="6">
        <f t="shared" si="300"/>
        <v>177.2093023255814</v>
      </c>
      <c r="Q3211" s="11">
        <f t="shared" si="301"/>
        <v>41961.599039351851</v>
      </c>
      <c r="R3211" s="11">
        <f t="shared" si="302"/>
        <v>41993.979166666664</v>
      </c>
      <c r="S3211" s="15" t="str">
        <f t="shared" si="304"/>
        <v>music</v>
      </c>
      <c r="T3211" s="16" t="str">
        <f t="shared" si="305"/>
        <v>classical music</v>
      </c>
    </row>
    <row r="3212" spans="1:20" ht="45" x14ac:dyDescent="0.25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18">
        <f t="shared" si="303"/>
        <v>100.325</v>
      </c>
      <c r="P3212" s="6">
        <f t="shared" si="300"/>
        <v>100.325</v>
      </c>
      <c r="Q3212" s="11">
        <f t="shared" si="301"/>
        <v>41058.636238425919</v>
      </c>
      <c r="R3212" s="11">
        <f t="shared" si="302"/>
        <v>41088.636238425919</v>
      </c>
      <c r="S3212" s="15" t="str">
        <f t="shared" si="304"/>
        <v>music</v>
      </c>
      <c r="T3212" s="16" t="str">
        <f t="shared" si="305"/>
        <v>classical music</v>
      </c>
    </row>
    <row r="3213" spans="1:20" ht="45" x14ac:dyDescent="0.25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18">
        <f t="shared" si="303"/>
        <v>112.94999999999999</v>
      </c>
      <c r="P3213" s="6">
        <f t="shared" si="300"/>
        <v>136.90909090909091</v>
      </c>
      <c r="Q3213" s="11">
        <f t="shared" si="301"/>
        <v>41952.882800925923</v>
      </c>
      <c r="R3213" s="11">
        <f t="shared" si="302"/>
        <v>41980.999305555553</v>
      </c>
      <c r="S3213" s="15" t="str">
        <f t="shared" si="304"/>
        <v>music</v>
      </c>
      <c r="T3213" s="16" t="str">
        <f t="shared" si="305"/>
        <v>classical music</v>
      </c>
    </row>
    <row r="3214" spans="1:20" ht="30" x14ac:dyDescent="0.25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18">
        <f t="shared" si="303"/>
        <v>102.125</v>
      </c>
      <c r="P3214" s="6">
        <f t="shared" si="300"/>
        <v>57.535211267605632</v>
      </c>
      <c r="Q3214" s="11">
        <f t="shared" si="301"/>
        <v>41546.542719907404</v>
      </c>
      <c r="R3214" s="11">
        <f t="shared" si="302"/>
        <v>41564.957638888889</v>
      </c>
      <c r="S3214" s="15" t="str">
        <f t="shared" si="304"/>
        <v>music</v>
      </c>
      <c r="T3214" s="16" t="str">
        <f t="shared" si="305"/>
        <v>classical music</v>
      </c>
    </row>
    <row r="3215" spans="1:20" ht="45" x14ac:dyDescent="0.25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18">
        <f t="shared" si="303"/>
        <v>107.24974999999999</v>
      </c>
      <c r="P3215" s="6">
        <f t="shared" si="300"/>
        <v>52.962839506172834</v>
      </c>
      <c r="Q3215" s="11">
        <f t="shared" si="301"/>
        <v>42217.626192129632</v>
      </c>
      <c r="R3215" s="11">
        <f t="shared" si="302"/>
        <v>42236.249999999993</v>
      </c>
      <c r="S3215" s="15" t="str">
        <f t="shared" si="304"/>
        <v>music</v>
      </c>
      <c r="T3215" s="16" t="str">
        <f t="shared" si="305"/>
        <v>classical music</v>
      </c>
    </row>
    <row r="3216" spans="1:20" ht="30" x14ac:dyDescent="0.25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18">
        <f t="shared" si="303"/>
        <v>104.28333333333333</v>
      </c>
      <c r="P3216" s="6">
        <f t="shared" si="300"/>
        <v>82.328947368421055</v>
      </c>
      <c r="Q3216" s="11">
        <f t="shared" si="301"/>
        <v>40947.872395833328</v>
      </c>
      <c r="R3216" s="11">
        <f t="shared" si="302"/>
        <v>40992.830729166664</v>
      </c>
      <c r="S3216" s="15" t="str">
        <f t="shared" si="304"/>
        <v>music</v>
      </c>
      <c r="T3216" s="16" t="str">
        <f t="shared" si="305"/>
        <v>classical music</v>
      </c>
    </row>
    <row r="3217" spans="1:20" ht="45" x14ac:dyDescent="0.25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18">
        <f t="shared" si="303"/>
        <v>100</v>
      </c>
      <c r="P3217" s="6">
        <f t="shared" si="300"/>
        <v>135.41666666666666</v>
      </c>
      <c r="Q3217" s="11">
        <f t="shared" si="301"/>
        <v>42081.656307870369</v>
      </c>
      <c r="R3217" s="11">
        <f t="shared" si="302"/>
        <v>42113.993055555555</v>
      </c>
      <c r="S3217" s="15" t="str">
        <f t="shared" si="304"/>
        <v>music</v>
      </c>
      <c r="T3217" s="16" t="str">
        <f t="shared" si="305"/>
        <v>classical music</v>
      </c>
    </row>
    <row r="3218" spans="1:20" ht="45" x14ac:dyDescent="0.25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18">
        <f t="shared" si="303"/>
        <v>100.4</v>
      </c>
      <c r="P3218" s="6">
        <f t="shared" si="300"/>
        <v>74.06557377049181</v>
      </c>
      <c r="Q3218" s="11">
        <f t="shared" si="301"/>
        <v>42208.471689814811</v>
      </c>
      <c r="R3218" s="11">
        <f t="shared" si="302"/>
        <v>42230.957638888889</v>
      </c>
      <c r="S3218" s="15" t="str">
        <f t="shared" si="304"/>
        <v>music</v>
      </c>
      <c r="T3218" s="16" t="str">
        <f t="shared" si="305"/>
        <v>classical music</v>
      </c>
    </row>
    <row r="3219" spans="1:20" ht="45" x14ac:dyDescent="0.25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18">
        <f t="shared" si="303"/>
        <v>126.125</v>
      </c>
      <c r="P3219" s="6">
        <f t="shared" si="300"/>
        <v>84.083333333333329</v>
      </c>
      <c r="Q3219" s="11">
        <f t="shared" si="301"/>
        <v>41107.640810185185</v>
      </c>
      <c r="R3219" s="11">
        <f t="shared" si="302"/>
        <v>41137.640810185185</v>
      </c>
      <c r="S3219" s="15" t="str">
        <f t="shared" si="304"/>
        <v>music</v>
      </c>
      <c r="T3219" s="16" t="str">
        <f t="shared" si="305"/>
        <v>classical music</v>
      </c>
    </row>
    <row r="3220" spans="1:20" ht="45" x14ac:dyDescent="0.25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18">
        <f t="shared" si="303"/>
        <v>110.66666666666667</v>
      </c>
      <c r="P3220" s="6">
        <f t="shared" si="300"/>
        <v>61.029411764705884</v>
      </c>
      <c r="Q3220" s="11">
        <f t="shared" si="301"/>
        <v>41304.542951388888</v>
      </c>
      <c r="R3220" s="11">
        <f t="shared" si="302"/>
        <v>41334.542453703703</v>
      </c>
      <c r="S3220" s="15" t="str">
        <f t="shared" si="304"/>
        <v>music</v>
      </c>
      <c r="T3220" s="16" t="str">
        <f t="shared" si="305"/>
        <v>classical music</v>
      </c>
    </row>
    <row r="3221" spans="1:20" ht="45" x14ac:dyDescent="0.25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18">
        <f t="shared" si="303"/>
        <v>105</v>
      </c>
      <c r="P3221" s="6">
        <f t="shared" si="300"/>
        <v>150</v>
      </c>
      <c r="Q3221" s="11">
        <f t="shared" si="301"/>
        <v>40127.492037037031</v>
      </c>
      <c r="R3221" s="11">
        <f t="shared" si="302"/>
        <v>40179.041666666664</v>
      </c>
      <c r="S3221" s="15" t="str">
        <f t="shared" si="304"/>
        <v>music</v>
      </c>
      <c r="T3221" s="16" t="str">
        <f t="shared" si="305"/>
        <v>classical music</v>
      </c>
    </row>
    <row r="3222" spans="1:20" x14ac:dyDescent="0.25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18">
        <f t="shared" si="303"/>
        <v>103.77499999999999</v>
      </c>
      <c r="P3222" s="6">
        <f t="shared" si="300"/>
        <v>266.08974358974359</v>
      </c>
      <c r="Q3222" s="11">
        <f t="shared" si="301"/>
        <v>41943.582696759258</v>
      </c>
      <c r="R3222" s="11">
        <f t="shared" si="302"/>
        <v>41974.624363425923</v>
      </c>
      <c r="S3222" s="15" t="str">
        <f t="shared" si="304"/>
        <v>music</v>
      </c>
      <c r="T3222" s="16" t="str">
        <f t="shared" si="305"/>
        <v>classical music</v>
      </c>
    </row>
    <row r="3223" spans="1:20" ht="45" x14ac:dyDescent="0.25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18">
        <f t="shared" si="303"/>
        <v>115.99999999999999</v>
      </c>
      <c r="P3223" s="6">
        <f t="shared" si="300"/>
        <v>7.25</v>
      </c>
      <c r="Q3223" s="11">
        <f t="shared" si="301"/>
        <v>41463.89775462963</v>
      </c>
      <c r="R3223" s="11">
        <f t="shared" si="302"/>
        <v>41484.89775462963</v>
      </c>
      <c r="S3223" s="15" t="str">
        <f t="shared" si="304"/>
        <v>music</v>
      </c>
      <c r="T3223" s="16" t="str">
        <f t="shared" si="305"/>
        <v>classical music</v>
      </c>
    </row>
    <row r="3224" spans="1:20" ht="45" x14ac:dyDescent="0.25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18">
        <f t="shared" si="303"/>
        <v>110.00000000000001</v>
      </c>
      <c r="P3224" s="6">
        <f t="shared" si="300"/>
        <v>100</v>
      </c>
      <c r="Q3224" s="11">
        <f t="shared" si="301"/>
        <v>40696.440451388888</v>
      </c>
      <c r="R3224" s="11">
        <f t="shared" si="302"/>
        <v>40756.440451388888</v>
      </c>
      <c r="S3224" s="15" t="str">
        <f t="shared" si="304"/>
        <v>music</v>
      </c>
      <c r="T3224" s="16" t="str">
        <f t="shared" si="305"/>
        <v>classical music</v>
      </c>
    </row>
    <row r="3225" spans="1:20" ht="30" x14ac:dyDescent="0.25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18">
        <f t="shared" si="303"/>
        <v>113.01761111111111</v>
      </c>
      <c r="P3225" s="6">
        <f t="shared" si="300"/>
        <v>109.96308108108107</v>
      </c>
      <c r="Q3225" s="11">
        <f t="shared" si="301"/>
        <v>41298.301631944443</v>
      </c>
      <c r="R3225" s="11">
        <f t="shared" si="302"/>
        <v>41328.999305555553</v>
      </c>
      <c r="S3225" s="15" t="str">
        <f t="shared" si="304"/>
        <v>music</v>
      </c>
      <c r="T3225" s="16" t="str">
        <f t="shared" si="305"/>
        <v>classical music</v>
      </c>
    </row>
    <row r="3226" spans="1:20" ht="45" x14ac:dyDescent="0.25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18">
        <f t="shared" si="303"/>
        <v>100.25</v>
      </c>
      <c r="P3226" s="6">
        <f t="shared" si="300"/>
        <v>169.91525423728814</v>
      </c>
      <c r="Q3226" s="11">
        <f t="shared" si="301"/>
        <v>41977.693888888891</v>
      </c>
      <c r="R3226" s="11">
        <f t="shared" si="302"/>
        <v>42037.693888888891</v>
      </c>
      <c r="S3226" s="15" t="str">
        <f t="shared" si="304"/>
        <v>music</v>
      </c>
      <c r="T3226" s="16" t="str">
        <f t="shared" si="305"/>
        <v>classical music</v>
      </c>
    </row>
    <row r="3227" spans="1:20" ht="45" x14ac:dyDescent="0.25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18">
        <f t="shared" si="303"/>
        <v>103.4</v>
      </c>
      <c r="P3227" s="6">
        <f t="shared" si="300"/>
        <v>95.740740740740748</v>
      </c>
      <c r="Q3227" s="11">
        <f t="shared" si="301"/>
        <v>40785.466678240737</v>
      </c>
      <c r="R3227" s="11">
        <f t="shared" si="302"/>
        <v>40845.466678240737</v>
      </c>
      <c r="S3227" s="15" t="str">
        <f t="shared" si="304"/>
        <v>music</v>
      </c>
      <c r="T3227" s="16" t="str">
        <f t="shared" si="305"/>
        <v>classical music</v>
      </c>
    </row>
    <row r="3228" spans="1:20" ht="45" x14ac:dyDescent="0.25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18">
        <f t="shared" si="303"/>
        <v>107.02857142857142</v>
      </c>
      <c r="P3228" s="6">
        <f t="shared" si="300"/>
        <v>59.460317460317462</v>
      </c>
      <c r="Q3228" s="11">
        <f t="shared" si="301"/>
        <v>41483.240949074076</v>
      </c>
      <c r="R3228" s="11">
        <f t="shared" si="302"/>
        <v>41543.240949074076</v>
      </c>
      <c r="S3228" s="15" t="str">
        <f t="shared" si="304"/>
        <v>music</v>
      </c>
      <c r="T3228" s="16" t="str">
        <f t="shared" si="305"/>
        <v>classical music</v>
      </c>
    </row>
    <row r="3229" spans="1:20" ht="45" x14ac:dyDescent="0.25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18">
        <f t="shared" si="303"/>
        <v>103.57142857142858</v>
      </c>
      <c r="P3229" s="6">
        <f t="shared" si="300"/>
        <v>55.769230769230766</v>
      </c>
      <c r="Q3229" s="11">
        <f t="shared" si="301"/>
        <v>41509.218252314815</v>
      </c>
      <c r="R3229" s="11">
        <f t="shared" si="302"/>
        <v>41547.957638888889</v>
      </c>
      <c r="S3229" s="15" t="str">
        <f t="shared" si="304"/>
        <v>music</v>
      </c>
      <c r="T3229" s="16" t="str">
        <f t="shared" si="305"/>
        <v>classical music</v>
      </c>
    </row>
    <row r="3230" spans="1:20" ht="45" x14ac:dyDescent="0.25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18">
        <f t="shared" si="303"/>
        <v>156.4</v>
      </c>
      <c r="P3230" s="6">
        <f t="shared" si="300"/>
        <v>30.076923076923077</v>
      </c>
      <c r="Q3230" s="11">
        <f t="shared" si="301"/>
        <v>40513.899282407401</v>
      </c>
      <c r="R3230" s="11">
        <f t="shared" si="302"/>
        <v>40544.916666666664</v>
      </c>
      <c r="S3230" s="15" t="str">
        <f t="shared" si="304"/>
        <v>music</v>
      </c>
      <c r="T3230" s="16" t="str">
        <f t="shared" si="305"/>
        <v>classical music</v>
      </c>
    </row>
    <row r="3231" spans="1:20" ht="30" x14ac:dyDescent="0.25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18">
        <f t="shared" si="303"/>
        <v>100.82</v>
      </c>
      <c r="P3231" s="6">
        <f t="shared" si="300"/>
        <v>88.438596491228068</v>
      </c>
      <c r="Q3231" s="11">
        <f t="shared" si="301"/>
        <v>41068.3121412037</v>
      </c>
      <c r="R3231" s="11">
        <f t="shared" si="302"/>
        <v>41098.3121412037</v>
      </c>
      <c r="S3231" s="15" t="str">
        <f t="shared" si="304"/>
        <v>music</v>
      </c>
      <c r="T3231" s="16" t="str">
        <f t="shared" si="305"/>
        <v>classical music</v>
      </c>
    </row>
    <row r="3232" spans="1:20" ht="45" x14ac:dyDescent="0.25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18">
        <f t="shared" si="303"/>
        <v>195.3</v>
      </c>
      <c r="P3232" s="6">
        <f t="shared" si="300"/>
        <v>64.032786885245898</v>
      </c>
      <c r="Q3232" s="11">
        <f t="shared" si="301"/>
        <v>42026.929837962962</v>
      </c>
      <c r="R3232" s="11">
        <f t="shared" si="302"/>
        <v>42061.812499999993</v>
      </c>
      <c r="S3232" s="15" t="str">
        <f t="shared" si="304"/>
        <v>music</v>
      </c>
      <c r="T3232" s="16" t="str">
        <f t="shared" si="305"/>
        <v>classical music</v>
      </c>
    </row>
    <row r="3233" spans="1:20" ht="45" x14ac:dyDescent="0.25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18">
        <f t="shared" si="303"/>
        <v>111.71428571428572</v>
      </c>
      <c r="P3233" s="6">
        <f t="shared" si="300"/>
        <v>60.153846153846153</v>
      </c>
      <c r="Q3233" s="11">
        <f t="shared" si="301"/>
        <v>41524.650219907409</v>
      </c>
      <c r="R3233" s="11">
        <f t="shared" si="302"/>
        <v>41552</v>
      </c>
      <c r="S3233" s="15" t="str">
        <f t="shared" si="304"/>
        <v>music</v>
      </c>
      <c r="T3233" s="16" t="str">
        <f t="shared" si="305"/>
        <v>classical music</v>
      </c>
    </row>
    <row r="3234" spans="1:20" ht="45" x14ac:dyDescent="0.25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18">
        <f t="shared" si="303"/>
        <v>119.85454545454546</v>
      </c>
      <c r="P3234" s="6">
        <f t="shared" si="300"/>
        <v>49.194029850746269</v>
      </c>
      <c r="Q3234" s="11">
        <f t="shared" si="301"/>
        <v>40973.564849537033</v>
      </c>
      <c r="R3234" s="11">
        <f t="shared" si="302"/>
        <v>41003.523182870369</v>
      </c>
      <c r="S3234" s="15" t="str">
        <f t="shared" si="304"/>
        <v>music</v>
      </c>
      <c r="T3234" s="16" t="str">
        <f t="shared" si="305"/>
        <v>classical music</v>
      </c>
    </row>
    <row r="3235" spans="1:20" ht="45" x14ac:dyDescent="0.25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18">
        <f t="shared" si="303"/>
        <v>101.85</v>
      </c>
      <c r="P3235" s="6">
        <f t="shared" si="300"/>
        <v>165.16216216216216</v>
      </c>
      <c r="Q3235" s="11">
        <f t="shared" si="301"/>
        <v>42618.417094907403</v>
      </c>
      <c r="R3235" s="11">
        <f t="shared" si="302"/>
        <v>42642.977083333331</v>
      </c>
      <c r="S3235" s="15" t="str">
        <f t="shared" si="304"/>
        <v>music</v>
      </c>
      <c r="T3235" s="16" t="str">
        <f t="shared" si="305"/>
        <v>classical music</v>
      </c>
    </row>
    <row r="3236" spans="1:20" ht="45" x14ac:dyDescent="0.25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18">
        <f t="shared" si="303"/>
        <v>102.80254777070064</v>
      </c>
      <c r="P3236" s="6">
        <f t="shared" si="300"/>
        <v>43.621621621621621</v>
      </c>
      <c r="Q3236" s="11">
        <f t="shared" si="301"/>
        <v>41390.549421296295</v>
      </c>
      <c r="R3236" s="11">
        <f t="shared" si="302"/>
        <v>41425.5</v>
      </c>
      <c r="S3236" s="15" t="str">
        <f t="shared" si="304"/>
        <v>music</v>
      </c>
      <c r="T3236" s="16" t="str">
        <f t="shared" si="305"/>
        <v>classical music</v>
      </c>
    </row>
    <row r="3237" spans="1:20" ht="45" x14ac:dyDescent="0.25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18">
        <f t="shared" si="303"/>
        <v>100.84615384615385</v>
      </c>
      <c r="P3237" s="6">
        <f t="shared" si="300"/>
        <v>43.7</v>
      </c>
      <c r="Q3237" s="11">
        <f t="shared" si="301"/>
        <v>42228.425995370366</v>
      </c>
      <c r="R3237" s="11">
        <f t="shared" si="302"/>
        <v>42284.957638888889</v>
      </c>
      <c r="S3237" s="15" t="str">
        <f t="shared" si="304"/>
        <v>music</v>
      </c>
      <c r="T3237" s="16" t="str">
        <f t="shared" si="305"/>
        <v>classical music</v>
      </c>
    </row>
    <row r="3238" spans="1:20" ht="45" x14ac:dyDescent="0.25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18">
        <f t="shared" si="303"/>
        <v>102.73469387755102</v>
      </c>
      <c r="P3238" s="6">
        <f t="shared" si="300"/>
        <v>67.419642857142861</v>
      </c>
      <c r="Q3238" s="11">
        <f t="shared" si="301"/>
        <v>40961.043807870366</v>
      </c>
      <c r="R3238" s="11">
        <f t="shared" si="302"/>
        <v>40989.658333333333</v>
      </c>
      <c r="S3238" s="15" t="str">
        <f t="shared" si="304"/>
        <v>music</v>
      </c>
      <c r="T3238" s="16" t="str">
        <f t="shared" si="305"/>
        <v>classical music</v>
      </c>
    </row>
    <row r="3239" spans="1:20" ht="45" x14ac:dyDescent="0.25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18">
        <f t="shared" si="303"/>
        <v>106.5</v>
      </c>
      <c r="P3239" s="6">
        <f t="shared" si="300"/>
        <v>177.5</v>
      </c>
      <c r="Q3239" s="11">
        <f t="shared" si="301"/>
        <v>42769.601631944439</v>
      </c>
      <c r="R3239" s="11">
        <f t="shared" si="302"/>
        <v>42799.601631944439</v>
      </c>
      <c r="S3239" s="15" t="str">
        <f t="shared" si="304"/>
        <v>music</v>
      </c>
      <c r="T3239" s="16" t="str">
        <f t="shared" si="305"/>
        <v>classical music</v>
      </c>
    </row>
    <row r="3240" spans="1:20" ht="45" x14ac:dyDescent="0.25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18">
        <f t="shared" si="303"/>
        <v>155.53333333333333</v>
      </c>
      <c r="P3240" s="6">
        <f t="shared" si="300"/>
        <v>38.883333333333333</v>
      </c>
      <c r="Q3240" s="11">
        <f t="shared" si="301"/>
        <v>41112.990821759253</v>
      </c>
      <c r="R3240" s="11">
        <f t="shared" si="302"/>
        <v>41172.990821759253</v>
      </c>
      <c r="S3240" s="15" t="str">
        <f t="shared" si="304"/>
        <v>music</v>
      </c>
      <c r="T3240" s="16" t="str">
        <f t="shared" si="305"/>
        <v>classical music</v>
      </c>
    </row>
    <row r="3241" spans="1:20" ht="45" x14ac:dyDescent="0.25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18">
        <f t="shared" si="303"/>
        <v>122.8</v>
      </c>
      <c r="P3241" s="6">
        <f t="shared" si="300"/>
        <v>54.985074626865675</v>
      </c>
      <c r="Q3241" s="11">
        <f t="shared" si="301"/>
        <v>42124.869942129626</v>
      </c>
      <c r="R3241" s="11">
        <f t="shared" si="302"/>
        <v>42155.957638888889</v>
      </c>
      <c r="S3241" s="15" t="str">
        <f t="shared" si="304"/>
        <v>music</v>
      </c>
      <c r="T3241" s="16" t="str">
        <f t="shared" si="305"/>
        <v>classical music</v>
      </c>
    </row>
    <row r="3242" spans="1:20" ht="45" x14ac:dyDescent="0.25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18">
        <f t="shared" si="303"/>
        <v>107.35</v>
      </c>
      <c r="P3242" s="6">
        <f t="shared" si="300"/>
        <v>61.342857142857142</v>
      </c>
      <c r="Q3242" s="11">
        <f t="shared" si="301"/>
        <v>41026.44667824074</v>
      </c>
      <c r="R3242" s="11">
        <f t="shared" si="302"/>
        <v>41057.44667824074</v>
      </c>
      <c r="S3242" s="15" t="str">
        <f t="shared" si="304"/>
        <v>music</v>
      </c>
      <c r="T3242" s="16" t="str">
        <f t="shared" si="305"/>
        <v>classical music</v>
      </c>
    </row>
    <row r="3243" spans="1:20" ht="45" x14ac:dyDescent="0.25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18">
        <f t="shared" si="303"/>
        <v>105.50335570469798</v>
      </c>
      <c r="P3243" s="6">
        <f t="shared" si="300"/>
        <v>23.117647058823529</v>
      </c>
      <c r="Q3243" s="11">
        <f t="shared" si="301"/>
        <v>41222.783067129625</v>
      </c>
      <c r="R3243" s="11">
        <f t="shared" si="302"/>
        <v>41267.783067129625</v>
      </c>
      <c r="S3243" s="15" t="str">
        <f t="shared" si="304"/>
        <v>music</v>
      </c>
      <c r="T3243" s="16" t="str">
        <f t="shared" si="305"/>
        <v>classical music</v>
      </c>
    </row>
    <row r="3244" spans="1:20" ht="30" x14ac:dyDescent="0.25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18">
        <f t="shared" si="303"/>
        <v>118.44444444444444</v>
      </c>
      <c r="P3244" s="6">
        <f t="shared" si="300"/>
        <v>29.611111111111111</v>
      </c>
      <c r="Q3244" s="11">
        <f t="shared" si="301"/>
        <v>41744.536874999998</v>
      </c>
      <c r="R3244" s="11">
        <f t="shared" si="302"/>
        <v>41774.536874999998</v>
      </c>
      <c r="S3244" s="15" t="str">
        <f t="shared" si="304"/>
        <v>music</v>
      </c>
      <c r="T3244" s="16" t="str">
        <f t="shared" si="305"/>
        <v>classical music</v>
      </c>
    </row>
    <row r="3245" spans="1:20" ht="30" x14ac:dyDescent="0.25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18">
        <f t="shared" si="303"/>
        <v>108.88</v>
      </c>
      <c r="P3245" s="6">
        <f t="shared" si="300"/>
        <v>75.611111111111114</v>
      </c>
      <c r="Q3245" s="11">
        <f t="shared" si="301"/>
        <v>42093.651689814811</v>
      </c>
      <c r="R3245" s="11">
        <f t="shared" si="302"/>
        <v>42125.374305555553</v>
      </c>
      <c r="S3245" s="15" t="str">
        <f t="shared" si="304"/>
        <v>music</v>
      </c>
      <c r="T3245" s="16" t="str">
        <f t="shared" si="305"/>
        <v>classical music</v>
      </c>
    </row>
    <row r="3246" spans="1:20" ht="45" x14ac:dyDescent="0.25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18">
        <f t="shared" si="303"/>
        <v>111.25</v>
      </c>
      <c r="P3246" s="6">
        <f t="shared" si="300"/>
        <v>35.6</v>
      </c>
      <c r="Q3246" s="11">
        <f t="shared" si="301"/>
        <v>40829.665324074071</v>
      </c>
      <c r="R3246" s="11">
        <f t="shared" si="302"/>
        <v>40862.609027777777</v>
      </c>
      <c r="S3246" s="15" t="str">
        <f t="shared" si="304"/>
        <v>music</v>
      </c>
      <c r="T3246" s="16" t="str">
        <f t="shared" si="305"/>
        <v>classical music</v>
      </c>
    </row>
    <row r="3247" spans="1:20" ht="45" x14ac:dyDescent="0.25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18">
        <f t="shared" si="303"/>
        <v>100.1</v>
      </c>
      <c r="P3247" s="6">
        <f t="shared" si="300"/>
        <v>143</v>
      </c>
      <c r="Q3247" s="11">
        <f t="shared" si="301"/>
        <v>42039.742754629631</v>
      </c>
      <c r="R3247" s="11">
        <f t="shared" si="302"/>
        <v>42069.742754629631</v>
      </c>
      <c r="S3247" s="15" t="str">
        <f t="shared" si="304"/>
        <v>music</v>
      </c>
      <c r="T3247" s="16" t="str">
        <f t="shared" si="305"/>
        <v>classical music</v>
      </c>
    </row>
    <row r="3248" spans="1:20" ht="45" x14ac:dyDescent="0.25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18">
        <f t="shared" si="303"/>
        <v>661.4</v>
      </c>
      <c r="P3248" s="6">
        <f t="shared" si="300"/>
        <v>21.900662251655628</v>
      </c>
      <c r="Q3248" s="11">
        <f t="shared" si="301"/>
        <v>41150.693854166668</v>
      </c>
      <c r="R3248" s="11">
        <f t="shared" si="302"/>
        <v>41164.957638888889</v>
      </c>
      <c r="S3248" s="15" t="str">
        <f t="shared" si="304"/>
        <v>technology</v>
      </c>
      <c r="T3248" s="16" t="str">
        <f t="shared" si="305"/>
        <v>space exploration</v>
      </c>
    </row>
    <row r="3249" spans="1:20" ht="45" x14ac:dyDescent="0.25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18">
        <f t="shared" si="303"/>
        <v>326.0916666666667</v>
      </c>
      <c r="P3249" s="6">
        <f t="shared" si="300"/>
        <v>80.022494887525568</v>
      </c>
      <c r="Q3249" s="11">
        <f t="shared" si="301"/>
        <v>41915.538981481477</v>
      </c>
      <c r="R3249" s="11">
        <f t="shared" si="302"/>
        <v>41955.680555555555</v>
      </c>
      <c r="S3249" s="15" t="str">
        <f t="shared" si="304"/>
        <v>technology</v>
      </c>
      <c r="T3249" s="16" t="str">
        <f t="shared" si="305"/>
        <v>space exploration</v>
      </c>
    </row>
    <row r="3250" spans="1:20" ht="30" x14ac:dyDescent="0.25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18">
        <f t="shared" si="303"/>
        <v>101.48571428571429</v>
      </c>
      <c r="P3250" s="6">
        <f t="shared" si="300"/>
        <v>35.520000000000003</v>
      </c>
      <c r="Q3250" s="11">
        <f t="shared" si="301"/>
        <v>41617.704328703701</v>
      </c>
      <c r="R3250" s="11">
        <f t="shared" si="302"/>
        <v>41631.704328703701</v>
      </c>
      <c r="S3250" s="15" t="str">
        <f t="shared" si="304"/>
        <v>technology</v>
      </c>
      <c r="T3250" s="16" t="str">
        <f t="shared" si="305"/>
        <v>space exploration</v>
      </c>
    </row>
    <row r="3251" spans="1:20" ht="45" x14ac:dyDescent="0.25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18">
        <f t="shared" si="303"/>
        <v>104.21799999999999</v>
      </c>
      <c r="P3251" s="6">
        <f t="shared" si="300"/>
        <v>64.933333333333323</v>
      </c>
      <c r="Q3251" s="11">
        <f t="shared" si="301"/>
        <v>40997.842858796292</v>
      </c>
      <c r="R3251" s="11">
        <f t="shared" si="302"/>
        <v>41027.842858796292</v>
      </c>
      <c r="S3251" s="15" t="str">
        <f t="shared" si="304"/>
        <v>technology</v>
      </c>
      <c r="T3251" s="16" t="str">
        <f t="shared" si="305"/>
        <v>space exploration</v>
      </c>
    </row>
    <row r="3252" spans="1:20" ht="45" x14ac:dyDescent="0.25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18">
        <f t="shared" si="303"/>
        <v>107.42157000000002</v>
      </c>
      <c r="P3252" s="6">
        <f t="shared" si="300"/>
        <v>60.965703745743475</v>
      </c>
      <c r="Q3252" s="11">
        <f t="shared" si="301"/>
        <v>42508.33321759259</v>
      </c>
      <c r="R3252" s="11">
        <f t="shared" si="302"/>
        <v>42538.33321759259</v>
      </c>
      <c r="S3252" s="15" t="str">
        <f t="shared" si="304"/>
        <v>technology</v>
      </c>
      <c r="T3252" s="16" t="str">
        <f t="shared" si="305"/>
        <v>space exploration</v>
      </c>
    </row>
    <row r="3253" spans="1:20" ht="60" x14ac:dyDescent="0.25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18">
        <f t="shared" si="303"/>
        <v>110.05454545454545</v>
      </c>
      <c r="P3253" s="6">
        <f t="shared" si="300"/>
        <v>31.444155844155844</v>
      </c>
      <c r="Q3253" s="11">
        <f t="shared" si="301"/>
        <v>41726.504421296289</v>
      </c>
      <c r="R3253" s="11">
        <f t="shared" si="302"/>
        <v>41758.504421296289</v>
      </c>
      <c r="S3253" s="15" t="str">
        <f t="shared" si="304"/>
        <v>technology</v>
      </c>
      <c r="T3253" s="16" t="str">
        <f t="shared" si="305"/>
        <v>space exploration</v>
      </c>
    </row>
    <row r="3254" spans="1:20" ht="45" x14ac:dyDescent="0.25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18">
        <f t="shared" si="303"/>
        <v>407.7</v>
      </c>
      <c r="P3254" s="6">
        <f t="shared" si="300"/>
        <v>81.949748743718587</v>
      </c>
      <c r="Q3254" s="11">
        <f t="shared" si="301"/>
        <v>42184.666342592587</v>
      </c>
      <c r="R3254" s="11">
        <f t="shared" si="302"/>
        <v>42227.874999999993</v>
      </c>
      <c r="S3254" s="15" t="str">
        <f t="shared" si="304"/>
        <v>technology</v>
      </c>
      <c r="T3254" s="16" t="str">
        <f t="shared" si="305"/>
        <v>space exploration</v>
      </c>
    </row>
    <row r="3255" spans="1:20" ht="45" x14ac:dyDescent="0.25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18">
        <f t="shared" si="303"/>
        <v>223.92500000000001</v>
      </c>
      <c r="P3255" s="6">
        <f t="shared" si="300"/>
        <v>58.92763157894737</v>
      </c>
      <c r="Q3255" s="11">
        <f t="shared" si="301"/>
        <v>42767.593379629623</v>
      </c>
      <c r="R3255" s="11">
        <f t="shared" si="302"/>
        <v>42808.791666666664</v>
      </c>
      <c r="S3255" s="15" t="str">
        <f t="shared" si="304"/>
        <v>technology</v>
      </c>
      <c r="T3255" s="16" t="str">
        <f t="shared" si="305"/>
        <v>space exploration</v>
      </c>
    </row>
    <row r="3256" spans="1:20" ht="45" x14ac:dyDescent="0.25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18">
        <f t="shared" si="303"/>
        <v>303.80111428571428</v>
      </c>
      <c r="P3256" s="6">
        <f t="shared" si="300"/>
        <v>157.29347633136095</v>
      </c>
      <c r="Q3256" s="11">
        <f t="shared" si="301"/>
        <v>41075.02952546296</v>
      </c>
      <c r="R3256" s="11">
        <f t="shared" si="302"/>
        <v>41105.02952546296</v>
      </c>
      <c r="S3256" s="15" t="str">
        <f t="shared" si="304"/>
        <v>technology</v>
      </c>
      <c r="T3256" s="16" t="str">
        <f t="shared" si="305"/>
        <v>space exploration</v>
      </c>
    </row>
    <row r="3257" spans="1:20" ht="30" x14ac:dyDescent="0.25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18">
        <f t="shared" si="303"/>
        <v>141.3251043268175</v>
      </c>
      <c r="P3257" s="6">
        <f t="shared" si="300"/>
        <v>55.758509532062391</v>
      </c>
      <c r="Q3257" s="11">
        <f t="shared" si="301"/>
        <v>42564.672743055555</v>
      </c>
      <c r="R3257" s="11">
        <f t="shared" si="302"/>
        <v>42604.082638888889</v>
      </c>
      <c r="S3257" s="15" t="str">
        <f t="shared" si="304"/>
        <v>technology</v>
      </c>
      <c r="T3257" s="16" t="str">
        <f t="shared" si="305"/>
        <v>space exploration</v>
      </c>
    </row>
    <row r="3258" spans="1:20" ht="45" x14ac:dyDescent="0.25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18">
        <f t="shared" si="303"/>
        <v>2790.6363636363635</v>
      </c>
      <c r="P3258" s="6">
        <f t="shared" si="300"/>
        <v>83.802893802893806</v>
      </c>
      <c r="Q3258" s="11">
        <f t="shared" si="301"/>
        <v>42704.127476851849</v>
      </c>
      <c r="R3258" s="11">
        <f t="shared" si="302"/>
        <v>42737.749305555553</v>
      </c>
      <c r="S3258" s="15" t="str">
        <f t="shared" si="304"/>
        <v>technology</v>
      </c>
      <c r="T3258" s="16" t="str">
        <f t="shared" si="305"/>
        <v>space exploration</v>
      </c>
    </row>
    <row r="3259" spans="1:20" ht="45" x14ac:dyDescent="0.25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18">
        <f t="shared" si="303"/>
        <v>171.76130000000001</v>
      </c>
      <c r="P3259" s="6">
        <f t="shared" si="300"/>
        <v>58.422210884353746</v>
      </c>
      <c r="Q3259" s="11">
        <f t="shared" si="301"/>
        <v>41981.934837962959</v>
      </c>
      <c r="R3259" s="11">
        <f t="shared" si="302"/>
        <v>42012.934837962959</v>
      </c>
      <c r="S3259" s="15" t="str">
        <f t="shared" si="304"/>
        <v>technology</v>
      </c>
      <c r="T3259" s="16" t="str">
        <f t="shared" si="305"/>
        <v>space exploration</v>
      </c>
    </row>
    <row r="3260" spans="1:20" ht="45" x14ac:dyDescent="0.25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18">
        <f t="shared" si="303"/>
        <v>101.01333333333334</v>
      </c>
      <c r="P3260" s="6">
        <f t="shared" si="300"/>
        <v>270.57142857142856</v>
      </c>
      <c r="Q3260" s="11">
        <f t="shared" si="301"/>
        <v>41143.609884259255</v>
      </c>
      <c r="R3260" s="11">
        <f t="shared" si="302"/>
        <v>41173.609884259255</v>
      </c>
      <c r="S3260" s="15" t="str">
        <f t="shared" si="304"/>
        <v>technology</v>
      </c>
      <c r="T3260" s="16" t="str">
        <f t="shared" si="305"/>
        <v>space exploration</v>
      </c>
    </row>
    <row r="3261" spans="1:20" ht="45" x14ac:dyDescent="0.25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18">
        <f t="shared" si="303"/>
        <v>102</v>
      </c>
      <c r="P3261" s="6">
        <f t="shared" si="300"/>
        <v>107.1</v>
      </c>
      <c r="Q3261" s="11">
        <f t="shared" si="301"/>
        <v>41730.500138888885</v>
      </c>
      <c r="R3261" s="11">
        <f t="shared" si="302"/>
        <v>41759</v>
      </c>
      <c r="S3261" s="15" t="str">
        <f t="shared" si="304"/>
        <v>technology</v>
      </c>
      <c r="T3261" s="16" t="str">
        <f t="shared" si="305"/>
        <v>space exploration</v>
      </c>
    </row>
    <row r="3262" spans="1:20" ht="45" x14ac:dyDescent="0.25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18">
        <f t="shared" si="303"/>
        <v>169.76511744127936</v>
      </c>
      <c r="P3262" s="6">
        <f t="shared" si="300"/>
        <v>47.180555555555557</v>
      </c>
      <c r="Q3262" s="11">
        <f t="shared" si="301"/>
        <v>42453.288935185185</v>
      </c>
      <c r="R3262" s="11">
        <f t="shared" si="302"/>
        <v>42490.291666666664</v>
      </c>
      <c r="S3262" s="15" t="str">
        <f t="shared" si="304"/>
        <v>technology</v>
      </c>
      <c r="T3262" s="16" t="str">
        <f t="shared" si="305"/>
        <v>space exploration</v>
      </c>
    </row>
    <row r="3263" spans="1:20" ht="45" x14ac:dyDescent="0.25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18">
        <f t="shared" si="303"/>
        <v>114.53400000000001</v>
      </c>
      <c r="P3263" s="6">
        <f t="shared" si="300"/>
        <v>120.30882352941177</v>
      </c>
      <c r="Q3263" s="11">
        <f t="shared" si="301"/>
        <v>42211.786215277774</v>
      </c>
      <c r="R3263" s="11">
        <f t="shared" si="302"/>
        <v>42241.786215277774</v>
      </c>
      <c r="S3263" s="15" t="str">
        <f t="shared" si="304"/>
        <v>technology</v>
      </c>
      <c r="T3263" s="16" t="str">
        <f t="shared" si="305"/>
        <v>space exploration</v>
      </c>
    </row>
    <row r="3264" spans="1:20" ht="45" x14ac:dyDescent="0.25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18">
        <f t="shared" si="303"/>
        <v>877.6</v>
      </c>
      <c r="P3264" s="6">
        <f t="shared" si="300"/>
        <v>27.59748427672956</v>
      </c>
      <c r="Q3264" s="11">
        <f t="shared" si="301"/>
        <v>41902.666099537033</v>
      </c>
      <c r="R3264" s="11">
        <f t="shared" si="302"/>
        <v>41932.666099537033</v>
      </c>
      <c r="S3264" s="15" t="str">
        <f t="shared" si="304"/>
        <v>technology</v>
      </c>
      <c r="T3264" s="16" t="str">
        <f t="shared" si="305"/>
        <v>space exploration</v>
      </c>
    </row>
    <row r="3265" spans="1:20" ht="30" x14ac:dyDescent="0.25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18">
        <f t="shared" si="303"/>
        <v>105.38666666666667</v>
      </c>
      <c r="P3265" s="6">
        <f t="shared" si="300"/>
        <v>205.2987012987013</v>
      </c>
      <c r="Q3265" s="11">
        <f t="shared" si="301"/>
        <v>42279.584039351852</v>
      </c>
      <c r="R3265" s="11">
        <f t="shared" si="302"/>
        <v>42339.625706018516</v>
      </c>
      <c r="S3265" s="15" t="str">
        <f t="shared" si="304"/>
        <v>technology</v>
      </c>
      <c r="T3265" s="16" t="str">
        <f t="shared" si="305"/>
        <v>space exploration</v>
      </c>
    </row>
    <row r="3266" spans="1:20" ht="45" x14ac:dyDescent="0.25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18">
        <f t="shared" si="303"/>
        <v>188.39999999999998</v>
      </c>
      <c r="P3266" s="6">
        <f t="shared" ref="P3266:P3329" si="306">IF(ISERROR(E3266/L3266),0,E3266/L3266)</f>
        <v>35.547169811320757</v>
      </c>
      <c r="Q3266" s="11">
        <f t="shared" ref="Q3266:Q3329" si="307">(J3266/86400)+25569+(-5/24)</f>
        <v>42273.67597222222</v>
      </c>
      <c r="R3266" s="11">
        <f t="shared" ref="R3266:R3329" si="308">(I3266/86400)+25569+(-5/24)</f>
        <v>42300.249999999993</v>
      </c>
      <c r="S3266" s="15" t="str">
        <f t="shared" si="304"/>
        <v>technology</v>
      </c>
      <c r="T3266" s="16" t="str">
        <f t="shared" si="305"/>
        <v>space exploration</v>
      </c>
    </row>
    <row r="3267" spans="1:20" ht="45" x14ac:dyDescent="0.25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18">
        <f t="shared" ref="O3267:O3330" si="309">E3267/D3267 * 100</f>
        <v>143.65230769230772</v>
      </c>
      <c r="P3267" s="6">
        <f t="shared" si="306"/>
        <v>74.639488409272587</v>
      </c>
      <c r="Q3267" s="11">
        <f t="shared" si="307"/>
        <v>42250.958819444444</v>
      </c>
      <c r="R3267" s="11">
        <f t="shared" si="308"/>
        <v>42287.833333333336</v>
      </c>
      <c r="S3267" s="15" t="str">
        <f t="shared" ref="S3267:S3330" si="310">LEFT(N3267,FIND("/",N3267)-1)</f>
        <v>technology</v>
      </c>
      <c r="T3267" s="16" t="str">
        <f t="shared" ref="T3267:T3330" si="311">RIGHT(N3267,LEN(N3267)-FIND("/",N3267))</f>
        <v>space exploration</v>
      </c>
    </row>
    <row r="3268" spans="1:20" ht="45" x14ac:dyDescent="0.25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18">
        <f t="shared" si="309"/>
        <v>145.88</v>
      </c>
      <c r="P3268" s="6">
        <f t="shared" si="306"/>
        <v>47.058064516129029</v>
      </c>
      <c r="Q3268" s="11">
        <f t="shared" si="307"/>
        <v>42115.539212962962</v>
      </c>
      <c r="R3268" s="11">
        <f t="shared" si="308"/>
        <v>42145.539212962962</v>
      </c>
      <c r="S3268" s="15" t="str">
        <f t="shared" si="310"/>
        <v>technology</v>
      </c>
      <c r="T3268" s="16" t="str">
        <f t="shared" si="311"/>
        <v>space exploration</v>
      </c>
    </row>
    <row r="3269" spans="1:20" ht="45" x14ac:dyDescent="0.25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18">
        <f t="shared" si="309"/>
        <v>131.184</v>
      </c>
      <c r="P3269" s="6">
        <f t="shared" si="306"/>
        <v>26.591351351351353</v>
      </c>
      <c r="Q3269" s="11">
        <f t="shared" si="307"/>
        <v>42689.534907407404</v>
      </c>
      <c r="R3269" s="11">
        <f t="shared" si="308"/>
        <v>42734.534907407404</v>
      </c>
      <c r="S3269" s="15" t="str">
        <f t="shared" si="310"/>
        <v>technology</v>
      </c>
      <c r="T3269" s="16" t="str">
        <f t="shared" si="311"/>
        <v>space exploration</v>
      </c>
    </row>
    <row r="3270" spans="1:20" ht="45" x14ac:dyDescent="0.25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18">
        <f t="shared" si="309"/>
        <v>113.99999999999999</v>
      </c>
      <c r="P3270" s="6">
        <f t="shared" si="306"/>
        <v>36.774193548387096</v>
      </c>
      <c r="Q3270" s="11">
        <f t="shared" si="307"/>
        <v>42692.048217592594</v>
      </c>
      <c r="R3270" s="11">
        <f t="shared" si="308"/>
        <v>42706.048217592594</v>
      </c>
      <c r="S3270" s="15" t="str">
        <f t="shared" si="310"/>
        <v>technology</v>
      </c>
      <c r="T3270" s="16" t="str">
        <f t="shared" si="311"/>
        <v>space exploration</v>
      </c>
    </row>
    <row r="3271" spans="1:20" ht="45" x14ac:dyDescent="0.25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18">
        <f t="shared" si="309"/>
        <v>1379.4206249999997</v>
      </c>
      <c r="P3271" s="6">
        <f t="shared" si="306"/>
        <v>31.820544982698959</v>
      </c>
      <c r="Q3271" s="11">
        <f t="shared" si="307"/>
        <v>41144.213217592587</v>
      </c>
      <c r="R3271" s="11">
        <f t="shared" si="308"/>
        <v>41165.213217592587</v>
      </c>
      <c r="S3271" s="15" t="str">
        <f t="shared" si="310"/>
        <v>technology</v>
      </c>
      <c r="T3271" s="16" t="str">
        <f t="shared" si="311"/>
        <v>space exploration</v>
      </c>
    </row>
    <row r="3272" spans="1:20" ht="45" x14ac:dyDescent="0.25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18">
        <f t="shared" si="309"/>
        <v>956</v>
      </c>
      <c r="P3272" s="6">
        <f t="shared" si="306"/>
        <v>27.576923076923077</v>
      </c>
      <c r="Q3272" s="11">
        <f t="shared" si="307"/>
        <v>42658.601944444446</v>
      </c>
      <c r="R3272" s="11">
        <f t="shared" si="308"/>
        <v>42683.643611111103</v>
      </c>
      <c r="S3272" s="15" t="str">
        <f t="shared" si="310"/>
        <v>technology</v>
      </c>
      <c r="T3272" s="16" t="str">
        <f t="shared" si="311"/>
        <v>space exploration</v>
      </c>
    </row>
    <row r="3273" spans="1:20" ht="45" x14ac:dyDescent="0.25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18">
        <f t="shared" si="309"/>
        <v>112.00000000000001</v>
      </c>
      <c r="P3273" s="6">
        <f t="shared" si="306"/>
        <v>56</v>
      </c>
      <c r="Q3273" s="11">
        <f t="shared" si="307"/>
        <v>42128.41978009259</v>
      </c>
      <c r="R3273" s="11">
        <f t="shared" si="308"/>
        <v>42158.41978009259</v>
      </c>
      <c r="S3273" s="15" t="str">
        <f t="shared" si="310"/>
        <v>technology</v>
      </c>
      <c r="T3273" s="16" t="str">
        <f t="shared" si="311"/>
        <v>space exploration</v>
      </c>
    </row>
    <row r="3274" spans="1:20" ht="45" x14ac:dyDescent="0.25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18">
        <f t="shared" si="309"/>
        <v>646.66666666666663</v>
      </c>
      <c r="P3274" s="6">
        <f t="shared" si="306"/>
        <v>21.555555555555557</v>
      </c>
      <c r="Q3274" s="11">
        <f t="shared" si="307"/>
        <v>42304.621076388888</v>
      </c>
      <c r="R3274" s="11">
        <f t="shared" si="308"/>
        <v>42334.662743055553</v>
      </c>
      <c r="S3274" s="15" t="str">
        <f t="shared" si="310"/>
        <v>technology</v>
      </c>
      <c r="T3274" s="16" t="str">
        <f t="shared" si="311"/>
        <v>space exploration</v>
      </c>
    </row>
    <row r="3275" spans="1:20" ht="30" x14ac:dyDescent="0.25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18">
        <f t="shared" si="309"/>
        <v>110.36948748510132</v>
      </c>
      <c r="P3275" s="6">
        <f t="shared" si="306"/>
        <v>44.095238095238095</v>
      </c>
      <c r="Q3275" s="11">
        <f t="shared" si="307"/>
        <v>41953.757719907408</v>
      </c>
      <c r="R3275" s="11">
        <f t="shared" si="308"/>
        <v>41973.757719907408</v>
      </c>
      <c r="S3275" s="15" t="str">
        <f t="shared" si="310"/>
        <v>technology</v>
      </c>
      <c r="T3275" s="16" t="str">
        <f t="shared" si="311"/>
        <v>space exploration</v>
      </c>
    </row>
    <row r="3276" spans="1:20" ht="30" x14ac:dyDescent="0.25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18">
        <f t="shared" si="309"/>
        <v>127.74000000000001</v>
      </c>
      <c r="P3276" s="6">
        <f t="shared" si="306"/>
        <v>63.87</v>
      </c>
      <c r="Q3276" s="11">
        <f t="shared" si="307"/>
        <v>42108.330115740733</v>
      </c>
      <c r="R3276" s="11">
        <f t="shared" si="308"/>
        <v>42138.330115740733</v>
      </c>
      <c r="S3276" s="15" t="str">
        <f t="shared" si="310"/>
        <v>technology</v>
      </c>
      <c r="T3276" s="16" t="str">
        <f t="shared" si="311"/>
        <v>space exploration</v>
      </c>
    </row>
    <row r="3277" spans="1:20" ht="45" x14ac:dyDescent="0.25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18">
        <f t="shared" si="309"/>
        <v>157.9</v>
      </c>
      <c r="P3277" s="6">
        <f t="shared" si="306"/>
        <v>38.987654320987652</v>
      </c>
      <c r="Q3277" s="11">
        <f t="shared" si="307"/>
        <v>42523.897129629629</v>
      </c>
      <c r="R3277" s="11">
        <f t="shared" si="308"/>
        <v>42551.208333333336</v>
      </c>
      <c r="S3277" s="15" t="str">
        <f t="shared" si="310"/>
        <v>technology</v>
      </c>
      <c r="T3277" s="16" t="str">
        <f t="shared" si="311"/>
        <v>space exploration</v>
      </c>
    </row>
    <row r="3278" spans="1:20" ht="30" x14ac:dyDescent="0.25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18">
        <f t="shared" si="309"/>
        <v>114.66525000000001</v>
      </c>
      <c r="P3278" s="6">
        <f t="shared" si="306"/>
        <v>80.185489510489504</v>
      </c>
      <c r="Q3278" s="11">
        <f t="shared" si="307"/>
        <v>42217.960960648146</v>
      </c>
      <c r="R3278" s="11">
        <f t="shared" si="308"/>
        <v>42245.960960648146</v>
      </c>
      <c r="S3278" s="15" t="str">
        <f t="shared" si="310"/>
        <v>technology</v>
      </c>
      <c r="T3278" s="16" t="str">
        <f t="shared" si="311"/>
        <v>space exploration</v>
      </c>
    </row>
    <row r="3279" spans="1:20" ht="30" x14ac:dyDescent="0.25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18">
        <f t="shared" si="309"/>
        <v>137.00934579439252</v>
      </c>
      <c r="P3279" s="6">
        <f t="shared" si="306"/>
        <v>34.904761904761905</v>
      </c>
      <c r="Q3279" s="11">
        <f t="shared" si="307"/>
        <v>42493.853460648148</v>
      </c>
      <c r="R3279" s="11">
        <f t="shared" si="308"/>
        <v>42518.853460648148</v>
      </c>
      <c r="S3279" s="15" t="str">
        <f t="shared" si="310"/>
        <v>technology</v>
      </c>
      <c r="T3279" s="16" t="str">
        <f t="shared" si="311"/>
        <v>space exploration</v>
      </c>
    </row>
    <row r="3280" spans="1:20" ht="45" x14ac:dyDescent="0.25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18">
        <f t="shared" si="309"/>
        <v>354.62</v>
      </c>
      <c r="P3280" s="6">
        <f t="shared" si="306"/>
        <v>89.100502512562812</v>
      </c>
      <c r="Q3280" s="11">
        <f t="shared" si="307"/>
        <v>41667.614953703705</v>
      </c>
      <c r="R3280" s="11">
        <f t="shared" si="308"/>
        <v>41697.75</v>
      </c>
      <c r="S3280" s="15" t="str">
        <f t="shared" si="310"/>
        <v>technology</v>
      </c>
      <c r="T3280" s="16" t="str">
        <f t="shared" si="311"/>
        <v>space exploration</v>
      </c>
    </row>
    <row r="3281" spans="1:20" ht="45" x14ac:dyDescent="0.25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18">
        <f t="shared" si="309"/>
        <v>106.02150537634409</v>
      </c>
      <c r="P3281" s="6">
        <f t="shared" si="306"/>
        <v>39.44</v>
      </c>
      <c r="Q3281" s="11">
        <f t="shared" si="307"/>
        <v>42612.448159722218</v>
      </c>
      <c r="R3281" s="11">
        <f t="shared" si="308"/>
        <v>42642.448159722218</v>
      </c>
      <c r="S3281" s="15" t="str">
        <f t="shared" si="310"/>
        <v>technology</v>
      </c>
      <c r="T3281" s="16" t="str">
        <f t="shared" si="311"/>
        <v>space exploration</v>
      </c>
    </row>
    <row r="3282" spans="1:20" ht="45" x14ac:dyDescent="0.25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18">
        <f t="shared" si="309"/>
        <v>100</v>
      </c>
      <c r="P3282" s="6">
        <f t="shared" si="306"/>
        <v>136.9047619047619</v>
      </c>
      <c r="Q3282" s="11">
        <f t="shared" si="307"/>
        <v>42037.742604166669</v>
      </c>
      <c r="R3282" s="11">
        <f t="shared" si="308"/>
        <v>42072.700937499998</v>
      </c>
      <c r="S3282" s="15" t="str">
        <f t="shared" si="310"/>
        <v>technology</v>
      </c>
      <c r="T3282" s="16" t="str">
        <f t="shared" si="311"/>
        <v>space exploration</v>
      </c>
    </row>
    <row r="3283" spans="1:20" ht="45" x14ac:dyDescent="0.25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18">
        <f t="shared" si="309"/>
        <v>187.3</v>
      </c>
      <c r="P3283" s="6">
        <f t="shared" si="306"/>
        <v>37.46</v>
      </c>
      <c r="Q3283" s="11">
        <f t="shared" si="307"/>
        <v>42636.406412037039</v>
      </c>
      <c r="R3283" s="11">
        <f t="shared" si="308"/>
        <v>42658.833333333336</v>
      </c>
      <c r="S3283" s="15" t="str">
        <f t="shared" si="310"/>
        <v>technology</v>
      </c>
      <c r="T3283" s="16" t="str">
        <f t="shared" si="311"/>
        <v>space exploration</v>
      </c>
    </row>
    <row r="3284" spans="1:20" ht="30" x14ac:dyDescent="0.25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18">
        <f t="shared" si="309"/>
        <v>166.2</v>
      </c>
      <c r="P3284" s="6">
        <f t="shared" si="306"/>
        <v>31.96153846153846</v>
      </c>
      <c r="Q3284" s="11">
        <f t="shared" si="307"/>
        <v>42639.341145833336</v>
      </c>
      <c r="R3284" s="11">
        <f t="shared" si="308"/>
        <v>42655.341145833336</v>
      </c>
      <c r="S3284" s="15" t="str">
        <f t="shared" si="310"/>
        <v>technology</v>
      </c>
      <c r="T3284" s="16" t="str">
        <f t="shared" si="311"/>
        <v>space exploration</v>
      </c>
    </row>
    <row r="3285" spans="1:20" ht="45" x14ac:dyDescent="0.25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18">
        <f t="shared" si="309"/>
        <v>101.72910662824208</v>
      </c>
      <c r="P3285" s="6">
        <f t="shared" si="306"/>
        <v>25.214285714285715</v>
      </c>
      <c r="Q3285" s="11">
        <f t="shared" si="307"/>
        <v>41989.70480324074</v>
      </c>
      <c r="R3285" s="11">
        <f t="shared" si="308"/>
        <v>42019.70480324074</v>
      </c>
      <c r="S3285" s="15" t="str">
        <f t="shared" si="310"/>
        <v>technology</v>
      </c>
      <c r="T3285" s="16" t="str">
        <f t="shared" si="311"/>
        <v>space exploration</v>
      </c>
    </row>
    <row r="3286" spans="1:20" ht="45" x14ac:dyDescent="0.25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18">
        <f t="shared" si="309"/>
        <v>164</v>
      </c>
      <c r="P3286" s="6">
        <f t="shared" si="306"/>
        <v>10.040816326530612</v>
      </c>
      <c r="Q3286" s="11">
        <f t="shared" si="307"/>
        <v>42024.656805555554</v>
      </c>
      <c r="R3286" s="11">
        <f t="shared" si="308"/>
        <v>42054.656805555554</v>
      </c>
      <c r="S3286" s="15" t="str">
        <f t="shared" si="310"/>
        <v>technology</v>
      </c>
      <c r="T3286" s="16" t="str">
        <f t="shared" si="311"/>
        <v>space exploration</v>
      </c>
    </row>
    <row r="3287" spans="1:20" ht="60" x14ac:dyDescent="0.25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18">
        <f t="shared" si="309"/>
        <v>105.66666666666666</v>
      </c>
      <c r="P3287" s="6">
        <f t="shared" si="306"/>
        <v>45.94202898550725</v>
      </c>
      <c r="Q3287" s="11">
        <f t="shared" si="307"/>
        <v>42102.952245370368</v>
      </c>
      <c r="R3287" s="11">
        <f t="shared" si="308"/>
        <v>42162.952245370368</v>
      </c>
      <c r="S3287" s="15" t="str">
        <f t="shared" si="310"/>
        <v>technology</v>
      </c>
      <c r="T3287" s="16" t="str">
        <f t="shared" si="311"/>
        <v>space exploration</v>
      </c>
    </row>
    <row r="3288" spans="1:20" ht="45" x14ac:dyDescent="0.25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18">
        <f t="shared" si="309"/>
        <v>102.89999999999999</v>
      </c>
      <c r="P3288" s="6">
        <f t="shared" si="306"/>
        <v>85.75</v>
      </c>
      <c r="Q3288" s="11">
        <f t="shared" si="307"/>
        <v>41542.750115740739</v>
      </c>
      <c r="R3288" s="11">
        <f t="shared" si="308"/>
        <v>41572.750115740739</v>
      </c>
      <c r="S3288" s="15" t="str">
        <f t="shared" si="310"/>
        <v>technology</v>
      </c>
      <c r="T3288" s="16" t="str">
        <f t="shared" si="311"/>
        <v>makerspaces</v>
      </c>
    </row>
    <row r="3289" spans="1:20" ht="45" x14ac:dyDescent="0.25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18">
        <f t="shared" si="309"/>
        <v>106.80000000000001</v>
      </c>
      <c r="P3289" s="6">
        <f t="shared" si="306"/>
        <v>267</v>
      </c>
      <c r="Q3289" s="11">
        <f t="shared" si="307"/>
        <v>42207.538344907407</v>
      </c>
      <c r="R3289" s="11">
        <f t="shared" si="308"/>
        <v>42237.538344907407</v>
      </c>
      <c r="S3289" s="15" t="str">
        <f t="shared" si="310"/>
        <v>technology</v>
      </c>
      <c r="T3289" s="16" t="str">
        <f t="shared" si="311"/>
        <v>makerspaces</v>
      </c>
    </row>
    <row r="3290" spans="1:20" ht="45" x14ac:dyDescent="0.25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18">
        <f t="shared" si="309"/>
        <v>104.59625</v>
      </c>
      <c r="P3290" s="6">
        <f t="shared" si="306"/>
        <v>373.55803571428572</v>
      </c>
      <c r="Q3290" s="11">
        <f t="shared" si="307"/>
        <v>42222.41443287037</v>
      </c>
      <c r="R3290" s="11">
        <f t="shared" si="308"/>
        <v>42251.416666666664</v>
      </c>
      <c r="S3290" s="15" t="str">
        <f t="shared" si="310"/>
        <v>technology</v>
      </c>
      <c r="T3290" s="16" t="str">
        <f t="shared" si="311"/>
        <v>makerspaces</v>
      </c>
    </row>
    <row r="3291" spans="1:20" ht="45" x14ac:dyDescent="0.25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18">
        <f t="shared" si="309"/>
        <v>103.42857142857143</v>
      </c>
      <c r="P3291" s="6">
        <f t="shared" si="306"/>
        <v>174.03846153846155</v>
      </c>
      <c r="Q3291" s="11">
        <f t="shared" si="307"/>
        <v>42312.817094907405</v>
      </c>
      <c r="R3291" s="11">
        <f t="shared" si="308"/>
        <v>42347.082638888889</v>
      </c>
      <c r="S3291" s="15" t="str">
        <f t="shared" si="310"/>
        <v>technology</v>
      </c>
      <c r="T3291" s="16" t="str">
        <f t="shared" si="311"/>
        <v>makerspaces</v>
      </c>
    </row>
    <row r="3292" spans="1:20" ht="45" x14ac:dyDescent="0.25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18">
        <f t="shared" si="309"/>
        <v>123.14285714285715</v>
      </c>
      <c r="P3292" s="6">
        <f t="shared" si="306"/>
        <v>93.695652173913047</v>
      </c>
      <c r="Q3292" s="11">
        <f t="shared" si="307"/>
        <v>42083.687199074069</v>
      </c>
      <c r="R3292" s="11">
        <f t="shared" si="308"/>
        <v>42128.687199074069</v>
      </c>
      <c r="S3292" s="15" t="str">
        <f t="shared" si="310"/>
        <v>technology</v>
      </c>
      <c r="T3292" s="16" t="str">
        <f t="shared" si="311"/>
        <v>makerspaces</v>
      </c>
    </row>
    <row r="3293" spans="1:20" ht="45" x14ac:dyDescent="0.25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18">
        <f t="shared" si="309"/>
        <v>159.29509999999999</v>
      </c>
      <c r="P3293" s="6">
        <f t="shared" si="306"/>
        <v>77.327718446601949</v>
      </c>
      <c r="Q3293" s="11">
        <f t="shared" si="307"/>
        <v>42235.55600694444</v>
      </c>
      <c r="R3293" s="11">
        <f t="shared" si="308"/>
        <v>42272.666666666664</v>
      </c>
      <c r="S3293" s="15" t="str">
        <f t="shared" si="310"/>
        <v>technology</v>
      </c>
      <c r="T3293" s="16" t="str">
        <f t="shared" si="311"/>
        <v>makerspaces</v>
      </c>
    </row>
    <row r="3294" spans="1:20" ht="45" x14ac:dyDescent="0.25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18">
        <f t="shared" si="309"/>
        <v>110.66666666666667</v>
      </c>
      <c r="P3294" s="6">
        <f t="shared" si="306"/>
        <v>92.222222222222229</v>
      </c>
      <c r="Q3294" s="11">
        <f t="shared" si="307"/>
        <v>42380.717777777776</v>
      </c>
      <c r="R3294" s="11">
        <f t="shared" si="308"/>
        <v>42410.717777777776</v>
      </c>
      <c r="S3294" s="15" t="str">
        <f t="shared" si="310"/>
        <v>technology</v>
      </c>
      <c r="T3294" s="16" t="str">
        <f t="shared" si="311"/>
        <v>makerspaces</v>
      </c>
    </row>
    <row r="3295" spans="1:20" ht="30" x14ac:dyDescent="0.25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18">
        <f t="shared" si="309"/>
        <v>170.70000000000002</v>
      </c>
      <c r="P3295" s="6">
        <f t="shared" si="306"/>
        <v>60.964285714285715</v>
      </c>
      <c r="Q3295" s="11">
        <f t="shared" si="307"/>
        <v>42275.380381944444</v>
      </c>
      <c r="R3295" s="11">
        <f t="shared" si="308"/>
        <v>42317.397222222215</v>
      </c>
      <c r="S3295" s="15" t="str">
        <f t="shared" si="310"/>
        <v>technology</v>
      </c>
      <c r="T3295" s="16" t="str">
        <f t="shared" si="311"/>
        <v>makerspaces</v>
      </c>
    </row>
    <row r="3296" spans="1:20" ht="45" x14ac:dyDescent="0.25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18">
        <f t="shared" si="309"/>
        <v>125.125</v>
      </c>
      <c r="P3296" s="6">
        <f t="shared" si="306"/>
        <v>91</v>
      </c>
      <c r="Q3296" s="11">
        <f t="shared" si="307"/>
        <v>42318.827499999992</v>
      </c>
      <c r="R3296" s="11">
        <f t="shared" si="308"/>
        <v>42378.827499999992</v>
      </c>
      <c r="S3296" s="15" t="str">
        <f t="shared" si="310"/>
        <v>technology</v>
      </c>
      <c r="T3296" s="16" t="str">
        <f t="shared" si="311"/>
        <v>makerspaces</v>
      </c>
    </row>
    <row r="3297" spans="1:20" ht="45" x14ac:dyDescent="0.25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18">
        <f t="shared" si="309"/>
        <v>112.29714285714284</v>
      </c>
      <c r="P3297" s="6">
        <f t="shared" si="306"/>
        <v>149.44486692015209</v>
      </c>
      <c r="Q3297" s="11">
        <f t="shared" si="307"/>
        <v>41899.086608796293</v>
      </c>
      <c r="R3297" s="11">
        <f t="shared" si="308"/>
        <v>41928.082638888889</v>
      </c>
      <c r="S3297" s="15" t="str">
        <f t="shared" si="310"/>
        <v>theater</v>
      </c>
      <c r="T3297" s="16" t="str">
        <f t="shared" si="311"/>
        <v>spaces</v>
      </c>
    </row>
    <row r="3298" spans="1:20" ht="45" x14ac:dyDescent="0.25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18">
        <f t="shared" si="309"/>
        <v>350.84462500000001</v>
      </c>
      <c r="P3298" s="6">
        <f t="shared" si="306"/>
        <v>71.237487309644663</v>
      </c>
      <c r="Q3298" s="11">
        <f t="shared" si="307"/>
        <v>41391.574571759258</v>
      </c>
      <c r="R3298" s="11">
        <f t="shared" si="308"/>
        <v>41421.082638888889</v>
      </c>
      <c r="S3298" s="15" t="str">
        <f t="shared" si="310"/>
        <v>theater</v>
      </c>
      <c r="T3298" s="16" t="str">
        <f t="shared" si="311"/>
        <v>spaces</v>
      </c>
    </row>
    <row r="3299" spans="1:20" ht="45" x14ac:dyDescent="0.25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18">
        <f t="shared" si="309"/>
        <v>233.21535</v>
      </c>
      <c r="P3299" s="6">
        <f t="shared" si="306"/>
        <v>44.464318398474738</v>
      </c>
      <c r="Q3299" s="11">
        <f t="shared" si="307"/>
        <v>42512.489884259259</v>
      </c>
      <c r="R3299" s="11">
        <f t="shared" si="308"/>
        <v>42572.489884259259</v>
      </c>
      <c r="S3299" s="15" t="str">
        <f t="shared" si="310"/>
        <v>theater</v>
      </c>
      <c r="T3299" s="16" t="str">
        <f t="shared" si="311"/>
        <v>spaces</v>
      </c>
    </row>
    <row r="3300" spans="1:20" ht="45" x14ac:dyDescent="0.25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18">
        <f t="shared" si="309"/>
        <v>101.60599999999999</v>
      </c>
      <c r="P3300" s="6">
        <f t="shared" si="306"/>
        <v>164.94480519480518</v>
      </c>
      <c r="Q3300" s="11">
        <f t="shared" si="307"/>
        <v>42611.941446759258</v>
      </c>
      <c r="R3300" s="11">
        <f t="shared" si="308"/>
        <v>42646.957638888889</v>
      </c>
      <c r="S3300" s="15" t="str">
        <f t="shared" si="310"/>
        <v>theater</v>
      </c>
      <c r="T3300" s="16" t="str">
        <f t="shared" si="311"/>
        <v>spaces</v>
      </c>
    </row>
    <row r="3301" spans="1:20" ht="30" x14ac:dyDescent="0.25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18">
        <f t="shared" si="309"/>
        <v>153.90035000000003</v>
      </c>
      <c r="P3301" s="6">
        <f t="shared" si="306"/>
        <v>84.871516544117654</v>
      </c>
      <c r="Q3301" s="11">
        <f t="shared" si="307"/>
        <v>41828.021157407406</v>
      </c>
      <c r="R3301" s="11">
        <f t="shared" si="308"/>
        <v>41859.875</v>
      </c>
      <c r="S3301" s="15" t="str">
        <f t="shared" si="310"/>
        <v>theater</v>
      </c>
      <c r="T3301" s="16" t="str">
        <f t="shared" si="311"/>
        <v>spaces</v>
      </c>
    </row>
    <row r="3302" spans="1:20" ht="45" x14ac:dyDescent="0.25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18">
        <f t="shared" si="309"/>
        <v>100.7161125319693</v>
      </c>
      <c r="P3302" s="6">
        <f t="shared" si="306"/>
        <v>53.945205479452056</v>
      </c>
      <c r="Q3302" s="11">
        <f t="shared" si="307"/>
        <v>41780.536921296291</v>
      </c>
      <c r="R3302" s="11">
        <f t="shared" si="308"/>
        <v>41810.709027777775</v>
      </c>
      <c r="S3302" s="15" t="str">
        <f t="shared" si="310"/>
        <v>theater</v>
      </c>
      <c r="T3302" s="16" t="str">
        <f t="shared" si="311"/>
        <v>spaces</v>
      </c>
    </row>
    <row r="3303" spans="1:20" ht="45" x14ac:dyDescent="0.25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18">
        <f t="shared" si="309"/>
        <v>131.38181818181818</v>
      </c>
      <c r="P3303" s="6">
        <f t="shared" si="306"/>
        <v>50.531468531468533</v>
      </c>
      <c r="Q3303" s="11">
        <f t="shared" si="307"/>
        <v>41431.853703703702</v>
      </c>
      <c r="R3303" s="11">
        <f t="shared" si="308"/>
        <v>41468.541666666664</v>
      </c>
      <c r="S3303" s="15" t="str">
        <f t="shared" si="310"/>
        <v>theater</v>
      </c>
      <c r="T3303" s="16" t="str">
        <f t="shared" si="311"/>
        <v>spaces</v>
      </c>
    </row>
    <row r="3304" spans="1:20" ht="45" x14ac:dyDescent="0.25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18">
        <f t="shared" si="309"/>
        <v>102.24133333333334</v>
      </c>
      <c r="P3304" s="6">
        <f t="shared" si="306"/>
        <v>108.00140845070422</v>
      </c>
      <c r="Q3304" s="11">
        <f t="shared" si="307"/>
        <v>42322.445416666662</v>
      </c>
      <c r="R3304" s="11">
        <f t="shared" si="308"/>
        <v>42362.445416666662</v>
      </c>
      <c r="S3304" s="15" t="str">
        <f t="shared" si="310"/>
        <v>theater</v>
      </c>
      <c r="T3304" s="16" t="str">
        <f t="shared" si="311"/>
        <v>spaces</v>
      </c>
    </row>
    <row r="3305" spans="1:20" ht="30" x14ac:dyDescent="0.25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18">
        <f t="shared" si="309"/>
        <v>116.35599999999999</v>
      </c>
      <c r="P3305" s="6">
        <f t="shared" si="306"/>
        <v>95.373770491803285</v>
      </c>
      <c r="Q3305" s="11">
        <f t="shared" si="307"/>
        <v>42629.446712962956</v>
      </c>
      <c r="R3305" s="11">
        <f t="shared" si="308"/>
        <v>42657.749999999993</v>
      </c>
      <c r="S3305" s="15" t="str">
        <f t="shared" si="310"/>
        <v>theater</v>
      </c>
      <c r="T3305" s="16" t="str">
        <f t="shared" si="311"/>
        <v>spaces</v>
      </c>
    </row>
    <row r="3306" spans="1:20" ht="45" x14ac:dyDescent="0.25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18">
        <f t="shared" si="309"/>
        <v>264.62241666666665</v>
      </c>
      <c r="P3306" s="6">
        <f t="shared" si="306"/>
        <v>57.631016333938291</v>
      </c>
      <c r="Q3306" s="11">
        <f t="shared" si="307"/>
        <v>42387.190138888887</v>
      </c>
      <c r="R3306" s="11">
        <f t="shared" si="308"/>
        <v>42421.190138888887</v>
      </c>
      <c r="S3306" s="15" t="str">
        <f t="shared" si="310"/>
        <v>theater</v>
      </c>
      <c r="T3306" s="16" t="str">
        <f t="shared" si="311"/>
        <v>spaces</v>
      </c>
    </row>
    <row r="3307" spans="1:20" ht="60" x14ac:dyDescent="0.25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18">
        <f t="shared" si="309"/>
        <v>119.98010000000001</v>
      </c>
      <c r="P3307" s="6">
        <f t="shared" si="306"/>
        <v>64.160481283422456</v>
      </c>
      <c r="Q3307" s="11">
        <f t="shared" si="307"/>
        <v>42255.124918981477</v>
      </c>
      <c r="R3307" s="11">
        <f t="shared" si="308"/>
        <v>42285.124918981477</v>
      </c>
      <c r="S3307" s="15" t="str">
        <f t="shared" si="310"/>
        <v>theater</v>
      </c>
      <c r="T3307" s="16" t="str">
        <f t="shared" si="311"/>
        <v>spaces</v>
      </c>
    </row>
    <row r="3308" spans="1:20" ht="45" x14ac:dyDescent="0.25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18">
        <f t="shared" si="309"/>
        <v>120.10400000000001</v>
      </c>
      <c r="P3308" s="6">
        <f t="shared" si="306"/>
        <v>92.387692307692305</v>
      </c>
      <c r="Q3308" s="11">
        <f t="shared" si="307"/>
        <v>41934.706585648142</v>
      </c>
      <c r="R3308" s="11">
        <f t="shared" si="308"/>
        <v>41979.748252314814</v>
      </c>
      <c r="S3308" s="15" t="str">
        <f t="shared" si="310"/>
        <v>theater</v>
      </c>
      <c r="T3308" s="16" t="str">
        <f t="shared" si="311"/>
        <v>spaces</v>
      </c>
    </row>
    <row r="3309" spans="1:20" ht="45" x14ac:dyDescent="0.25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18">
        <f t="shared" si="309"/>
        <v>103.58333333333334</v>
      </c>
      <c r="P3309" s="6">
        <f t="shared" si="306"/>
        <v>125.97972972972973</v>
      </c>
      <c r="Q3309" s="11">
        <f t="shared" si="307"/>
        <v>42465.388252314813</v>
      </c>
      <c r="R3309" s="11">
        <f t="shared" si="308"/>
        <v>42493.749999999993</v>
      </c>
      <c r="S3309" s="15" t="str">
        <f t="shared" si="310"/>
        <v>theater</v>
      </c>
      <c r="T3309" s="16" t="str">
        <f t="shared" si="311"/>
        <v>spaces</v>
      </c>
    </row>
    <row r="3310" spans="1:20" ht="45" x14ac:dyDescent="0.25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18">
        <f t="shared" si="309"/>
        <v>108.83333333333334</v>
      </c>
      <c r="P3310" s="6">
        <f t="shared" si="306"/>
        <v>94.637681159420296</v>
      </c>
      <c r="Q3310" s="11">
        <f t="shared" si="307"/>
        <v>42417.822847222218</v>
      </c>
      <c r="R3310" s="11">
        <f t="shared" si="308"/>
        <v>42477.781180555554</v>
      </c>
      <c r="S3310" s="15" t="str">
        <f t="shared" si="310"/>
        <v>theater</v>
      </c>
      <c r="T3310" s="16" t="str">
        <f t="shared" si="311"/>
        <v>spaces</v>
      </c>
    </row>
    <row r="3311" spans="1:20" ht="30" x14ac:dyDescent="0.25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18">
        <f t="shared" si="309"/>
        <v>118.12400000000001</v>
      </c>
      <c r="P3311" s="6">
        <f t="shared" si="306"/>
        <v>170.69942196531792</v>
      </c>
      <c r="Q3311" s="11">
        <f t="shared" si="307"/>
        <v>42655.257557870369</v>
      </c>
      <c r="R3311" s="11">
        <f t="shared" si="308"/>
        <v>42685.299224537033</v>
      </c>
      <c r="S3311" s="15" t="str">
        <f t="shared" si="310"/>
        <v>theater</v>
      </c>
      <c r="T3311" s="16" t="str">
        <f t="shared" si="311"/>
        <v>spaces</v>
      </c>
    </row>
    <row r="3312" spans="1:20" ht="45" x14ac:dyDescent="0.25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18">
        <f t="shared" si="309"/>
        <v>1462</v>
      </c>
      <c r="P3312" s="6">
        <f t="shared" si="306"/>
        <v>40.762081784386616</v>
      </c>
      <c r="Q3312" s="11">
        <f t="shared" si="307"/>
        <v>41493.335625</v>
      </c>
      <c r="R3312" s="11">
        <f t="shared" si="308"/>
        <v>41523.583333333328</v>
      </c>
      <c r="S3312" s="15" t="str">
        <f t="shared" si="310"/>
        <v>technology</v>
      </c>
      <c r="T3312" s="16" t="str">
        <f t="shared" si="311"/>
        <v>hardware</v>
      </c>
    </row>
    <row r="3313" spans="1:20" ht="45" x14ac:dyDescent="0.25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18">
        <f t="shared" si="309"/>
        <v>252.54</v>
      </c>
      <c r="P3313" s="6">
        <f t="shared" si="306"/>
        <v>68.254054054054052</v>
      </c>
      <c r="Q3313" s="11">
        <f t="shared" si="307"/>
        <v>42704.64876157407</v>
      </c>
      <c r="R3313" s="11">
        <f t="shared" si="308"/>
        <v>42764.64876157407</v>
      </c>
      <c r="S3313" s="15" t="str">
        <f t="shared" si="310"/>
        <v>technology</v>
      </c>
      <c r="T3313" s="16" t="str">
        <f t="shared" si="311"/>
        <v>hardware</v>
      </c>
    </row>
    <row r="3314" spans="1:20" ht="45" x14ac:dyDescent="0.25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18">
        <f t="shared" si="309"/>
        <v>140.05000000000001</v>
      </c>
      <c r="P3314" s="6">
        <f t="shared" si="306"/>
        <v>95.48863636363636</v>
      </c>
      <c r="Q3314" s="11">
        <f t="shared" si="307"/>
        <v>41944.630648148144</v>
      </c>
      <c r="R3314" s="11">
        <f t="shared" si="308"/>
        <v>42004.672314814808</v>
      </c>
      <c r="S3314" s="15" t="str">
        <f t="shared" si="310"/>
        <v>technology</v>
      </c>
      <c r="T3314" s="16" t="str">
        <f t="shared" si="311"/>
        <v>hardware</v>
      </c>
    </row>
    <row r="3315" spans="1:20" ht="45" x14ac:dyDescent="0.25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18">
        <f t="shared" si="309"/>
        <v>296.87520259319291</v>
      </c>
      <c r="P3315" s="6">
        <f t="shared" si="306"/>
        <v>7.1902649656526005</v>
      </c>
      <c r="Q3315" s="11">
        <f t="shared" si="307"/>
        <v>42199.118738425925</v>
      </c>
      <c r="R3315" s="11">
        <f t="shared" si="308"/>
        <v>42231.118738425925</v>
      </c>
      <c r="S3315" s="15" t="str">
        <f t="shared" si="310"/>
        <v>technology</v>
      </c>
      <c r="T3315" s="16" t="str">
        <f t="shared" si="311"/>
        <v>hardware</v>
      </c>
    </row>
    <row r="3316" spans="1:20" ht="30" x14ac:dyDescent="0.25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18">
        <f t="shared" si="309"/>
        <v>144.54249999999999</v>
      </c>
      <c r="P3316" s="6">
        <f t="shared" si="306"/>
        <v>511.65486725663715</v>
      </c>
      <c r="Q3316" s="11">
        <f t="shared" si="307"/>
        <v>42745.53628472222</v>
      </c>
      <c r="R3316" s="11">
        <f t="shared" si="308"/>
        <v>42795.53628472222</v>
      </c>
      <c r="S3316" s="15" t="str">
        <f t="shared" si="310"/>
        <v>technology</v>
      </c>
      <c r="T3316" s="16" t="str">
        <f t="shared" si="311"/>
        <v>hardware</v>
      </c>
    </row>
    <row r="3317" spans="1:20" x14ac:dyDescent="0.25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18">
        <f t="shared" si="309"/>
        <v>105.745</v>
      </c>
      <c r="P3317" s="6">
        <f t="shared" si="306"/>
        <v>261.74504950495049</v>
      </c>
      <c r="Q3317" s="11">
        <f t="shared" si="307"/>
        <v>42452.371655092589</v>
      </c>
      <c r="R3317" s="11">
        <f t="shared" si="308"/>
        <v>42482.371655092589</v>
      </c>
      <c r="S3317" s="15" t="str">
        <f t="shared" si="310"/>
        <v>technology</v>
      </c>
      <c r="T3317" s="16" t="str">
        <f t="shared" si="311"/>
        <v>hardware</v>
      </c>
    </row>
    <row r="3318" spans="1:20" ht="45" x14ac:dyDescent="0.25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18">
        <f t="shared" si="309"/>
        <v>493.21000000000004</v>
      </c>
      <c r="P3318" s="6">
        <f t="shared" si="306"/>
        <v>69.760961810466767</v>
      </c>
      <c r="Q3318" s="11">
        <f t="shared" si="307"/>
        <v>42198.468321759261</v>
      </c>
      <c r="R3318" s="11">
        <f t="shared" si="308"/>
        <v>42223.468321759261</v>
      </c>
      <c r="S3318" s="15" t="str">
        <f t="shared" si="310"/>
        <v>technology</v>
      </c>
      <c r="T3318" s="16" t="str">
        <f t="shared" si="311"/>
        <v>hardware</v>
      </c>
    </row>
    <row r="3319" spans="1:20" ht="30" x14ac:dyDescent="0.25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18">
        <f t="shared" si="309"/>
        <v>201.82666666666668</v>
      </c>
      <c r="P3319" s="6">
        <f t="shared" si="306"/>
        <v>77.229591836734699</v>
      </c>
      <c r="Q3319" s="11">
        <f t="shared" si="307"/>
        <v>42333.391597222224</v>
      </c>
      <c r="R3319" s="11">
        <f t="shared" si="308"/>
        <v>42368.391597222224</v>
      </c>
      <c r="S3319" s="15" t="str">
        <f t="shared" si="310"/>
        <v>technology</v>
      </c>
      <c r="T3319" s="16" t="str">
        <f t="shared" si="311"/>
        <v>hardware</v>
      </c>
    </row>
    <row r="3320" spans="1:20" ht="30" x14ac:dyDescent="0.25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18">
        <f t="shared" si="309"/>
        <v>104.44</v>
      </c>
      <c r="P3320" s="6">
        <f t="shared" si="306"/>
        <v>340.56521739130437</v>
      </c>
      <c r="Q3320" s="11">
        <f t="shared" si="307"/>
        <v>42095.032372685186</v>
      </c>
      <c r="R3320" s="11">
        <f t="shared" si="308"/>
        <v>42125.032372685186</v>
      </c>
      <c r="S3320" s="15" t="str">
        <f t="shared" si="310"/>
        <v>technology</v>
      </c>
      <c r="T3320" s="16" t="str">
        <f t="shared" si="311"/>
        <v>hardware</v>
      </c>
    </row>
    <row r="3321" spans="1:20" ht="30" x14ac:dyDescent="0.25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18">
        <f t="shared" si="309"/>
        <v>170.29262962962963</v>
      </c>
      <c r="P3321" s="6">
        <f t="shared" si="306"/>
        <v>67.417903225806455</v>
      </c>
      <c r="Q3321" s="11">
        <f t="shared" si="307"/>
        <v>41351.333043981482</v>
      </c>
      <c r="R3321" s="11">
        <f t="shared" si="308"/>
        <v>41386.333043981482</v>
      </c>
      <c r="S3321" s="15" t="str">
        <f t="shared" si="310"/>
        <v>technology</v>
      </c>
      <c r="T3321" s="16" t="str">
        <f t="shared" si="311"/>
        <v>hardware</v>
      </c>
    </row>
    <row r="3322" spans="1:20" ht="45" x14ac:dyDescent="0.25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18">
        <f t="shared" si="309"/>
        <v>104.30333333333333</v>
      </c>
      <c r="P3322" s="6">
        <f t="shared" si="306"/>
        <v>845.70270270270271</v>
      </c>
      <c r="Q3322" s="11">
        <f t="shared" si="307"/>
        <v>41872.317384259259</v>
      </c>
      <c r="R3322" s="11">
        <f t="shared" si="308"/>
        <v>41929.958333333328</v>
      </c>
      <c r="S3322" s="15" t="str">
        <f t="shared" si="310"/>
        <v>technology</v>
      </c>
      <c r="T3322" s="16" t="str">
        <f t="shared" si="311"/>
        <v>hardware</v>
      </c>
    </row>
    <row r="3323" spans="1:20" ht="45" x14ac:dyDescent="0.25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18">
        <f t="shared" si="309"/>
        <v>118.25000000000001</v>
      </c>
      <c r="P3323" s="6">
        <f t="shared" si="306"/>
        <v>97.191780821917803</v>
      </c>
      <c r="Q3323" s="11">
        <f t="shared" si="307"/>
        <v>41389.599861111106</v>
      </c>
      <c r="R3323" s="11">
        <f t="shared" si="308"/>
        <v>41421.791666666664</v>
      </c>
      <c r="S3323" s="15" t="str">
        <f t="shared" si="310"/>
        <v>technology</v>
      </c>
      <c r="T3323" s="16" t="str">
        <f t="shared" si="311"/>
        <v>hardware</v>
      </c>
    </row>
    <row r="3324" spans="1:20" ht="45" x14ac:dyDescent="0.25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18">
        <f t="shared" si="309"/>
        <v>107.538</v>
      </c>
      <c r="P3324" s="6">
        <f t="shared" si="306"/>
        <v>451.84033613445376</v>
      </c>
      <c r="Q3324" s="11">
        <f t="shared" si="307"/>
        <v>42044.064513888887</v>
      </c>
      <c r="R3324" s="11">
        <f t="shared" si="308"/>
        <v>42104.022847222215</v>
      </c>
      <c r="S3324" s="15" t="str">
        <f t="shared" si="310"/>
        <v>technology</v>
      </c>
      <c r="T3324" s="16" t="str">
        <f t="shared" si="311"/>
        <v>hardware</v>
      </c>
    </row>
    <row r="3325" spans="1:20" ht="45" x14ac:dyDescent="0.25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18">
        <f t="shared" si="309"/>
        <v>2260300</v>
      </c>
      <c r="P3325" s="6">
        <f t="shared" si="306"/>
        <v>138.66871165644173</v>
      </c>
      <c r="Q3325" s="11">
        <f t="shared" si="307"/>
        <v>42626.460555555554</v>
      </c>
      <c r="R3325" s="11">
        <f t="shared" si="308"/>
        <v>42656.707638888889</v>
      </c>
      <c r="S3325" s="15" t="str">
        <f t="shared" si="310"/>
        <v>technology</v>
      </c>
      <c r="T3325" s="16" t="str">
        <f t="shared" si="311"/>
        <v>hardware</v>
      </c>
    </row>
    <row r="3326" spans="1:20" ht="45" x14ac:dyDescent="0.25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18">
        <f t="shared" si="309"/>
        <v>978.13466666666682</v>
      </c>
      <c r="P3326" s="6">
        <f t="shared" si="306"/>
        <v>21.640147492625371</v>
      </c>
      <c r="Q3326" s="11">
        <f t="shared" si="307"/>
        <v>41315.912615740737</v>
      </c>
      <c r="R3326" s="11">
        <f t="shared" si="308"/>
        <v>41346.625</v>
      </c>
      <c r="S3326" s="15" t="str">
        <f t="shared" si="310"/>
        <v>technology</v>
      </c>
      <c r="T3326" s="16" t="str">
        <f t="shared" si="311"/>
        <v>hardware</v>
      </c>
    </row>
    <row r="3327" spans="1:20" ht="60" x14ac:dyDescent="0.2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18">
        <f t="shared" si="309"/>
        <v>122.9</v>
      </c>
      <c r="P3327" s="6">
        <f t="shared" si="306"/>
        <v>169.51724137931035</v>
      </c>
      <c r="Q3327" s="11">
        <f t="shared" si="307"/>
        <v>41722.458020833328</v>
      </c>
      <c r="R3327" s="11">
        <f t="shared" si="308"/>
        <v>41752.458020833328</v>
      </c>
      <c r="S3327" s="15" t="str">
        <f t="shared" si="310"/>
        <v>technology</v>
      </c>
      <c r="T3327" s="16" t="str">
        <f t="shared" si="311"/>
        <v>hardware</v>
      </c>
    </row>
    <row r="3328" spans="1:20" ht="45" x14ac:dyDescent="0.25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18">
        <f t="shared" si="309"/>
        <v>246.0608</v>
      </c>
      <c r="P3328" s="6">
        <f t="shared" si="306"/>
        <v>161.88210526315791</v>
      </c>
      <c r="Q3328" s="11">
        <f t="shared" si="307"/>
        <v>41611.709340277775</v>
      </c>
      <c r="R3328" s="11">
        <f t="shared" si="308"/>
        <v>41654.583333333328</v>
      </c>
      <c r="S3328" s="15" t="str">
        <f t="shared" si="310"/>
        <v>technology</v>
      </c>
      <c r="T3328" s="16" t="str">
        <f t="shared" si="311"/>
        <v>hardware</v>
      </c>
    </row>
    <row r="3329" spans="1:20" ht="45" x14ac:dyDescent="0.25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18">
        <f t="shared" si="309"/>
        <v>147.94</v>
      </c>
      <c r="P3329" s="6">
        <f t="shared" si="306"/>
        <v>493.13333333333333</v>
      </c>
      <c r="Q3329" s="11">
        <f t="shared" si="307"/>
        <v>42619.935231481482</v>
      </c>
      <c r="R3329" s="11">
        <f t="shared" si="308"/>
        <v>42679.935231481482</v>
      </c>
      <c r="S3329" s="15" t="str">
        <f t="shared" si="310"/>
        <v>technology</v>
      </c>
      <c r="T3329" s="16" t="str">
        <f t="shared" si="311"/>
        <v>hardware</v>
      </c>
    </row>
    <row r="3330" spans="1:20" ht="45" x14ac:dyDescent="0.25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18">
        <f t="shared" si="309"/>
        <v>384.09090909090907</v>
      </c>
      <c r="P3330" s="6">
        <f t="shared" ref="P3330:P3393" si="312">IF(ISERROR(E3330/L3330),0,E3330/L3330)</f>
        <v>22.120418848167539</v>
      </c>
      <c r="Q3330" s="11">
        <f t="shared" ref="Q3330:Q3393" si="313">(J3330/86400)+25569+(-5/24)</f>
        <v>41719.679594907408</v>
      </c>
      <c r="R3330" s="11">
        <f t="shared" ref="R3330:R3393" si="314">(I3330/86400)+25569+(-5/24)</f>
        <v>41764.679594907408</v>
      </c>
      <c r="S3330" s="15" t="str">
        <f t="shared" si="310"/>
        <v>technology</v>
      </c>
      <c r="T3330" s="16" t="str">
        <f t="shared" si="311"/>
        <v>hardware</v>
      </c>
    </row>
    <row r="3331" spans="1:20" ht="30" x14ac:dyDescent="0.25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18">
        <f t="shared" ref="O3331:O3394" si="315">E3331/D3331 * 100</f>
        <v>103.33333333333334</v>
      </c>
      <c r="P3331" s="6">
        <f t="shared" si="312"/>
        <v>18.235294117647058</v>
      </c>
      <c r="Q3331" s="11">
        <f t="shared" si="313"/>
        <v>42044.823518518511</v>
      </c>
      <c r="R3331" s="11">
        <f t="shared" si="314"/>
        <v>42074.781851851854</v>
      </c>
      <c r="S3331" s="15" t="str">
        <f t="shared" ref="S3331:S3394" si="316">LEFT(N3331,FIND("/",N3331)-1)</f>
        <v>technology</v>
      </c>
      <c r="T3331" s="16" t="str">
        <f t="shared" ref="T3331:T3394" si="317">RIGHT(N3331,LEN(N3331)-FIND("/",N3331))</f>
        <v>hardware</v>
      </c>
    </row>
    <row r="3332" spans="1:20" ht="30" x14ac:dyDescent="0.25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18">
        <f t="shared" si="315"/>
        <v>105.28</v>
      </c>
      <c r="P3332" s="6">
        <f t="shared" si="312"/>
        <v>47</v>
      </c>
      <c r="Q3332" s="11">
        <f t="shared" si="313"/>
        <v>42018.733263888884</v>
      </c>
      <c r="R3332" s="11">
        <f t="shared" si="314"/>
        <v>42047.083333333336</v>
      </c>
      <c r="S3332" s="15" t="str">
        <f t="shared" si="316"/>
        <v>theater</v>
      </c>
      <c r="T3332" s="16" t="str">
        <f t="shared" si="317"/>
        <v>plays</v>
      </c>
    </row>
    <row r="3333" spans="1:20" ht="30" x14ac:dyDescent="0.25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18">
        <f t="shared" si="315"/>
        <v>120</v>
      </c>
      <c r="P3333" s="6">
        <f t="shared" si="312"/>
        <v>66.666666666666671</v>
      </c>
      <c r="Q3333" s="11">
        <f t="shared" si="313"/>
        <v>42026.716643518514</v>
      </c>
      <c r="R3333" s="11">
        <f t="shared" si="314"/>
        <v>42051.999305555553</v>
      </c>
      <c r="S3333" s="15" t="str">
        <f t="shared" si="316"/>
        <v>theater</v>
      </c>
      <c r="T3333" s="16" t="str">
        <f t="shared" si="317"/>
        <v>plays</v>
      </c>
    </row>
    <row r="3334" spans="1:20" ht="45" x14ac:dyDescent="0.25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18">
        <f t="shared" si="315"/>
        <v>114.5</v>
      </c>
      <c r="P3334" s="6">
        <f t="shared" si="312"/>
        <v>18.770491803278688</v>
      </c>
      <c r="Q3334" s="11">
        <f t="shared" si="313"/>
        <v>42103.326921296299</v>
      </c>
      <c r="R3334" s="11">
        <f t="shared" si="314"/>
        <v>42117.326921296299</v>
      </c>
      <c r="S3334" s="15" t="str">
        <f t="shared" si="316"/>
        <v>theater</v>
      </c>
      <c r="T3334" s="16" t="str">
        <f t="shared" si="317"/>
        <v>plays</v>
      </c>
    </row>
    <row r="3335" spans="1:20" ht="30" x14ac:dyDescent="0.25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18">
        <f t="shared" si="315"/>
        <v>119</v>
      </c>
      <c r="P3335" s="6">
        <f t="shared" si="312"/>
        <v>66.111111111111114</v>
      </c>
      <c r="Q3335" s="11">
        <f t="shared" si="313"/>
        <v>41920.579201388886</v>
      </c>
      <c r="R3335" s="11">
        <f t="shared" si="314"/>
        <v>41941.579201388886</v>
      </c>
      <c r="S3335" s="15" t="str">
        <f t="shared" si="316"/>
        <v>theater</v>
      </c>
      <c r="T3335" s="16" t="str">
        <f t="shared" si="317"/>
        <v>plays</v>
      </c>
    </row>
    <row r="3336" spans="1:20" ht="45" x14ac:dyDescent="0.25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18">
        <f t="shared" si="315"/>
        <v>104.67999999999999</v>
      </c>
      <c r="P3336" s="6">
        <f t="shared" si="312"/>
        <v>36.859154929577464</v>
      </c>
      <c r="Q3336" s="11">
        <f t="shared" si="313"/>
        <v>42557.981099537035</v>
      </c>
      <c r="R3336" s="11">
        <f t="shared" si="314"/>
        <v>42587.666666666664</v>
      </c>
      <c r="S3336" s="15" t="str">
        <f t="shared" si="316"/>
        <v>theater</v>
      </c>
      <c r="T3336" s="16" t="str">
        <f t="shared" si="317"/>
        <v>plays</v>
      </c>
    </row>
    <row r="3337" spans="1:20" ht="30" x14ac:dyDescent="0.25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18">
        <f t="shared" si="315"/>
        <v>117.83999999999999</v>
      </c>
      <c r="P3337" s="6">
        <f t="shared" si="312"/>
        <v>39.810810810810814</v>
      </c>
      <c r="Q3337" s="11">
        <f t="shared" si="313"/>
        <v>41815.360879629625</v>
      </c>
      <c r="R3337" s="11">
        <f t="shared" si="314"/>
        <v>41829.360879629625</v>
      </c>
      <c r="S3337" s="15" t="str">
        <f t="shared" si="316"/>
        <v>theater</v>
      </c>
      <c r="T3337" s="16" t="str">
        <f t="shared" si="317"/>
        <v>plays</v>
      </c>
    </row>
    <row r="3338" spans="1:20" ht="45" x14ac:dyDescent="0.25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18">
        <f t="shared" si="315"/>
        <v>119.7</v>
      </c>
      <c r="P3338" s="6">
        <f t="shared" si="312"/>
        <v>31.5</v>
      </c>
      <c r="Q3338" s="11">
        <f t="shared" si="313"/>
        <v>41807.990185185183</v>
      </c>
      <c r="R3338" s="11">
        <f t="shared" si="314"/>
        <v>41837.990185185183</v>
      </c>
      <c r="S3338" s="15" t="str">
        <f t="shared" si="316"/>
        <v>theater</v>
      </c>
      <c r="T3338" s="16" t="str">
        <f t="shared" si="317"/>
        <v>plays</v>
      </c>
    </row>
    <row r="3339" spans="1:20" ht="30" x14ac:dyDescent="0.25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18">
        <f t="shared" si="315"/>
        <v>102.49999999999999</v>
      </c>
      <c r="P3339" s="6">
        <f t="shared" si="312"/>
        <v>102.5</v>
      </c>
      <c r="Q3339" s="11">
        <f t="shared" si="313"/>
        <v>42550.49355324074</v>
      </c>
      <c r="R3339" s="11">
        <f t="shared" si="314"/>
        <v>42580.49355324074</v>
      </c>
      <c r="S3339" s="15" t="str">
        <f t="shared" si="316"/>
        <v>theater</v>
      </c>
      <c r="T3339" s="16" t="str">
        <f t="shared" si="317"/>
        <v>plays</v>
      </c>
    </row>
    <row r="3340" spans="1:20" ht="30" x14ac:dyDescent="0.25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18">
        <f t="shared" si="315"/>
        <v>101.16666666666667</v>
      </c>
      <c r="P3340" s="6">
        <f t="shared" si="312"/>
        <v>126.45833333333333</v>
      </c>
      <c r="Q3340" s="11">
        <f t="shared" si="313"/>
        <v>42055.804791666662</v>
      </c>
      <c r="R3340" s="11">
        <f t="shared" si="314"/>
        <v>42074.958333333336</v>
      </c>
      <c r="S3340" s="15" t="str">
        <f t="shared" si="316"/>
        <v>theater</v>
      </c>
      <c r="T3340" s="16" t="str">
        <f t="shared" si="317"/>
        <v>plays</v>
      </c>
    </row>
    <row r="3341" spans="1:20" ht="45" x14ac:dyDescent="0.25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18">
        <f t="shared" si="315"/>
        <v>105.33333333333333</v>
      </c>
      <c r="P3341" s="6">
        <f t="shared" si="312"/>
        <v>47.878787878787875</v>
      </c>
      <c r="Q3341" s="11">
        <f t="shared" si="313"/>
        <v>42016.730358796289</v>
      </c>
      <c r="R3341" s="11">
        <f t="shared" si="314"/>
        <v>42046.730358796289</v>
      </c>
      <c r="S3341" s="15" t="str">
        <f t="shared" si="316"/>
        <v>theater</v>
      </c>
      <c r="T3341" s="16" t="str">
        <f t="shared" si="317"/>
        <v>plays</v>
      </c>
    </row>
    <row r="3342" spans="1:20" ht="45" x14ac:dyDescent="0.25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18">
        <f t="shared" si="315"/>
        <v>102.49999999999999</v>
      </c>
      <c r="P3342" s="6">
        <f t="shared" si="312"/>
        <v>73.214285714285708</v>
      </c>
      <c r="Q3342" s="11">
        <f t="shared" si="313"/>
        <v>42591.691655092589</v>
      </c>
      <c r="R3342" s="11">
        <f t="shared" si="314"/>
        <v>42621.958333333336</v>
      </c>
      <c r="S3342" s="15" t="str">
        <f t="shared" si="316"/>
        <v>theater</v>
      </c>
      <c r="T3342" s="16" t="str">
        <f t="shared" si="317"/>
        <v>plays</v>
      </c>
    </row>
    <row r="3343" spans="1:20" ht="45" x14ac:dyDescent="0.25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18">
        <f t="shared" si="315"/>
        <v>107.60000000000001</v>
      </c>
      <c r="P3343" s="6">
        <f t="shared" si="312"/>
        <v>89.666666666666671</v>
      </c>
      <c r="Q3343" s="11">
        <f t="shared" si="313"/>
        <v>42183.022673611107</v>
      </c>
      <c r="R3343" s="11">
        <f t="shared" si="314"/>
        <v>42228.022673611107</v>
      </c>
      <c r="S3343" s="15" t="str">
        <f t="shared" si="316"/>
        <v>theater</v>
      </c>
      <c r="T3343" s="16" t="str">
        <f t="shared" si="317"/>
        <v>plays</v>
      </c>
    </row>
    <row r="3344" spans="1:20" ht="60" x14ac:dyDescent="0.25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18">
        <f t="shared" si="315"/>
        <v>110.5675</v>
      </c>
      <c r="P3344" s="6">
        <f t="shared" si="312"/>
        <v>151.4623287671233</v>
      </c>
      <c r="Q3344" s="11">
        <f t="shared" si="313"/>
        <v>42176.210706018515</v>
      </c>
      <c r="R3344" s="11">
        <f t="shared" si="314"/>
        <v>42206.210706018515</v>
      </c>
      <c r="S3344" s="15" t="str">
        <f t="shared" si="316"/>
        <v>theater</v>
      </c>
      <c r="T3344" s="16" t="str">
        <f t="shared" si="317"/>
        <v>plays</v>
      </c>
    </row>
    <row r="3345" spans="1:20" ht="45" x14ac:dyDescent="0.25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18">
        <f t="shared" si="315"/>
        <v>150</v>
      </c>
      <c r="P3345" s="6">
        <f t="shared" si="312"/>
        <v>25</v>
      </c>
      <c r="Q3345" s="11">
        <f t="shared" si="313"/>
        <v>42416.48332175926</v>
      </c>
      <c r="R3345" s="11">
        <f t="shared" si="314"/>
        <v>42432.583333333336</v>
      </c>
      <c r="S3345" s="15" t="str">
        <f t="shared" si="316"/>
        <v>theater</v>
      </c>
      <c r="T3345" s="16" t="str">
        <f t="shared" si="317"/>
        <v>plays</v>
      </c>
    </row>
    <row r="3346" spans="1:20" ht="45" x14ac:dyDescent="0.25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18">
        <f t="shared" si="315"/>
        <v>104.28571428571429</v>
      </c>
      <c r="P3346" s="6">
        <f t="shared" si="312"/>
        <v>36.5</v>
      </c>
      <c r="Q3346" s="11">
        <f t="shared" si="313"/>
        <v>41780.317604166667</v>
      </c>
      <c r="R3346" s="11">
        <f t="shared" si="314"/>
        <v>41796.75</v>
      </c>
      <c r="S3346" s="15" t="str">
        <f t="shared" si="316"/>
        <v>theater</v>
      </c>
      <c r="T3346" s="16" t="str">
        <f t="shared" si="317"/>
        <v>plays</v>
      </c>
    </row>
    <row r="3347" spans="1:20" ht="45" x14ac:dyDescent="0.25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18">
        <f t="shared" si="315"/>
        <v>115.5</v>
      </c>
      <c r="P3347" s="6">
        <f t="shared" si="312"/>
        <v>44</v>
      </c>
      <c r="Q3347" s="11">
        <f t="shared" si="313"/>
        <v>41795.319768518515</v>
      </c>
      <c r="R3347" s="11">
        <f t="shared" si="314"/>
        <v>41825.319768518515</v>
      </c>
      <c r="S3347" s="15" t="str">
        <f t="shared" si="316"/>
        <v>theater</v>
      </c>
      <c r="T3347" s="16" t="str">
        <f t="shared" si="317"/>
        <v>plays</v>
      </c>
    </row>
    <row r="3348" spans="1:20" ht="45" x14ac:dyDescent="0.25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18">
        <f t="shared" si="315"/>
        <v>102.64512500000001</v>
      </c>
      <c r="P3348" s="6">
        <f t="shared" si="312"/>
        <v>87.357553191489373</v>
      </c>
      <c r="Q3348" s="11">
        <f t="shared" si="313"/>
        <v>41798.731944444444</v>
      </c>
      <c r="R3348" s="11">
        <f t="shared" si="314"/>
        <v>41828.731944444444</v>
      </c>
      <c r="S3348" s="15" t="str">
        <f t="shared" si="316"/>
        <v>theater</v>
      </c>
      <c r="T3348" s="16" t="str">
        <f t="shared" si="317"/>
        <v>plays</v>
      </c>
    </row>
    <row r="3349" spans="1:20" ht="45" x14ac:dyDescent="0.25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18">
        <f t="shared" si="315"/>
        <v>101.4</v>
      </c>
      <c r="P3349" s="6">
        <f t="shared" si="312"/>
        <v>36.474820143884891</v>
      </c>
      <c r="Q3349" s="11">
        <f t="shared" si="313"/>
        <v>42201.466678240737</v>
      </c>
      <c r="R3349" s="11">
        <f t="shared" si="314"/>
        <v>42216.458333333336</v>
      </c>
      <c r="S3349" s="15" t="str">
        <f t="shared" si="316"/>
        <v>theater</v>
      </c>
      <c r="T3349" s="16" t="str">
        <f t="shared" si="317"/>
        <v>plays</v>
      </c>
    </row>
    <row r="3350" spans="1:20" ht="45" x14ac:dyDescent="0.25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18">
        <f t="shared" si="315"/>
        <v>116.6348</v>
      </c>
      <c r="P3350" s="6">
        <f t="shared" si="312"/>
        <v>44.859538461538463</v>
      </c>
      <c r="Q3350" s="11">
        <f t="shared" si="313"/>
        <v>42507.05636574074</v>
      </c>
      <c r="R3350" s="11">
        <f t="shared" si="314"/>
        <v>42538.458333333336</v>
      </c>
      <c r="S3350" s="15" t="str">
        <f t="shared" si="316"/>
        <v>theater</v>
      </c>
      <c r="T3350" s="16" t="str">
        <f t="shared" si="317"/>
        <v>plays</v>
      </c>
    </row>
    <row r="3351" spans="1:20" ht="45" x14ac:dyDescent="0.25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18">
        <f t="shared" si="315"/>
        <v>133</v>
      </c>
      <c r="P3351" s="6">
        <f t="shared" si="312"/>
        <v>42.903225806451616</v>
      </c>
      <c r="Q3351" s="11">
        <f t="shared" si="313"/>
        <v>41948.344513888886</v>
      </c>
      <c r="R3351" s="11">
        <f t="shared" si="314"/>
        <v>42008.344513888886</v>
      </c>
      <c r="S3351" s="15" t="str">
        <f t="shared" si="316"/>
        <v>theater</v>
      </c>
      <c r="T3351" s="16" t="str">
        <f t="shared" si="317"/>
        <v>plays</v>
      </c>
    </row>
    <row r="3352" spans="1:20" ht="45" x14ac:dyDescent="0.25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18">
        <f t="shared" si="315"/>
        <v>133.20000000000002</v>
      </c>
      <c r="P3352" s="6">
        <f t="shared" si="312"/>
        <v>51.230769230769234</v>
      </c>
      <c r="Q3352" s="11">
        <f t="shared" si="313"/>
        <v>41900.034826388888</v>
      </c>
      <c r="R3352" s="11">
        <f t="shared" si="314"/>
        <v>41922.25</v>
      </c>
      <c r="S3352" s="15" t="str">
        <f t="shared" si="316"/>
        <v>theater</v>
      </c>
      <c r="T3352" s="16" t="str">
        <f t="shared" si="317"/>
        <v>plays</v>
      </c>
    </row>
    <row r="3353" spans="1:20" ht="45" x14ac:dyDescent="0.25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18">
        <f t="shared" si="315"/>
        <v>101.83333333333333</v>
      </c>
      <c r="P3353" s="6">
        <f t="shared" si="312"/>
        <v>33.944444444444443</v>
      </c>
      <c r="Q3353" s="11">
        <f t="shared" si="313"/>
        <v>42192.438738425924</v>
      </c>
      <c r="R3353" s="11">
        <f t="shared" si="314"/>
        <v>42222.438738425924</v>
      </c>
      <c r="S3353" s="15" t="str">
        <f t="shared" si="316"/>
        <v>theater</v>
      </c>
      <c r="T3353" s="16" t="str">
        <f t="shared" si="317"/>
        <v>plays</v>
      </c>
    </row>
    <row r="3354" spans="1:20" ht="45" x14ac:dyDescent="0.25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18">
        <f t="shared" si="315"/>
        <v>127.95</v>
      </c>
      <c r="P3354" s="6">
        <f t="shared" si="312"/>
        <v>90.744680851063833</v>
      </c>
      <c r="Q3354" s="11">
        <f t="shared" si="313"/>
        <v>42157.857361111113</v>
      </c>
      <c r="R3354" s="11">
        <f t="shared" si="314"/>
        <v>42200.791666666664</v>
      </c>
      <c r="S3354" s="15" t="str">
        <f t="shared" si="316"/>
        <v>theater</v>
      </c>
      <c r="T3354" s="16" t="str">
        <f t="shared" si="317"/>
        <v>plays</v>
      </c>
    </row>
    <row r="3355" spans="1:20" ht="45" x14ac:dyDescent="0.25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18">
        <f t="shared" si="315"/>
        <v>114.99999999999999</v>
      </c>
      <c r="P3355" s="6">
        <f t="shared" si="312"/>
        <v>50</v>
      </c>
      <c r="Q3355" s="11">
        <f t="shared" si="313"/>
        <v>41881.245254629626</v>
      </c>
      <c r="R3355" s="11">
        <f t="shared" si="314"/>
        <v>41911.245254629626</v>
      </c>
      <c r="S3355" s="15" t="str">
        <f t="shared" si="316"/>
        <v>theater</v>
      </c>
      <c r="T3355" s="16" t="str">
        <f t="shared" si="317"/>
        <v>plays</v>
      </c>
    </row>
    <row r="3356" spans="1:20" ht="60" x14ac:dyDescent="0.25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18">
        <f t="shared" si="315"/>
        <v>110.00000000000001</v>
      </c>
      <c r="P3356" s="6">
        <f t="shared" si="312"/>
        <v>24.444444444444443</v>
      </c>
      <c r="Q3356" s="11">
        <f t="shared" si="313"/>
        <v>42213.2971412037</v>
      </c>
      <c r="R3356" s="11">
        <f t="shared" si="314"/>
        <v>42238.2971412037</v>
      </c>
      <c r="S3356" s="15" t="str">
        <f t="shared" si="316"/>
        <v>theater</v>
      </c>
      <c r="T3356" s="16" t="str">
        <f t="shared" si="317"/>
        <v>plays</v>
      </c>
    </row>
    <row r="3357" spans="1:20" ht="45" x14ac:dyDescent="0.25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18">
        <f t="shared" si="315"/>
        <v>112.1</v>
      </c>
      <c r="P3357" s="6">
        <f t="shared" si="312"/>
        <v>44.25</v>
      </c>
      <c r="Q3357" s="11">
        <f t="shared" si="313"/>
        <v>42185.058912037035</v>
      </c>
      <c r="R3357" s="11">
        <f t="shared" si="314"/>
        <v>42221.249999999993</v>
      </c>
      <c r="S3357" s="15" t="str">
        <f t="shared" si="316"/>
        <v>theater</v>
      </c>
      <c r="T3357" s="16" t="str">
        <f t="shared" si="317"/>
        <v>plays</v>
      </c>
    </row>
    <row r="3358" spans="1:20" x14ac:dyDescent="0.25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18">
        <f t="shared" si="315"/>
        <v>126</v>
      </c>
      <c r="P3358" s="6">
        <f t="shared" si="312"/>
        <v>67.741935483870961</v>
      </c>
      <c r="Q3358" s="11">
        <f t="shared" si="313"/>
        <v>42154.664791666662</v>
      </c>
      <c r="R3358" s="11">
        <f t="shared" si="314"/>
        <v>42184.664791666662</v>
      </c>
      <c r="S3358" s="15" t="str">
        <f t="shared" si="316"/>
        <v>theater</v>
      </c>
      <c r="T3358" s="16" t="str">
        <f t="shared" si="317"/>
        <v>plays</v>
      </c>
    </row>
    <row r="3359" spans="1:20" ht="45" x14ac:dyDescent="0.25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18">
        <f t="shared" si="315"/>
        <v>100.24444444444444</v>
      </c>
      <c r="P3359" s="6">
        <f t="shared" si="312"/>
        <v>65.376811594202906</v>
      </c>
      <c r="Q3359" s="11">
        <f t="shared" si="313"/>
        <v>42208.638136574074</v>
      </c>
      <c r="R3359" s="11">
        <f t="shared" si="314"/>
        <v>42238.638136574074</v>
      </c>
      <c r="S3359" s="15" t="str">
        <f t="shared" si="316"/>
        <v>theater</v>
      </c>
      <c r="T3359" s="16" t="str">
        <f t="shared" si="317"/>
        <v>plays</v>
      </c>
    </row>
    <row r="3360" spans="1:20" ht="45" x14ac:dyDescent="0.25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18">
        <f t="shared" si="315"/>
        <v>102.4</v>
      </c>
      <c r="P3360" s="6">
        <f t="shared" si="312"/>
        <v>121.9047619047619</v>
      </c>
      <c r="Q3360" s="11">
        <f t="shared" si="313"/>
        <v>42451.288483796299</v>
      </c>
      <c r="R3360" s="11">
        <f t="shared" si="314"/>
        <v>42459.402083333327</v>
      </c>
      <c r="S3360" s="15" t="str">
        <f t="shared" si="316"/>
        <v>theater</v>
      </c>
      <c r="T3360" s="16" t="str">
        <f t="shared" si="317"/>
        <v>plays</v>
      </c>
    </row>
    <row r="3361" spans="1:20" ht="45" x14ac:dyDescent="0.25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18">
        <f t="shared" si="315"/>
        <v>108.2</v>
      </c>
      <c r="P3361" s="6">
        <f t="shared" si="312"/>
        <v>47.456140350877192</v>
      </c>
      <c r="Q3361" s="11">
        <f t="shared" si="313"/>
        <v>41758.931296296294</v>
      </c>
      <c r="R3361" s="11">
        <f t="shared" si="314"/>
        <v>41790.957638888889</v>
      </c>
      <c r="S3361" s="15" t="str">
        <f t="shared" si="316"/>
        <v>theater</v>
      </c>
      <c r="T3361" s="16" t="str">
        <f t="shared" si="317"/>
        <v>plays</v>
      </c>
    </row>
    <row r="3362" spans="1:20" ht="45" x14ac:dyDescent="0.25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18">
        <f t="shared" si="315"/>
        <v>100.27</v>
      </c>
      <c r="P3362" s="6">
        <f t="shared" si="312"/>
        <v>92.842592592592595</v>
      </c>
      <c r="Q3362" s="11">
        <f t="shared" si="313"/>
        <v>42028.288229166668</v>
      </c>
      <c r="R3362" s="11">
        <f t="shared" si="314"/>
        <v>42058.288229166668</v>
      </c>
      <c r="S3362" s="15" t="str">
        <f t="shared" si="316"/>
        <v>theater</v>
      </c>
      <c r="T3362" s="16" t="str">
        <f t="shared" si="317"/>
        <v>plays</v>
      </c>
    </row>
    <row r="3363" spans="1:20" ht="45" x14ac:dyDescent="0.25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18">
        <f t="shared" si="315"/>
        <v>113.3</v>
      </c>
      <c r="P3363" s="6">
        <f t="shared" si="312"/>
        <v>68.253012048192772</v>
      </c>
      <c r="Q3363" s="11">
        <f t="shared" si="313"/>
        <v>42054.535856481474</v>
      </c>
      <c r="R3363" s="11">
        <f t="shared" si="314"/>
        <v>42099.958333333336</v>
      </c>
      <c r="S3363" s="15" t="str">
        <f t="shared" si="316"/>
        <v>theater</v>
      </c>
      <c r="T3363" s="16" t="str">
        <f t="shared" si="317"/>
        <v>plays</v>
      </c>
    </row>
    <row r="3364" spans="1:20" ht="45" x14ac:dyDescent="0.25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18">
        <f t="shared" si="315"/>
        <v>127.57571428571428</v>
      </c>
      <c r="P3364" s="6">
        <f t="shared" si="312"/>
        <v>37.209583333333335</v>
      </c>
      <c r="Q3364" s="11">
        <f t="shared" si="313"/>
        <v>42693.534270833326</v>
      </c>
      <c r="R3364" s="11">
        <f t="shared" si="314"/>
        <v>42718.534270833326</v>
      </c>
      <c r="S3364" s="15" t="str">
        <f t="shared" si="316"/>
        <v>theater</v>
      </c>
      <c r="T3364" s="16" t="str">
        <f t="shared" si="317"/>
        <v>plays</v>
      </c>
    </row>
    <row r="3365" spans="1:20" ht="45" x14ac:dyDescent="0.25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18">
        <f t="shared" si="315"/>
        <v>107.73333333333332</v>
      </c>
      <c r="P3365" s="6">
        <f t="shared" si="312"/>
        <v>25.25</v>
      </c>
      <c r="Q3365" s="11">
        <f t="shared" si="313"/>
        <v>42103.191145833327</v>
      </c>
      <c r="R3365" s="11">
        <f t="shared" si="314"/>
        <v>42133.191145833327</v>
      </c>
      <c r="S3365" s="15" t="str">
        <f t="shared" si="316"/>
        <v>theater</v>
      </c>
      <c r="T3365" s="16" t="str">
        <f t="shared" si="317"/>
        <v>plays</v>
      </c>
    </row>
    <row r="3366" spans="1:20" ht="45" x14ac:dyDescent="0.25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18">
        <f t="shared" si="315"/>
        <v>242</v>
      </c>
      <c r="P3366" s="6">
        <f t="shared" si="312"/>
        <v>43.214285714285715</v>
      </c>
      <c r="Q3366" s="11">
        <f t="shared" si="313"/>
        <v>42559.568391203698</v>
      </c>
      <c r="R3366" s="11">
        <f t="shared" si="314"/>
        <v>42589.568391203698</v>
      </c>
      <c r="S3366" s="15" t="str">
        <f t="shared" si="316"/>
        <v>theater</v>
      </c>
      <c r="T3366" s="16" t="str">
        <f t="shared" si="317"/>
        <v>plays</v>
      </c>
    </row>
    <row r="3367" spans="1:20" ht="45" x14ac:dyDescent="0.25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18">
        <f t="shared" si="315"/>
        <v>141.56666666666666</v>
      </c>
      <c r="P3367" s="6">
        <f t="shared" si="312"/>
        <v>25.130177514792898</v>
      </c>
      <c r="Q3367" s="11">
        <f t="shared" si="313"/>
        <v>42188.259166666663</v>
      </c>
      <c r="R3367" s="11">
        <f t="shared" si="314"/>
        <v>42218.458333333336</v>
      </c>
      <c r="S3367" s="15" t="str">
        <f t="shared" si="316"/>
        <v>theater</v>
      </c>
      <c r="T3367" s="16" t="str">
        <f t="shared" si="317"/>
        <v>plays</v>
      </c>
    </row>
    <row r="3368" spans="1:20" ht="45" x14ac:dyDescent="0.25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18">
        <f t="shared" si="315"/>
        <v>130</v>
      </c>
      <c r="P3368" s="6">
        <f t="shared" si="312"/>
        <v>23.636363636363637</v>
      </c>
      <c r="Q3368" s="11">
        <f t="shared" si="313"/>
        <v>42023.42664351852</v>
      </c>
      <c r="R3368" s="11">
        <f t="shared" si="314"/>
        <v>42063.42664351852</v>
      </c>
      <c r="S3368" s="15" t="str">
        <f t="shared" si="316"/>
        <v>theater</v>
      </c>
      <c r="T3368" s="16" t="str">
        <f t="shared" si="317"/>
        <v>plays</v>
      </c>
    </row>
    <row r="3369" spans="1:20" ht="45" x14ac:dyDescent="0.25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18">
        <f t="shared" si="315"/>
        <v>106.03</v>
      </c>
      <c r="P3369" s="6">
        <f t="shared" si="312"/>
        <v>103.95098039215686</v>
      </c>
      <c r="Q3369" s="11">
        <f t="shared" si="313"/>
        <v>42250.389884259253</v>
      </c>
      <c r="R3369" s="11">
        <f t="shared" si="314"/>
        <v>42270.389884259253</v>
      </c>
      <c r="S3369" s="15" t="str">
        <f t="shared" si="316"/>
        <v>theater</v>
      </c>
      <c r="T3369" s="16" t="str">
        <f t="shared" si="317"/>
        <v>plays</v>
      </c>
    </row>
    <row r="3370" spans="1:20" ht="45" x14ac:dyDescent="0.25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18">
        <f t="shared" si="315"/>
        <v>104.80000000000001</v>
      </c>
      <c r="P3370" s="6">
        <f t="shared" si="312"/>
        <v>50.384615384615387</v>
      </c>
      <c r="Q3370" s="11">
        <f t="shared" si="313"/>
        <v>42139.317233796297</v>
      </c>
      <c r="R3370" s="11">
        <f t="shared" si="314"/>
        <v>42169.317233796297</v>
      </c>
      <c r="S3370" s="15" t="str">
        <f t="shared" si="316"/>
        <v>theater</v>
      </c>
      <c r="T3370" s="16" t="str">
        <f t="shared" si="317"/>
        <v>plays</v>
      </c>
    </row>
    <row r="3371" spans="1:20" ht="45" x14ac:dyDescent="0.25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18">
        <f t="shared" si="315"/>
        <v>136</v>
      </c>
      <c r="P3371" s="6">
        <f t="shared" si="312"/>
        <v>13.6</v>
      </c>
      <c r="Q3371" s="11">
        <f t="shared" si="313"/>
        <v>42401.402650462966</v>
      </c>
      <c r="R3371" s="11">
        <f t="shared" si="314"/>
        <v>42425.791666666664</v>
      </c>
      <c r="S3371" s="15" t="str">
        <f t="shared" si="316"/>
        <v>theater</v>
      </c>
      <c r="T3371" s="16" t="str">
        <f t="shared" si="317"/>
        <v>plays</v>
      </c>
    </row>
    <row r="3372" spans="1:20" ht="45" x14ac:dyDescent="0.25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18">
        <f t="shared" si="315"/>
        <v>100</v>
      </c>
      <c r="P3372" s="6">
        <f t="shared" si="312"/>
        <v>28.571428571428573</v>
      </c>
      <c r="Q3372" s="11">
        <f t="shared" si="313"/>
        <v>41875.714525462965</v>
      </c>
      <c r="R3372" s="11">
        <f t="shared" si="314"/>
        <v>41905.714525462965</v>
      </c>
      <c r="S3372" s="15" t="str">
        <f t="shared" si="316"/>
        <v>theater</v>
      </c>
      <c r="T3372" s="16" t="str">
        <f t="shared" si="317"/>
        <v>plays</v>
      </c>
    </row>
    <row r="3373" spans="1:20" ht="45" x14ac:dyDescent="0.25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18">
        <f t="shared" si="315"/>
        <v>100</v>
      </c>
      <c r="P3373" s="6">
        <f t="shared" si="312"/>
        <v>63.829787234042556</v>
      </c>
      <c r="Q3373" s="11">
        <f t="shared" si="313"/>
        <v>42060.475601851846</v>
      </c>
      <c r="R3373" s="11">
        <f t="shared" si="314"/>
        <v>42090.433935185181</v>
      </c>
      <c r="S3373" s="15" t="str">
        <f t="shared" si="316"/>
        <v>theater</v>
      </c>
      <c r="T3373" s="16" t="str">
        <f t="shared" si="317"/>
        <v>plays</v>
      </c>
    </row>
    <row r="3374" spans="1:20" ht="45" x14ac:dyDescent="0.25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18">
        <f t="shared" si="315"/>
        <v>124</v>
      </c>
      <c r="P3374" s="6">
        <f t="shared" si="312"/>
        <v>8.8571428571428577</v>
      </c>
      <c r="Q3374" s="11">
        <f t="shared" si="313"/>
        <v>42066.803310185183</v>
      </c>
      <c r="R3374" s="11">
        <f t="shared" si="314"/>
        <v>42094.749305555553</v>
      </c>
      <c r="S3374" s="15" t="str">
        <f t="shared" si="316"/>
        <v>theater</v>
      </c>
      <c r="T3374" s="16" t="str">
        <f t="shared" si="317"/>
        <v>plays</v>
      </c>
    </row>
    <row r="3375" spans="1:20" ht="30" x14ac:dyDescent="0.25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18">
        <f t="shared" si="315"/>
        <v>116.92307692307693</v>
      </c>
      <c r="P3375" s="6">
        <f t="shared" si="312"/>
        <v>50.666666666666664</v>
      </c>
      <c r="Q3375" s="11">
        <f t="shared" si="313"/>
        <v>42136.0624537037</v>
      </c>
      <c r="R3375" s="11">
        <f t="shared" si="314"/>
        <v>42167.863194444442</v>
      </c>
      <c r="S3375" s="15" t="str">
        <f t="shared" si="316"/>
        <v>theater</v>
      </c>
      <c r="T3375" s="16" t="str">
        <f t="shared" si="317"/>
        <v>plays</v>
      </c>
    </row>
    <row r="3376" spans="1:20" ht="45" x14ac:dyDescent="0.25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18">
        <f t="shared" si="315"/>
        <v>103.33333333333334</v>
      </c>
      <c r="P3376" s="6">
        <f t="shared" si="312"/>
        <v>60.784313725490193</v>
      </c>
      <c r="Q3376" s="11">
        <f t="shared" si="313"/>
        <v>42312.584328703706</v>
      </c>
      <c r="R3376" s="11">
        <f t="shared" si="314"/>
        <v>42342.584328703706</v>
      </c>
      <c r="S3376" s="15" t="str">
        <f t="shared" si="316"/>
        <v>theater</v>
      </c>
      <c r="T3376" s="16" t="str">
        <f t="shared" si="317"/>
        <v>plays</v>
      </c>
    </row>
    <row r="3377" spans="1:20" ht="45" x14ac:dyDescent="0.25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18">
        <f t="shared" si="315"/>
        <v>107.74999999999999</v>
      </c>
      <c r="P3377" s="6">
        <f t="shared" si="312"/>
        <v>113.42105263157895</v>
      </c>
      <c r="Q3377" s="11">
        <f t="shared" si="313"/>
        <v>42170.826527777775</v>
      </c>
      <c r="R3377" s="11">
        <f t="shared" si="314"/>
        <v>42195.083333333336</v>
      </c>
      <c r="S3377" s="15" t="str">
        <f t="shared" si="316"/>
        <v>theater</v>
      </c>
      <c r="T3377" s="16" t="str">
        <f t="shared" si="317"/>
        <v>plays</v>
      </c>
    </row>
    <row r="3378" spans="1:20" ht="45" x14ac:dyDescent="0.25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18">
        <f t="shared" si="315"/>
        <v>120.24999999999999</v>
      </c>
      <c r="P3378" s="6">
        <f t="shared" si="312"/>
        <v>104.56521739130434</v>
      </c>
      <c r="Q3378" s="11">
        <f t="shared" si="313"/>
        <v>42494.475300925922</v>
      </c>
      <c r="R3378" s="11">
        <f t="shared" si="314"/>
        <v>42524.479166666664</v>
      </c>
      <c r="S3378" s="15" t="str">
        <f t="shared" si="316"/>
        <v>theater</v>
      </c>
      <c r="T3378" s="16" t="str">
        <f t="shared" si="317"/>
        <v>plays</v>
      </c>
    </row>
    <row r="3379" spans="1:20" ht="45" x14ac:dyDescent="0.25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18">
        <f t="shared" si="315"/>
        <v>100.37894736842105</v>
      </c>
      <c r="P3379" s="6">
        <f t="shared" si="312"/>
        <v>98.30927835051547</v>
      </c>
      <c r="Q3379" s="11">
        <f t="shared" si="313"/>
        <v>42254.056354166663</v>
      </c>
      <c r="R3379" s="11">
        <f t="shared" si="314"/>
        <v>42279.749999999993</v>
      </c>
      <c r="S3379" s="15" t="str">
        <f t="shared" si="316"/>
        <v>theater</v>
      </c>
      <c r="T3379" s="16" t="str">
        <f t="shared" si="317"/>
        <v>plays</v>
      </c>
    </row>
    <row r="3380" spans="1:20" ht="45" x14ac:dyDescent="0.25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18">
        <f t="shared" si="315"/>
        <v>106.52</v>
      </c>
      <c r="P3380" s="6">
        <f t="shared" si="312"/>
        <v>35.039473684210527</v>
      </c>
      <c r="Q3380" s="11">
        <f t="shared" si="313"/>
        <v>42495.225902777776</v>
      </c>
      <c r="R3380" s="11">
        <f t="shared" si="314"/>
        <v>42523.225902777776</v>
      </c>
      <c r="S3380" s="15" t="str">
        <f t="shared" si="316"/>
        <v>theater</v>
      </c>
      <c r="T3380" s="16" t="str">
        <f t="shared" si="317"/>
        <v>plays</v>
      </c>
    </row>
    <row r="3381" spans="1:20" ht="30" x14ac:dyDescent="0.25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18">
        <f t="shared" si="315"/>
        <v>100</v>
      </c>
      <c r="P3381" s="6">
        <f t="shared" si="312"/>
        <v>272.72727272727275</v>
      </c>
      <c r="Q3381" s="11">
        <f t="shared" si="313"/>
        <v>41758.631342592591</v>
      </c>
      <c r="R3381" s="11">
        <f t="shared" si="314"/>
        <v>41770.957638888889</v>
      </c>
      <c r="S3381" s="15" t="str">
        <f t="shared" si="316"/>
        <v>theater</v>
      </c>
      <c r="T3381" s="16" t="str">
        <f t="shared" si="317"/>
        <v>plays</v>
      </c>
    </row>
    <row r="3382" spans="1:20" ht="30" x14ac:dyDescent="0.25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18">
        <f t="shared" si="315"/>
        <v>110.66666666666667</v>
      </c>
      <c r="P3382" s="6">
        <f t="shared" si="312"/>
        <v>63.846153846153847</v>
      </c>
      <c r="Q3382" s="11">
        <f t="shared" si="313"/>
        <v>42171.616550925923</v>
      </c>
      <c r="R3382" s="11">
        <f t="shared" si="314"/>
        <v>42201.616550925923</v>
      </c>
      <c r="S3382" s="15" t="str">
        <f t="shared" si="316"/>
        <v>theater</v>
      </c>
      <c r="T3382" s="16" t="str">
        <f t="shared" si="317"/>
        <v>plays</v>
      </c>
    </row>
    <row r="3383" spans="1:20" ht="45" x14ac:dyDescent="0.25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18">
        <f t="shared" si="315"/>
        <v>114.71959999999999</v>
      </c>
      <c r="P3383" s="6">
        <f t="shared" si="312"/>
        <v>30.189368421052631</v>
      </c>
      <c r="Q3383" s="11">
        <f t="shared" si="313"/>
        <v>41938.501087962963</v>
      </c>
      <c r="R3383" s="11">
        <f t="shared" si="314"/>
        <v>41966.708333333336</v>
      </c>
      <c r="S3383" s="15" t="str">
        <f t="shared" si="316"/>
        <v>theater</v>
      </c>
      <c r="T3383" s="16" t="str">
        <f t="shared" si="317"/>
        <v>plays</v>
      </c>
    </row>
    <row r="3384" spans="1:20" x14ac:dyDescent="0.25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18">
        <f t="shared" si="315"/>
        <v>108.25925925925925</v>
      </c>
      <c r="P3384" s="6">
        <f t="shared" si="312"/>
        <v>83.51428571428572</v>
      </c>
      <c r="Q3384" s="11">
        <f t="shared" si="313"/>
        <v>42267.919363425921</v>
      </c>
      <c r="R3384" s="11">
        <f t="shared" si="314"/>
        <v>42287.874999999993</v>
      </c>
      <c r="S3384" s="15" t="str">
        <f t="shared" si="316"/>
        <v>theater</v>
      </c>
      <c r="T3384" s="16" t="str">
        <f t="shared" si="317"/>
        <v>plays</v>
      </c>
    </row>
    <row r="3385" spans="1:20" ht="45" x14ac:dyDescent="0.25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18">
        <f t="shared" si="315"/>
        <v>170</v>
      </c>
      <c r="P3385" s="6">
        <f t="shared" si="312"/>
        <v>64.761904761904759</v>
      </c>
      <c r="Q3385" s="11">
        <f t="shared" si="313"/>
        <v>42019.751504629625</v>
      </c>
      <c r="R3385" s="11">
        <f t="shared" si="314"/>
        <v>42034.751504629625</v>
      </c>
      <c r="S3385" s="15" t="str">
        <f t="shared" si="316"/>
        <v>theater</v>
      </c>
      <c r="T3385" s="16" t="str">
        <f t="shared" si="317"/>
        <v>plays</v>
      </c>
    </row>
    <row r="3386" spans="1:20" ht="45" x14ac:dyDescent="0.25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18">
        <f t="shared" si="315"/>
        <v>187.09899999999999</v>
      </c>
      <c r="P3386" s="6">
        <f t="shared" si="312"/>
        <v>20.118172043010752</v>
      </c>
      <c r="Q3386" s="11">
        <f t="shared" si="313"/>
        <v>42313.495567129627</v>
      </c>
      <c r="R3386" s="11">
        <f t="shared" si="314"/>
        <v>42342.791666666664</v>
      </c>
      <c r="S3386" s="15" t="str">
        <f t="shared" si="316"/>
        <v>theater</v>
      </c>
      <c r="T3386" s="16" t="str">
        <f t="shared" si="317"/>
        <v>plays</v>
      </c>
    </row>
    <row r="3387" spans="1:20" ht="45" x14ac:dyDescent="0.25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18">
        <f t="shared" si="315"/>
        <v>107.77777777777777</v>
      </c>
      <c r="P3387" s="6">
        <f t="shared" si="312"/>
        <v>44.090909090909093</v>
      </c>
      <c r="Q3387" s="11">
        <f t="shared" si="313"/>
        <v>42746.053449074076</v>
      </c>
      <c r="R3387" s="11">
        <f t="shared" si="314"/>
        <v>42783.999305555553</v>
      </c>
      <c r="S3387" s="15" t="str">
        <f t="shared" si="316"/>
        <v>theater</v>
      </c>
      <c r="T3387" s="16" t="str">
        <f t="shared" si="317"/>
        <v>plays</v>
      </c>
    </row>
    <row r="3388" spans="1:20" ht="60" x14ac:dyDescent="0.25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18">
        <f t="shared" si="315"/>
        <v>100</v>
      </c>
      <c r="P3388" s="6">
        <f t="shared" si="312"/>
        <v>40.476190476190474</v>
      </c>
      <c r="Q3388" s="11">
        <f t="shared" si="313"/>
        <v>42307.700046296297</v>
      </c>
      <c r="R3388" s="11">
        <f t="shared" si="314"/>
        <v>42347.741712962961</v>
      </c>
      <c r="S3388" s="15" t="str">
        <f t="shared" si="316"/>
        <v>theater</v>
      </c>
      <c r="T3388" s="16" t="str">
        <f t="shared" si="317"/>
        <v>plays</v>
      </c>
    </row>
    <row r="3389" spans="1:20" ht="45" x14ac:dyDescent="0.25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18">
        <f t="shared" si="315"/>
        <v>120.24999999999999</v>
      </c>
      <c r="P3389" s="6">
        <f t="shared" si="312"/>
        <v>44.537037037037038</v>
      </c>
      <c r="Q3389" s="11">
        <f t="shared" si="313"/>
        <v>41842.399259259255</v>
      </c>
      <c r="R3389" s="11">
        <f t="shared" si="314"/>
        <v>41864.708333333328</v>
      </c>
      <c r="S3389" s="15" t="str">
        <f t="shared" si="316"/>
        <v>theater</v>
      </c>
      <c r="T3389" s="16" t="str">
        <f t="shared" si="317"/>
        <v>plays</v>
      </c>
    </row>
    <row r="3390" spans="1:20" ht="45" x14ac:dyDescent="0.25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18">
        <f t="shared" si="315"/>
        <v>111.42857142857143</v>
      </c>
      <c r="P3390" s="6">
        <f t="shared" si="312"/>
        <v>125.80645161290323</v>
      </c>
      <c r="Q3390" s="11">
        <f t="shared" si="313"/>
        <v>41853.031874999993</v>
      </c>
      <c r="R3390" s="11">
        <f t="shared" si="314"/>
        <v>41875.999305555553</v>
      </c>
      <c r="S3390" s="15" t="str">
        <f t="shared" si="316"/>
        <v>theater</v>
      </c>
      <c r="T3390" s="16" t="str">
        <f t="shared" si="317"/>
        <v>plays</v>
      </c>
    </row>
    <row r="3391" spans="1:20" ht="45" x14ac:dyDescent="0.25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18">
        <f t="shared" si="315"/>
        <v>104</v>
      </c>
      <c r="P3391" s="6">
        <f t="shared" si="312"/>
        <v>19.696969696969695</v>
      </c>
      <c r="Q3391" s="11">
        <f t="shared" si="313"/>
        <v>42059.827303240738</v>
      </c>
      <c r="R3391" s="11">
        <f t="shared" si="314"/>
        <v>42081.499999999993</v>
      </c>
      <c r="S3391" s="15" t="str">
        <f t="shared" si="316"/>
        <v>theater</v>
      </c>
      <c r="T3391" s="16" t="str">
        <f t="shared" si="317"/>
        <v>plays</v>
      </c>
    </row>
    <row r="3392" spans="1:20" ht="30" x14ac:dyDescent="0.25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18">
        <f t="shared" si="315"/>
        <v>129</v>
      </c>
      <c r="P3392" s="6">
        <f t="shared" si="312"/>
        <v>43</v>
      </c>
      <c r="Q3392" s="11">
        <f t="shared" si="313"/>
        <v>41877.678287037037</v>
      </c>
      <c r="R3392" s="11">
        <f t="shared" si="314"/>
        <v>41907.678287037037</v>
      </c>
      <c r="S3392" s="15" t="str">
        <f t="shared" si="316"/>
        <v>theater</v>
      </c>
      <c r="T3392" s="16" t="str">
        <f t="shared" si="317"/>
        <v>musical</v>
      </c>
    </row>
    <row r="3393" spans="1:20" ht="45" x14ac:dyDescent="0.25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18">
        <f t="shared" si="315"/>
        <v>100</v>
      </c>
      <c r="P3393" s="6">
        <f t="shared" si="312"/>
        <v>83.333333333333329</v>
      </c>
      <c r="Q3393" s="11">
        <f t="shared" si="313"/>
        <v>42097.665821759256</v>
      </c>
      <c r="R3393" s="11">
        <f t="shared" si="314"/>
        <v>42142.665821759256</v>
      </c>
      <c r="S3393" s="15" t="str">
        <f t="shared" si="316"/>
        <v>theater</v>
      </c>
      <c r="T3393" s="16" t="str">
        <f t="shared" si="317"/>
        <v>musical</v>
      </c>
    </row>
    <row r="3394" spans="1:20" ht="45" x14ac:dyDescent="0.25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18">
        <f t="shared" si="315"/>
        <v>100</v>
      </c>
      <c r="P3394" s="6">
        <f t="shared" ref="P3394:P3457" si="318">IF(ISERROR(E3394/L3394),0,E3394/L3394)</f>
        <v>30</v>
      </c>
      <c r="Q3394" s="11">
        <f t="shared" ref="Q3394:Q3457" si="319">(J3394/86400)+25569+(-5/24)</f>
        <v>42012.944201388884</v>
      </c>
      <c r="R3394" s="11">
        <f t="shared" ref="R3394:R3457" si="320">(I3394/86400)+25569+(-5/24)</f>
        <v>42027.916666666664</v>
      </c>
      <c r="S3394" s="15" t="str">
        <f t="shared" si="316"/>
        <v>theater</v>
      </c>
      <c r="T3394" s="16" t="str">
        <f t="shared" si="317"/>
        <v>musical</v>
      </c>
    </row>
    <row r="3395" spans="1:20" ht="45" x14ac:dyDescent="0.25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18">
        <f t="shared" ref="O3395:O3458" si="321">E3395/D3395 * 100</f>
        <v>103.2</v>
      </c>
      <c r="P3395" s="6">
        <f t="shared" si="318"/>
        <v>175.51020408163265</v>
      </c>
      <c r="Q3395" s="11">
        <f t="shared" si="319"/>
        <v>42103.348495370366</v>
      </c>
      <c r="R3395" s="11">
        <f t="shared" si="320"/>
        <v>42132.957638888889</v>
      </c>
      <c r="S3395" s="15" t="str">
        <f t="shared" ref="S3395:S3458" si="322">LEFT(N3395,FIND("/",N3395)-1)</f>
        <v>theater</v>
      </c>
      <c r="T3395" s="16" t="str">
        <f t="shared" ref="T3395:T3458" si="323">RIGHT(N3395,LEN(N3395)-FIND("/",N3395))</f>
        <v>musical</v>
      </c>
    </row>
    <row r="3396" spans="1:20" ht="45" x14ac:dyDescent="0.25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18">
        <f t="shared" si="321"/>
        <v>102.44597777777777</v>
      </c>
      <c r="P3396" s="6">
        <f t="shared" si="318"/>
        <v>231.66175879396985</v>
      </c>
      <c r="Q3396" s="11">
        <f t="shared" si="319"/>
        <v>41863.375787037039</v>
      </c>
      <c r="R3396" s="11">
        <f t="shared" si="320"/>
        <v>41893.375787037039</v>
      </c>
      <c r="S3396" s="15" t="str">
        <f t="shared" si="322"/>
        <v>theater</v>
      </c>
      <c r="T3396" s="16" t="str">
        <f t="shared" si="323"/>
        <v>musical</v>
      </c>
    </row>
    <row r="3397" spans="1:20" ht="45" x14ac:dyDescent="0.25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18">
        <f t="shared" si="321"/>
        <v>125</v>
      </c>
      <c r="P3397" s="6">
        <f t="shared" si="318"/>
        <v>75</v>
      </c>
      <c r="Q3397" s="11">
        <f t="shared" si="319"/>
        <v>42044.557627314811</v>
      </c>
      <c r="R3397" s="11">
        <f t="shared" si="320"/>
        <v>42058.557627314811</v>
      </c>
      <c r="S3397" s="15" t="str">
        <f t="shared" si="322"/>
        <v>theater</v>
      </c>
      <c r="T3397" s="16" t="str">
        <f t="shared" si="323"/>
        <v>musical</v>
      </c>
    </row>
    <row r="3398" spans="1:20" ht="45" x14ac:dyDescent="0.25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18">
        <f t="shared" si="321"/>
        <v>130.83333333333334</v>
      </c>
      <c r="P3398" s="6">
        <f t="shared" si="318"/>
        <v>112.14285714285714</v>
      </c>
      <c r="Q3398" s="11">
        <f t="shared" si="319"/>
        <v>41806.460983796293</v>
      </c>
      <c r="R3398" s="11">
        <f t="shared" si="320"/>
        <v>41835</v>
      </c>
      <c r="S3398" s="15" t="str">
        <f t="shared" si="322"/>
        <v>theater</v>
      </c>
      <c r="T3398" s="16" t="str">
        <f t="shared" si="323"/>
        <v>musical</v>
      </c>
    </row>
    <row r="3399" spans="1:20" ht="30" x14ac:dyDescent="0.25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18">
        <f t="shared" si="321"/>
        <v>100</v>
      </c>
      <c r="P3399" s="6">
        <f t="shared" si="318"/>
        <v>41.666666666666664</v>
      </c>
      <c r="Q3399" s="11">
        <f t="shared" si="319"/>
        <v>42403.789884259262</v>
      </c>
      <c r="R3399" s="11">
        <f t="shared" si="320"/>
        <v>42433.789884259262</v>
      </c>
      <c r="S3399" s="15" t="str">
        <f t="shared" si="322"/>
        <v>theater</v>
      </c>
      <c r="T3399" s="16" t="str">
        <f t="shared" si="323"/>
        <v>musical</v>
      </c>
    </row>
    <row r="3400" spans="1:20" ht="45" x14ac:dyDescent="0.25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18">
        <f t="shared" si="321"/>
        <v>102.06937499999999</v>
      </c>
      <c r="P3400" s="6">
        <f t="shared" si="318"/>
        <v>255.17343750000001</v>
      </c>
      <c r="Q3400" s="11">
        <f t="shared" si="319"/>
        <v>41754.355995370366</v>
      </c>
      <c r="R3400" s="11">
        <f t="shared" si="320"/>
        <v>41784.355995370366</v>
      </c>
      <c r="S3400" s="15" t="str">
        <f t="shared" si="322"/>
        <v>theater</v>
      </c>
      <c r="T3400" s="16" t="str">
        <f t="shared" si="323"/>
        <v>musical</v>
      </c>
    </row>
    <row r="3401" spans="1:20" ht="45" x14ac:dyDescent="0.25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18">
        <f t="shared" si="321"/>
        <v>100.92000000000002</v>
      </c>
      <c r="P3401" s="6">
        <f t="shared" si="318"/>
        <v>162.7741935483871</v>
      </c>
      <c r="Q3401" s="11">
        <f t="shared" si="319"/>
        <v>42101.375740740739</v>
      </c>
      <c r="R3401" s="11">
        <f t="shared" si="320"/>
        <v>42131.375740740739</v>
      </c>
      <c r="S3401" s="15" t="str">
        <f t="shared" si="322"/>
        <v>theater</v>
      </c>
      <c r="T3401" s="16" t="str">
        <f t="shared" si="323"/>
        <v>musical</v>
      </c>
    </row>
    <row r="3402" spans="1:20" ht="45" x14ac:dyDescent="0.25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18">
        <f t="shared" si="321"/>
        <v>106</v>
      </c>
      <c r="P3402" s="6">
        <f t="shared" si="318"/>
        <v>88.333333333333329</v>
      </c>
      <c r="Q3402" s="11">
        <f t="shared" si="319"/>
        <v>41872.082905092589</v>
      </c>
      <c r="R3402" s="11">
        <f t="shared" si="320"/>
        <v>41897.047222222223</v>
      </c>
      <c r="S3402" s="15" t="str">
        <f t="shared" si="322"/>
        <v>theater</v>
      </c>
      <c r="T3402" s="16" t="str">
        <f t="shared" si="323"/>
        <v>musical</v>
      </c>
    </row>
    <row r="3403" spans="1:20" ht="45" x14ac:dyDescent="0.25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18">
        <f t="shared" si="321"/>
        <v>105.0967741935484</v>
      </c>
      <c r="P3403" s="6">
        <f t="shared" si="318"/>
        <v>85.736842105263165</v>
      </c>
      <c r="Q3403" s="11">
        <f t="shared" si="319"/>
        <v>42024.956446759257</v>
      </c>
      <c r="R3403" s="11">
        <f t="shared" si="320"/>
        <v>42056.249999999993</v>
      </c>
      <c r="S3403" s="15" t="str">
        <f t="shared" si="322"/>
        <v>theater</v>
      </c>
      <c r="T3403" s="16" t="str">
        <f t="shared" si="323"/>
        <v>musical</v>
      </c>
    </row>
    <row r="3404" spans="1:20" ht="45" x14ac:dyDescent="0.25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18">
        <f t="shared" si="321"/>
        <v>102.76</v>
      </c>
      <c r="P3404" s="6">
        <f t="shared" si="318"/>
        <v>47.574074074074076</v>
      </c>
      <c r="Q3404" s="11">
        <f t="shared" si="319"/>
        <v>42495.748298611106</v>
      </c>
      <c r="R3404" s="11">
        <f t="shared" si="320"/>
        <v>42525.748298611106</v>
      </c>
      <c r="S3404" s="15" t="str">
        <f t="shared" si="322"/>
        <v>theater</v>
      </c>
      <c r="T3404" s="16" t="str">
        <f t="shared" si="323"/>
        <v>musical</v>
      </c>
    </row>
    <row r="3405" spans="1:20" ht="45" x14ac:dyDescent="0.25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18">
        <f t="shared" si="321"/>
        <v>108</v>
      </c>
      <c r="P3405" s="6">
        <f t="shared" si="318"/>
        <v>72.972972972972968</v>
      </c>
      <c r="Q3405" s="11">
        <f t="shared" si="319"/>
        <v>41775.427824074075</v>
      </c>
      <c r="R3405" s="11">
        <f t="shared" si="320"/>
        <v>41805.427824074075</v>
      </c>
      <c r="S3405" s="15" t="str">
        <f t="shared" si="322"/>
        <v>theater</v>
      </c>
      <c r="T3405" s="16" t="str">
        <f t="shared" si="323"/>
        <v>musical</v>
      </c>
    </row>
    <row r="3406" spans="1:20" ht="45" x14ac:dyDescent="0.25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18">
        <f t="shared" si="321"/>
        <v>100.88571428571429</v>
      </c>
      <c r="P3406" s="6">
        <f t="shared" si="318"/>
        <v>90.538461538461533</v>
      </c>
      <c r="Q3406" s="11">
        <f t="shared" si="319"/>
        <v>42553.375092592592</v>
      </c>
      <c r="R3406" s="11">
        <f t="shared" si="320"/>
        <v>42611.499999999993</v>
      </c>
      <c r="S3406" s="15" t="str">
        <f t="shared" si="322"/>
        <v>theater</v>
      </c>
      <c r="T3406" s="16" t="str">
        <f t="shared" si="323"/>
        <v>musical</v>
      </c>
    </row>
    <row r="3407" spans="1:20" ht="45" x14ac:dyDescent="0.25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18">
        <f t="shared" si="321"/>
        <v>128</v>
      </c>
      <c r="P3407" s="6">
        <f t="shared" si="318"/>
        <v>37.647058823529413</v>
      </c>
      <c r="Q3407" s="11">
        <f t="shared" si="319"/>
        <v>41912.442395833328</v>
      </c>
      <c r="R3407" s="11">
        <f t="shared" si="320"/>
        <v>41924.999305555553</v>
      </c>
      <c r="S3407" s="15" t="str">
        <f t="shared" si="322"/>
        <v>theater</v>
      </c>
      <c r="T3407" s="16" t="str">
        <f t="shared" si="323"/>
        <v>musical</v>
      </c>
    </row>
    <row r="3408" spans="1:20" ht="30" x14ac:dyDescent="0.25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18">
        <f t="shared" si="321"/>
        <v>133.33333333333331</v>
      </c>
      <c r="P3408" s="6">
        <f t="shared" si="318"/>
        <v>36.363636363636367</v>
      </c>
      <c r="Q3408" s="11">
        <f t="shared" si="319"/>
        <v>41803.248993055553</v>
      </c>
      <c r="R3408" s="11">
        <f t="shared" si="320"/>
        <v>41833.248993055553</v>
      </c>
      <c r="S3408" s="15" t="str">
        <f t="shared" si="322"/>
        <v>theater</v>
      </c>
      <c r="T3408" s="16" t="str">
        <f t="shared" si="323"/>
        <v>musical</v>
      </c>
    </row>
    <row r="3409" spans="1:20" ht="45" x14ac:dyDescent="0.25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18">
        <f t="shared" si="321"/>
        <v>101.375</v>
      </c>
      <c r="P3409" s="6">
        <f t="shared" si="318"/>
        <v>126.71875</v>
      </c>
      <c r="Q3409" s="11">
        <f t="shared" si="319"/>
        <v>42004.495532407404</v>
      </c>
      <c r="R3409" s="11">
        <f t="shared" si="320"/>
        <v>42034.495532407404</v>
      </c>
      <c r="S3409" s="15" t="str">
        <f t="shared" si="322"/>
        <v>theater</v>
      </c>
      <c r="T3409" s="16" t="str">
        <f t="shared" si="323"/>
        <v>musical</v>
      </c>
    </row>
    <row r="3410" spans="1:20" ht="45" x14ac:dyDescent="0.25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18">
        <f t="shared" si="321"/>
        <v>102.875</v>
      </c>
      <c r="P3410" s="6">
        <f t="shared" si="318"/>
        <v>329.2</v>
      </c>
      <c r="Q3410" s="11">
        <f t="shared" si="319"/>
        <v>41845.60083333333</v>
      </c>
      <c r="R3410" s="11">
        <f t="shared" si="320"/>
        <v>41878.833333333328</v>
      </c>
      <c r="S3410" s="15" t="str">
        <f t="shared" si="322"/>
        <v>theater</v>
      </c>
      <c r="T3410" s="16" t="str">
        <f t="shared" si="323"/>
        <v>musical</v>
      </c>
    </row>
    <row r="3411" spans="1:20" ht="45" x14ac:dyDescent="0.25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18">
        <f t="shared" si="321"/>
        <v>107.24000000000001</v>
      </c>
      <c r="P3411" s="6">
        <f t="shared" si="318"/>
        <v>81.242424242424249</v>
      </c>
      <c r="Q3411" s="11">
        <f t="shared" si="319"/>
        <v>41982.565023148149</v>
      </c>
      <c r="R3411" s="11">
        <f t="shared" si="320"/>
        <v>42022.565023148149</v>
      </c>
      <c r="S3411" s="15" t="str">
        <f t="shared" si="322"/>
        <v>theater</v>
      </c>
      <c r="T3411" s="16" t="str">
        <f t="shared" si="323"/>
        <v>musical</v>
      </c>
    </row>
    <row r="3412" spans="1:20" ht="45" x14ac:dyDescent="0.25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18">
        <f t="shared" si="321"/>
        <v>109.62</v>
      </c>
      <c r="P3412" s="6">
        <f t="shared" si="318"/>
        <v>50.75</v>
      </c>
      <c r="Q3412" s="11">
        <f t="shared" si="319"/>
        <v>42061.004155092589</v>
      </c>
      <c r="R3412" s="11">
        <f t="shared" si="320"/>
        <v>42088.958333333336</v>
      </c>
      <c r="S3412" s="15" t="str">
        <f t="shared" si="322"/>
        <v>theater</v>
      </c>
      <c r="T3412" s="16" t="str">
        <f t="shared" si="323"/>
        <v>plays</v>
      </c>
    </row>
    <row r="3413" spans="1:20" ht="45" x14ac:dyDescent="0.25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18">
        <f t="shared" si="321"/>
        <v>121.8</v>
      </c>
      <c r="P3413" s="6">
        <f t="shared" si="318"/>
        <v>60.9</v>
      </c>
      <c r="Q3413" s="11">
        <f t="shared" si="319"/>
        <v>42036.035949074074</v>
      </c>
      <c r="R3413" s="11">
        <f t="shared" si="320"/>
        <v>42064.082638888889</v>
      </c>
      <c r="S3413" s="15" t="str">
        <f t="shared" si="322"/>
        <v>theater</v>
      </c>
      <c r="T3413" s="16" t="str">
        <f t="shared" si="323"/>
        <v>plays</v>
      </c>
    </row>
    <row r="3414" spans="1:20" ht="45" x14ac:dyDescent="0.25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18">
        <f t="shared" si="321"/>
        <v>106.85</v>
      </c>
      <c r="P3414" s="6">
        <f t="shared" si="318"/>
        <v>109.03061224489795</v>
      </c>
      <c r="Q3414" s="11">
        <f t="shared" si="319"/>
        <v>42157.26185185185</v>
      </c>
      <c r="R3414" s="11">
        <f t="shared" si="320"/>
        <v>42187.26185185185</v>
      </c>
      <c r="S3414" s="15" t="str">
        <f t="shared" si="322"/>
        <v>theater</v>
      </c>
      <c r="T3414" s="16" t="str">
        <f t="shared" si="323"/>
        <v>plays</v>
      </c>
    </row>
    <row r="3415" spans="1:20" ht="45" x14ac:dyDescent="0.25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18">
        <f t="shared" si="321"/>
        <v>100.71379999999999</v>
      </c>
      <c r="P3415" s="6">
        <f t="shared" si="318"/>
        <v>25.692295918367346</v>
      </c>
      <c r="Q3415" s="11">
        <f t="shared" si="319"/>
        <v>41827.701608796291</v>
      </c>
      <c r="R3415" s="11">
        <f t="shared" si="320"/>
        <v>41857.688888888886</v>
      </c>
      <c r="S3415" s="15" t="str">
        <f t="shared" si="322"/>
        <v>theater</v>
      </c>
      <c r="T3415" s="16" t="str">
        <f t="shared" si="323"/>
        <v>plays</v>
      </c>
    </row>
    <row r="3416" spans="1:20" ht="45" x14ac:dyDescent="0.25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18">
        <f t="shared" si="321"/>
        <v>109.00000000000001</v>
      </c>
      <c r="P3416" s="6">
        <f t="shared" si="318"/>
        <v>41.92307692307692</v>
      </c>
      <c r="Q3416" s="11">
        <f t="shared" si="319"/>
        <v>42162.521215277775</v>
      </c>
      <c r="R3416" s="11">
        <f t="shared" si="320"/>
        <v>42192.521215277775</v>
      </c>
      <c r="S3416" s="15" t="str">
        <f t="shared" si="322"/>
        <v>theater</v>
      </c>
      <c r="T3416" s="16" t="str">
        <f t="shared" si="323"/>
        <v>plays</v>
      </c>
    </row>
    <row r="3417" spans="1:20" ht="45" x14ac:dyDescent="0.25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18">
        <f t="shared" si="321"/>
        <v>113.63000000000001</v>
      </c>
      <c r="P3417" s="6">
        <f t="shared" si="318"/>
        <v>88.7734375</v>
      </c>
      <c r="Q3417" s="11">
        <f t="shared" si="319"/>
        <v>42233.530231481483</v>
      </c>
      <c r="R3417" s="11">
        <f t="shared" si="320"/>
        <v>42263.530231481483</v>
      </c>
      <c r="S3417" s="15" t="str">
        <f t="shared" si="322"/>
        <v>theater</v>
      </c>
      <c r="T3417" s="16" t="str">
        <f t="shared" si="323"/>
        <v>plays</v>
      </c>
    </row>
    <row r="3418" spans="1:20" ht="30" x14ac:dyDescent="0.25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18">
        <f t="shared" si="321"/>
        <v>113.92</v>
      </c>
      <c r="P3418" s="6">
        <f t="shared" si="318"/>
        <v>80.225352112676063</v>
      </c>
      <c r="Q3418" s="11">
        <f t="shared" si="319"/>
        <v>42041.989490740736</v>
      </c>
      <c r="R3418" s="11">
        <f t="shared" si="320"/>
        <v>42071.947824074072</v>
      </c>
      <c r="S3418" s="15" t="str">
        <f t="shared" si="322"/>
        <v>theater</v>
      </c>
      <c r="T3418" s="16" t="str">
        <f t="shared" si="323"/>
        <v>plays</v>
      </c>
    </row>
    <row r="3419" spans="1:20" ht="30" x14ac:dyDescent="0.25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18">
        <f t="shared" si="321"/>
        <v>106</v>
      </c>
      <c r="P3419" s="6">
        <f t="shared" si="318"/>
        <v>78.936170212765958</v>
      </c>
      <c r="Q3419" s="11">
        <f t="shared" si="319"/>
        <v>42585.315509259257</v>
      </c>
      <c r="R3419" s="11">
        <f t="shared" si="320"/>
        <v>42598.957638888889</v>
      </c>
      <c r="S3419" s="15" t="str">
        <f t="shared" si="322"/>
        <v>theater</v>
      </c>
      <c r="T3419" s="16" t="str">
        <f t="shared" si="323"/>
        <v>plays</v>
      </c>
    </row>
    <row r="3420" spans="1:20" ht="45" x14ac:dyDescent="0.25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18">
        <f t="shared" si="321"/>
        <v>162.5</v>
      </c>
      <c r="P3420" s="6">
        <f t="shared" si="318"/>
        <v>95.588235294117652</v>
      </c>
      <c r="Q3420" s="11">
        <f t="shared" si="319"/>
        <v>42097.578159722216</v>
      </c>
      <c r="R3420" s="11">
        <f t="shared" si="320"/>
        <v>42127.743750000001</v>
      </c>
      <c r="S3420" s="15" t="str">
        <f t="shared" si="322"/>
        <v>theater</v>
      </c>
      <c r="T3420" s="16" t="str">
        <f t="shared" si="323"/>
        <v>plays</v>
      </c>
    </row>
    <row r="3421" spans="1:20" ht="45" x14ac:dyDescent="0.25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18">
        <f t="shared" si="321"/>
        <v>106</v>
      </c>
      <c r="P3421" s="6">
        <f t="shared" si="318"/>
        <v>69.890109890109883</v>
      </c>
      <c r="Q3421" s="11">
        <f t="shared" si="319"/>
        <v>41808.461238425924</v>
      </c>
      <c r="R3421" s="11">
        <f t="shared" si="320"/>
        <v>41838.461238425924</v>
      </c>
      <c r="S3421" s="15" t="str">
        <f t="shared" si="322"/>
        <v>theater</v>
      </c>
      <c r="T3421" s="16" t="str">
        <f t="shared" si="323"/>
        <v>plays</v>
      </c>
    </row>
    <row r="3422" spans="1:20" ht="45" x14ac:dyDescent="0.25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18">
        <f t="shared" si="321"/>
        <v>100.15624999999999</v>
      </c>
      <c r="P3422" s="6">
        <f t="shared" si="318"/>
        <v>74.534883720930239</v>
      </c>
      <c r="Q3422" s="11">
        <f t="shared" si="319"/>
        <v>41852.449976851851</v>
      </c>
      <c r="R3422" s="11">
        <f t="shared" si="320"/>
        <v>41882.449976851851</v>
      </c>
      <c r="S3422" s="15" t="str">
        <f t="shared" si="322"/>
        <v>theater</v>
      </c>
      <c r="T3422" s="16" t="str">
        <f t="shared" si="323"/>
        <v>plays</v>
      </c>
    </row>
    <row r="3423" spans="1:20" ht="30" x14ac:dyDescent="0.25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18">
        <f t="shared" si="321"/>
        <v>105.35000000000001</v>
      </c>
      <c r="P3423" s="6">
        <f t="shared" si="318"/>
        <v>123.94117647058823</v>
      </c>
      <c r="Q3423" s="11">
        <f t="shared" si="319"/>
        <v>42693.90185185185</v>
      </c>
      <c r="R3423" s="11">
        <f t="shared" si="320"/>
        <v>42708.833333333336</v>
      </c>
      <c r="S3423" s="15" t="str">
        <f t="shared" si="322"/>
        <v>theater</v>
      </c>
      <c r="T3423" s="16" t="str">
        <f t="shared" si="323"/>
        <v>plays</v>
      </c>
    </row>
    <row r="3424" spans="1:20" ht="45" x14ac:dyDescent="0.25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18">
        <f t="shared" si="321"/>
        <v>174.8</v>
      </c>
      <c r="P3424" s="6">
        <f t="shared" si="318"/>
        <v>264.84848484848487</v>
      </c>
      <c r="Q3424" s="11">
        <f t="shared" si="319"/>
        <v>42341.610046296293</v>
      </c>
      <c r="R3424" s="11">
        <f t="shared" si="320"/>
        <v>42369.958333333336</v>
      </c>
      <c r="S3424" s="15" t="str">
        <f t="shared" si="322"/>
        <v>theater</v>
      </c>
      <c r="T3424" s="16" t="str">
        <f t="shared" si="323"/>
        <v>plays</v>
      </c>
    </row>
    <row r="3425" spans="1:20" ht="45" x14ac:dyDescent="0.25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18">
        <f t="shared" si="321"/>
        <v>102</v>
      </c>
      <c r="P3425" s="6">
        <f t="shared" si="318"/>
        <v>58.620689655172413</v>
      </c>
      <c r="Q3425" s="11">
        <f t="shared" si="319"/>
        <v>41879.852673611109</v>
      </c>
      <c r="R3425" s="11">
        <f t="shared" si="320"/>
        <v>41907.857638888883</v>
      </c>
      <c r="S3425" s="15" t="str">
        <f t="shared" si="322"/>
        <v>theater</v>
      </c>
      <c r="T3425" s="16" t="str">
        <f t="shared" si="323"/>
        <v>plays</v>
      </c>
    </row>
    <row r="3426" spans="1:20" ht="45" x14ac:dyDescent="0.25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18">
        <f t="shared" si="321"/>
        <v>100.125</v>
      </c>
      <c r="P3426" s="6">
        <f t="shared" si="318"/>
        <v>70.884955752212392</v>
      </c>
      <c r="Q3426" s="11">
        <f t="shared" si="319"/>
        <v>41941.475532407407</v>
      </c>
      <c r="R3426" s="11">
        <f t="shared" si="320"/>
        <v>41969.916666666664</v>
      </c>
      <c r="S3426" s="15" t="str">
        <f t="shared" si="322"/>
        <v>theater</v>
      </c>
      <c r="T3426" s="16" t="str">
        <f t="shared" si="323"/>
        <v>plays</v>
      </c>
    </row>
    <row r="3427" spans="1:20" ht="45" x14ac:dyDescent="0.25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18">
        <f t="shared" si="321"/>
        <v>171.42857142857142</v>
      </c>
      <c r="P3427" s="6">
        <f t="shared" si="318"/>
        <v>8.5714285714285712</v>
      </c>
      <c r="Q3427" s="11">
        <f t="shared" si="319"/>
        <v>42425.522337962961</v>
      </c>
      <c r="R3427" s="11">
        <f t="shared" si="320"/>
        <v>42442.291666666664</v>
      </c>
      <c r="S3427" s="15" t="str">
        <f t="shared" si="322"/>
        <v>theater</v>
      </c>
      <c r="T3427" s="16" t="str">
        <f t="shared" si="323"/>
        <v>plays</v>
      </c>
    </row>
    <row r="3428" spans="1:20" ht="45" x14ac:dyDescent="0.25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18">
        <f t="shared" si="321"/>
        <v>113.56666666666666</v>
      </c>
      <c r="P3428" s="6">
        <f t="shared" si="318"/>
        <v>113.56666666666666</v>
      </c>
      <c r="Q3428" s="11">
        <f t="shared" si="319"/>
        <v>42026.672847222224</v>
      </c>
      <c r="R3428" s="11">
        <f t="shared" si="320"/>
        <v>42085.884722222218</v>
      </c>
      <c r="S3428" s="15" t="str">
        <f t="shared" si="322"/>
        <v>theater</v>
      </c>
      <c r="T3428" s="16" t="str">
        <f t="shared" si="323"/>
        <v>plays</v>
      </c>
    </row>
    <row r="3429" spans="1:20" ht="45" x14ac:dyDescent="0.25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18">
        <f t="shared" si="321"/>
        <v>129.46666666666667</v>
      </c>
      <c r="P3429" s="6">
        <f t="shared" si="318"/>
        <v>60.6875</v>
      </c>
      <c r="Q3429" s="11">
        <f t="shared" si="319"/>
        <v>41922.432256944441</v>
      </c>
      <c r="R3429" s="11">
        <f t="shared" si="320"/>
        <v>41932.040972222218</v>
      </c>
      <c r="S3429" s="15" t="str">
        <f t="shared" si="322"/>
        <v>theater</v>
      </c>
      <c r="T3429" s="16" t="str">
        <f t="shared" si="323"/>
        <v>plays</v>
      </c>
    </row>
    <row r="3430" spans="1:20" ht="45" x14ac:dyDescent="0.25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18">
        <f t="shared" si="321"/>
        <v>101.4</v>
      </c>
      <c r="P3430" s="6">
        <f t="shared" si="318"/>
        <v>110.21739130434783</v>
      </c>
      <c r="Q3430" s="11">
        <f t="shared" si="319"/>
        <v>41993.616006944438</v>
      </c>
      <c r="R3430" s="11">
        <f t="shared" si="320"/>
        <v>42010.041666666664</v>
      </c>
      <c r="S3430" s="15" t="str">
        <f t="shared" si="322"/>
        <v>theater</v>
      </c>
      <c r="T3430" s="16" t="str">
        <f t="shared" si="323"/>
        <v>plays</v>
      </c>
    </row>
    <row r="3431" spans="1:20" ht="30" x14ac:dyDescent="0.25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18">
        <f t="shared" si="321"/>
        <v>109.16666666666666</v>
      </c>
      <c r="P3431" s="6">
        <f t="shared" si="318"/>
        <v>136.45833333333334</v>
      </c>
      <c r="Q3431" s="11">
        <f t="shared" si="319"/>
        <v>42219.70752314815</v>
      </c>
      <c r="R3431" s="11">
        <f t="shared" si="320"/>
        <v>42239.874999999993</v>
      </c>
      <c r="S3431" s="15" t="str">
        <f t="shared" si="322"/>
        <v>theater</v>
      </c>
      <c r="T3431" s="16" t="str">
        <f t="shared" si="323"/>
        <v>plays</v>
      </c>
    </row>
    <row r="3432" spans="1:20" ht="45" x14ac:dyDescent="0.25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18">
        <f t="shared" si="321"/>
        <v>128.92500000000001</v>
      </c>
      <c r="P3432" s="6">
        <f t="shared" si="318"/>
        <v>53.164948453608247</v>
      </c>
      <c r="Q3432" s="11">
        <f t="shared" si="319"/>
        <v>42225.351342592585</v>
      </c>
      <c r="R3432" s="11">
        <f t="shared" si="320"/>
        <v>42270.351342592585</v>
      </c>
      <c r="S3432" s="15" t="str">
        <f t="shared" si="322"/>
        <v>theater</v>
      </c>
      <c r="T3432" s="16" t="str">
        <f t="shared" si="323"/>
        <v>spaces</v>
      </c>
    </row>
    <row r="3433" spans="1:20" ht="30" x14ac:dyDescent="0.25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18">
        <f t="shared" si="321"/>
        <v>102.06</v>
      </c>
      <c r="P3433" s="6">
        <f t="shared" si="318"/>
        <v>86.491525423728817</v>
      </c>
      <c r="Q3433" s="11">
        <f t="shared" si="319"/>
        <v>42381.478506944441</v>
      </c>
      <c r="R3433" s="11">
        <f t="shared" si="320"/>
        <v>42411.478506944441</v>
      </c>
      <c r="S3433" s="15" t="str">
        <f t="shared" si="322"/>
        <v>theater</v>
      </c>
      <c r="T3433" s="16" t="str">
        <f t="shared" si="323"/>
        <v>spaces</v>
      </c>
    </row>
    <row r="3434" spans="1:20" ht="45" x14ac:dyDescent="0.25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18">
        <f t="shared" si="321"/>
        <v>146.53957758620692</v>
      </c>
      <c r="P3434" s="6">
        <f t="shared" si="318"/>
        <v>155.23827397260274</v>
      </c>
      <c r="Q3434" s="11">
        <f t="shared" si="319"/>
        <v>41894.424027777779</v>
      </c>
      <c r="R3434" s="11">
        <f t="shared" si="320"/>
        <v>41954.465694444443</v>
      </c>
      <c r="S3434" s="15" t="str">
        <f t="shared" si="322"/>
        <v>theater</v>
      </c>
      <c r="T3434" s="16" t="str">
        <f t="shared" si="323"/>
        <v>spaces</v>
      </c>
    </row>
    <row r="3435" spans="1:20" ht="45" x14ac:dyDescent="0.25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18">
        <f t="shared" si="321"/>
        <v>100.352</v>
      </c>
      <c r="P3435" s="6">
        <f t="shared" si="318"/>
        <v>115.08256880733946</v>
      </c>
      <c r="Q3435" s="11">
        <f t="shared" si="319"/>
        <v>42576.070381944439</v>
      </c>
      <c r="R3435" s="11">
        <f t="shared" si="320"/>
        <v>42606.070381944439</v>
      </c>
      <c r="S3435" s="15" t="str">
        <f t="shared" si="322"/>
        <v>theater</v>
      </c>
      <c r="T3435" s="16" t="str">
        <f t="shared" si="323"/>
        <v>spaces</v>
      </c>
    </row>
    <row r="3436" spans="1:20" ht="45" x14ac:dyDescent="0.25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18">
        <f t="shared" si="321"/>
        <v>121.64999999999999</v>
      </c>
      <c r="P3436" s="6">
        <f t="shared" si="318"/>
        <v>109.5945945945946</v>
      </c>
      <c r="Q3436" s="11">
        <f t="shared" si="319"/>
        <v>42654.765370370369</v>
      </c>
      <c r="R3436" s="11">
        <f t="shared" si="320"/>
        <v>42673.958333333336</v>
      </c>
      <c r="S3436" s="15" t="str">
        <f t="shared" si="322"/>
        <v>theater</v>
      </c>
      <c r="T3436" s="16" t="str">
        <f t="shared" si="323"/>
        <v>spaces</v>
      </c>
    </row>
    <row r="3437" spans="1:20" ht="45" x14ac:dyDescent="0.25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18">
        <f t="shared" si="321"/>
        <v>105.5</v>
      </c>
      <c r="P3437" s="6">
        <f t="shared" si="318"/>
        <v>45.214285714285715</v>
      </c>
      <c r="Q3437" s="11">
        <f t="shared" si="319"/>
        <v>42431.29173611111</v>
      </c>
      <c r="R3437" s="11">
        <f t="shared" si="320"/>
        <v>42491.250069444439</v>
      </c>
      <c r="S3437" s="15" t="str">
        <f t="shared" si="322"/>
        <v>theater</v>
      </c>
      <c r="T3437" s="16" t="str">
        <f t="shared" si="323"/>
        <v>spaces</v>
      </c>
    </row>
    <row r="3438" spans="1:20" ht="45" x14ac:dyDescent="0.25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18">
        <f t="shared" si="321"/>
        <v>110.4008</v>
      </c>
      <c r="P3438" s="6">
        <f t="shared" si="318"/>
        <v>104.15169811320754</v>
      </c>
      <c r="Q3438" s="11">
        <f t="shared" si="319"/>
        <v>42627.098969907405</v>
      </c>
      <c r="R3438" s="11">
        <f t="shared" si="320"/>
        <v>42655.791666666664</v>
      </c>
      <c r="S3438" s="15" t="str">
        <f t="shared" si="322"/>
        <v>theater</v>
      </c>
      <c r="T3438" s="16" t="str">
        <f t="shared" si="323"/>
        <v>spaces</v>
      </c>
    </row>
    <row r="3439" spans="1:20" ht="45" x14ac:dyDescent="0.2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18">
        <f t="shared" si="321"/>
        <v>100</v>
      </c>
      <c r="P3439" s="6">
        <f t="shared" si="318"/>
        <v>35.714285714285715</v>
      </c>
      <c r="Q3439" s="11">
        <f t="shared" si="319"/>
        <v>42511.153715277775</v>
      </c>
      <c r="R3439" s="11">
        <f t="shared" si="320"/>
        <v>42541.153715277775</v>
      </c>
      <c r="S3439" s="15" t="str">
        <f t="shared" si="322"/>
        <v>theater</v>
      </c>
      <c r="T3439" s="16" t="str">
        <f t="shared" si="323"/>
        <v>spaces</v>
      </c>
    </row>
    <row r="3440" spans="1:20" x14ac:dyDescent="0.25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18">
        <f t="shared" si="321"/>
        <v>176.535</v>
      </c>
      <c r="P3440" s="6">
        <f t="shared" si="318"/>
        <v>96.997252747252745</v>
      </c>
      <c r="Q3440" s="11">
        <f t="shared" si="319"/>
        <v>42336.812060185184</v>
      </c>
      <c r="R3440" s="11">
        <f t="shared" si="320"/>
        <v>42358.999305555553</v>
      </c>
      <c r="S3440" s="15" t="str">
        <f t="shared" si="322"/>
        <v>theater</v>
      </c>
      <c r="T3440" s="16" t="str">
        <f t="shared" si="323"/>
        <v>spaces</v>
      </c>
    </row>
    <row r="3441" spans="1:20" ht="45" x14ac:dyDescent="0.25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18">
        <f t="shared" si="321"/>
        <v>100</v>
      </c>
      <c r="P3441" s="6">
        <f t="shared" si="318"/>
        <v>370.37037037037038</v>
      </c>
      <c r="Q3441" s="11">
        <f t="shared" si="319"/>
        <v>42341.365972222215</v>
      </c>
      <c r="R3441" s="11">
        <f t="shared" si="320"/>
        <v>42376.365972222215</v>
      </c>
      <c r="S3441" s="15" t="str">
        <f t="shared" si="322"/>
        <v>theater</v>
      </c>
      <c r="T3441" s="16" t="str">
        <f t="shared" si="323"/>
        <v>spaces</v>
      </c>
    </row>
    <row r="3442" spans="1:20" ht="45" x14ac:dyDescent="0.25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18">
        <f t="shared" si="321"/>
        <v>103.29411764705883</v>
      </c>
      <c r="P3442" s="6">
        <f t="shared" si="318"/>
        <v>94.408602150537632</v>
      </c>
      <c r="Q3442" s="11">
        <f t="shared" si="319"/>
        <v>42740.628819444442</v>
      </c>
      <c r="R3442" s="11">
        <f t="shared" si="320"/>
        <v>42762.628819444442</v>
      </c>
      <c r="S3442" s="15" t="str">
        <f t="shared" si="322"/>
        <v>theater</v>
      </c>
      <c r="T3442" s="16" t="str">
        <f t="shared" si="323"/>
        <v>spaces</v>
      </c>
    </row>
    <row r="3443" spans="1:20" ht="45" x14ac:dyDescent="0.25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18">
        <f t="shared" si="321"/>
        <v>104.5</v>
      </c>
      <c r="P3443" s="6">
        <f t="shared" si="318"/>
        <v>48.984375</v>
      </c>
      <c r="Q3443" s="11">
        <f t="shared" si="319"/>
        <v>42622.559143518512</v>
      </c>
      <c r="R3443" s="11">
        <f t="shared" si="320"/>
        <v>42652.559143518512</v>
      </c>
      <c r="S3443" s="15" t="str">
        <f t="shared" si="322"/>
        <v>theater</v>
      </c>
      <c r="T3443" s="16" t="str">
        <f t="shared" si="323"/>
        <v>spaces</v>
      </c>
    </row>
    <row r="3444" spans="1:20" x14ac:dyDescent="0.25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18">
        <f t="shared" si="321"/>
        <v>100.29999999999998</v>
      </c>
      <c r="P3444" s="6">
        <f t="shared" si="318"/>
        <v>45.590909090909093</v>
      </c>
      <c r="Q3444" s="11">
        <f t="shared" si="319"/>
        <v>42390.63040509259</v>
      </c>
      <c r="R3444" s="11">
        <f t="shared" si="320"/>
        <v>42420.63040509259</v>
      </c>
      <c r="S3444" s="15" t="str">
        <f t="shared" si="322"/>
        <v>theater</v>
      </c>
      <c r="T3444" s="16" t="str">
        <f t="shared" si="323"/>
        <v>spaces</v>
      </c>
    </row>
    <row r="3445" spans="1:20" ht="45" x14ac:dyDescent="0.25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18">
        <f t="shared" si="321"/>
        <v>457.74666666666673</v>
      </c>
      <c r="P3445" s="6">
        <f t="shared" si="318"/>
        <v>23.275254237288134</v>
      </c>
      <c r="Q3445" s="11">
        <f t="shared" si="319"/>
        <v>41885.270509259259</v>
      </c>
      <c r="R3445" s="11">
        <f t="shared" si="320"/>
        <v>41915.270509259259</v>
      </c>
      <c r="S3445" s="15" t="str">
        <f t="shared" si="322"/>
        <v>theater</v>
      </c>
      <c r="T3445" s="16" t="str">
        <f t="shared" si="323"/>
        <v>spaces</v>
      </c>
    </row>
    <row r="3446" spans="1:20" ht="45" x14ac:dyDescent="0.25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18">
        <f t="shared" si="321"/>
        <v>104.96000000000001</v>
      </c>
      <c r="P3446" s="6">
        <f t="shared" si="318"/>
        <v>63.2289156626506</v>
      </c>
      <c r="Q3446" s="11">
        <f t="shared" si="319"/>
        <v>42724.456840277773</v>
      </c>
      <c r="R3446" s="11">
        <f t="shared" si="320"/>
        <v>42754.456840277773</v>
      </c>
      <c r="S3446" s="15" t="str">
        <f t="shared" si="322"/>
        <v>theater</v>
      </c>
      <c r="T3446" s="16" t="str">
        <f t="shared" si="323"/>
        <v>spaces</v>
      </c>
    </row>
    <row r="3447" spans="1:20" ht="30" x14ac:dyDescent="0.25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18">
        <f t="shared" si="321"/>
        <v>171.94285714285715</v>
      </c>
      <c r="P3447" s="6">
        <f t="shared" si="318"/>
        <v>153.5204081632653</v>
      </c>
      <c r="Q3447" s="11">
        <f t="shared" si="319"/>
        <v>42090.704166666663</v>
      </c>
      <c r="R3447" s="11">
        <f t="shared" si="320"/>
        <v>42150.704166666663</v>
      </c>
      <c r="S3447" s="15" t="str">
        <f t="shared" si="322"/>
        <v>theater</v>
      </c>
      <c r="T3447" s="16" t="str">
        <f t="shared" si="323"/>
        <v>spaces</v>
      </c>
    </row>
    <row r="3448" spans="1:20" ht="45" x14ac:dyDescent="0.25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18">
        <f t="shared" si="321"/>
        <v>103.73000000000002</v>
      </c>
      <c r="P3448" s="6">
        <f t="shared" si="318"/>
        <v>90.2</v>
      </c>
      <c r="Q3448" s="11">
        <f t="shared" si="319"/>
        <v>42775.525381944441</v>
      </c>
      <c r="R3448" s="11">
        <f t="shared" si="320"/>
        <v>42792.999305555553</v>
      </c>
      <c r="S3448" s="15" t="str">
        <f t="shared" si="322"/>
        <v>theater</v>
      </c>
      <c r="T3448" s="16" t="str">
        <f t="shared" si="323"/>
        <v>spaces</v>
      </c>
    </row>
    <row r="3449" spans="1:20" ht="45" x14ac:dyDescent="0.25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18">
        <f t="shared" si="321"/>
        <v>103.029</v>
      </c>
      <c r="P3449" s="6">
        <f t="shared" si="318"/>
        <v>118.97113163972287</v>
      </c>
      <c r="Q3449" s="11">
        <f t="shared" si="319"/>
        <v>41777.985289351847</v>
      </c>
      <c r="R3449" s="11">
        <f t="shared" si="320"/>
        <v>41805.975694444445</v>
      </c>
      <c r="S3449" s="15" t="str">
        <f t="shared" si="322"/>
        <v>theater</v>
      </c>
      <c r="T3449" s="16" t="str">
        <f t="shared" si="323"/>
        <v>spaces</v>
      </c>
    </row>
    <row r="3450" spans="1:20" ht="45" x14ac:dyDescent="0.25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18">
        <f t="shared" si="321"/>
        <v>118.88888888888889</v>
      </c>
      <c r="P3450" s="6">
        <f t="shared" si="318"/>
        <v>80.25</v>
      </c>
      <c r="Q3450" s="11">
        <f t="shared" si="319"/>
        <v>42780.531944444439</v>
      </c>
      <c r="R3450" s="11">
        <f t="shared" si="320"/>
        <v>42794.874999999993</v>
      </c>
      <c r="S3450" s="15" t="str">
        <f t="shared" si="322"/>
        <v>theater</v>
      </c>
      <c r="T3450" s="16" t="str">
        <f t="shared" si="323"/>
        <v>spaces</v>
      </c>
    </row>
    <row r="3451" spans="1:20" ht="45" x14ac:dyDescent="0.25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18">
        <f t="shared" si="321"/>
        <v>100</v>
      </c>
      <c r="P3451" s="6">
        <f t="shared" si="318"/>
        <v>62.5</v>
      </c>
      <c r="Q3451" s="11">
        <f t="shared" si="319"/>
        <v>42752.61886574074</v>
      </c>
      <c r="R3451" s="11">
        <f t="shared" si="320"/>
        <v>42766.541666666664</v>
      </c>
      <c r="S3451" s="15" t="str">
        <f t="shared" si="322"/>
        <v>theater</v>
      </c>
      <c r="T3451" s="16" t="str">
        <f t="shared" si="323"/>
        <v>spaces</v>
      </c>
    </row>
    <row r="3452" spans="1:20" ht="45" x14ac:dyDescent="0.25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18">
        <f t="shared" si="321"/>
        <v>318.69988910451895</v>
      </c>
      <c r="P3452" s="6">
        <f t="shared" si="318"/>
        <v>131.37719999999999</v>
      </c>
      <c r="Q3452" s="11">
        <f t="shared" si="319"/>
        <v>42534.687291666669</v>
      </c>
      <c r="R3452" s="11">
        <f t="shared" si="320"/>
        <v>42564.687291666669</v>
      </c>
      <c r="S3452" s="15" t="str">
        <f t="shared" si="322"/>
        <v>theater</v>
      </c>
      <c r="T3452" s="16" t="str">
        <f t="shared" si="323"/>
        <v>spaces</v>
      </c>
    </row>
    <row r="3453" spans="1:20" ht="30" x14ac:dyDescent="0.25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18">
        <f t="shared" si="321"/>
        <v>108.50614285714286</v>
      </c>
      <c r="P3453" s="6">
        <f t="shared" si="318"/>
        <v>73.032980769230775</v>
      </c>
      <c r="Q3453" s="11">
        <f t="shared" si="319"/>
        <v>41239.627916666665</v>
      </c>
      <c r="R3453" s="11">
        <f t="shared" si="320"/>
        <v>41269.627916666665</v>
      </c>
      <c r="S3453" s="15" t="str">
        <f t="shared" si="322"/>
        <v>theater</v>
      </c>
      <c r="T3453" s="16" t="str">
        <f t="shared" si="323"/>
        <v>spaces</v>
      </c>
    </row>
    <row r="3454" spans="1:20" ht="45" x14ac:dyDescent="0.25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18">
        <f t="shared" si="321"/>
        <v>101.16666666666667</v>
      </c>
      <c r="P3454" s="6">
        <f t="shared" si="318"/>
        <v>178.52941176470588</v>
      </c>
      <c r="Q3454" s="11">
        <f t="shared" si="319"/>
        <v>42398.640925925924</v>
      </c>
      <c r="R3454" s="11">
        <f t="shared" si="320"/>
        <v>42430.040972222218</v>
      </c>
      <c r="S3454" s="15" t="str">
        <f t="shared" si="322"/>
        <v>theater</v>
      </c>
      <c r="T3454" s="16" t="str">
        <f t="shared" si="323"/>
        <v>spaces</v>
      </c>
    </row>
    <row r="3455" spans="1:20" ht="45" x14ac:dyDescent="0.25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18">
        <f t="shared" si="321"/>
        <v>112.815</v>
      </c>
      <c r="P3455" s="6">
        <f t="shared" si="318"/>
        <v>162.90974729241879</v>
      </c>
      <c r="Q3455" s="11">
        <f t="shared" si="319"/>
        <v>41928.672731481478</v>
      </c>
      <c r="R3455" s="11">
        <f t="shared" si="320"/>
        <v>41958.714398148142</v>
      </c>
      <c r="S3455" s="15" t="str">
        <f t="shared" si="322"/>
        <v>theater</v>
      </c>
      <c r="T3455" s="16" t="str">
        <f t="shared" si="323"/>
        <v>spaces</v>
      </c>
    </row>
    <row r="3456" spans="1:20" ht="45" x14ac:dyDescent="0.25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18">
        <f t="shared" si="321"/>
        <v>120.49622641509434</v>
      </c>
      <c r="P3456" s="6">
        <f t="shared" si="318"/>
        <v>108.24237288135593</v>
      </c>
      <c r="Q3456" s="11">
        <f t="shared" si="319"/>
        <v>41888.466493055552</v>
      </c>
      <c r="R3456" s="11">
        <f t="shared" si="320"/>
        <v>41918.466493055552</v>
      </c>
      <c r="S3456" s="15" t="str">
        <f t="shared" si="322"/>
        <v>theater</v>
      </c>
      <c r="T3456" s="16" t="str">
        <f t="shared" si="323"/>
        <v>spaces</v>
      </c>
    </row>
    <row r="3457" spans="1:20" ht="30" x14ac:dyDescent="0.25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18">
        <f t="shared" si="321"/>
        <v>107.74999999999999</v>
      </c>
      <c r="P3457" s="6">
        <f t="shared" si="318"/>
        <v>88.865979381443296</v>
      </c>
      <c r="Q3457" s="11">
        <f t="shared" si="319"/>
        <v>41957.54850694444</v>
      </c>
      <c r="R3457" s="11">
        <f t="shared" si="320"/>
        <v>41987.54850694444</v>
      </c>
      <c r="S3457" s="15" t="str">
        <f t="shared" si="322"/>
        <v>theater</v>
      </c>
      <c r="T3457" s="16" t="str">
        <f t="shared" si="323"/>
        <v>spaces</v>
      </c>
    </row>
    <row r="3458" spans="1:20" ht="30" x14ac:dyDescent="0.25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18">
        <f t="shared" si="321"/>
        <v>180</v>
      </c>
      <c r="P3458" s="6">
        <f t="shared" ref="P3458:P3521" si="324">IF(ISERROR(E3458/L3458),0,E3458/L3458)</f>
        <v>54</v>
      </c>
      <c r="Q3458" s="11">
        <f t="shared" ref="Q3458:Q3521" si="325">(J3458/86400)+25569+(-5/24)</f>
        <v>42098.007905092592</v>
      </c>
      <c r="R3458" s="11">
        <f t="shared" ref="R3458:R3521" si="326">(I3458/86400)+25569+(-5/24)</f>
        <v>42119.007905092592</v>
      </c>
      <c r="S3458" s="15" t="str">
        <f t="shared" si="322"/>
        <v>theater</v>
      </c>
      <c r="T3458" s="16" t="str">
        <f t="shared" si="323"/>
        <v>spaces</v>
      </c>
    </row>
    <row r="3459" spans="1:20" ht="45" x14ac:dyDescent="0.25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18">
        <f t="shared" ref="O3459:O3522" si="327">E3459/D3459 * 100</f>
        <v>101.16666666666667</v>
      </c>
      <c r="P3459" s="6">
        <f t="shared" si="324"/>
        <v>116.73076923076923</v>
      </c>
      <c r="Q3459" s="11">
        <f t="shared" si="325"/>
        <v>42360.003692129627</v>
      </c>
      <c r="R3459" s="11">
        <f t="shared" si="326"/>
        <v>42390.003692129627</v>
      </c>
      <c r="S3459" s="15" t="str">
        <f t="shared" ref="S3459:S3522" si="328">LEFT(N3459,FIND("/",N3459)-1)</f>
        <v>theater</v>
      </c>
      <c r="T3459" s="16" t="str">
        <f t="shared" ref="T3459:T3522" si="329">RIGHT(N3459,LEN(N3459)-FIND("/",N3459))</f>
        <v>spaces</v>
      </c>
    </row>
    <row r="3460" spans="1:20" ht="45" x14ac:dyDescent="0.25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18">
        <f t="shared" si="327"/>
        <v>119.756</v>
      </c>
      <c r="P3460" s="6">
        <f t="shared" si="324"/>
        <v>233.8984375</v>
      </c>
      <c r="Q3460" s="11">
        <f t="shared" si="325"/>
        <v>41939.361574074072</v>
      </c>
      <c r="R3460" s="11">
        <f t="shared" si="326"/>
        <v>41969.403240740743</v>
      </c>
      <c r="S3460" s="15" t="str">
        <f t="shared" si="328"/>
        <v>theater</v>
      </c>
      <c r="T3460" s="16" t="str">
        <f t="shared" si="329"/>
        <v>spaces</v>
      </c>
    </row>
    <row r="3461" spans="1:20" ht="45" x14ac:dyDescent="0.25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18">
        <f t="shared" si="327"/>
        <v>158</v>
      </c>
      <c r="P3461" s="6">
        <f t="shared" si="324"/>
        <v>158</v>
      </c>
      <c r="Q3461" s="11">
        <f t="shared" si="325"/>
        <v>41996.624062499999</v>
      </c>
      <c r="R3461" s="11">
        <f t="shared" si="326"/>
        <v>42056.624062499999</v>
      </c>
      <c r="S3461" s="15" t="str">
        <f t="shared" si="328"/>
        <v>theater</v>
      </c>
      <c r="T3461" s="16" t="str">
        <f t="shared" si="329"/>
        <v>spaces</v>
      </c>
    </row>
    <row r="3462" spans="1:20" ht="45" x14ac:dyDescent="0.25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18">
        <f t="shared" si="327"/>
        <v>123.66666666666666</v>
      </c>
      <c r="P3462" s="6">
        <f t="shared" si="324"/>
        <v>14.84</v>
      </c>
      <c r="Q3462" s="11">
        <f t="shared" si="325"/>
        <v>42334.260601851849</v>
      </c>
      <c r="R3462" s="11">
        <f t="shared" si="326"/>
        <v>42361.749305555553</v>
      </c>
      <c r="S3462" s="15" t="str">
        <f t="shared" si="328"/>
        <v>theater</v>
      </c>
      <c r="T3462" s="16" t="str">
        <f t="shared" si="329"/>
        <v>spaces</v>
      </c>
    </row>
    <row r="3463" spans="1:20" ht="45" x14ac:dyDescent="0.25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18">
        <f t="shared" si="327"/>
        <v>117.12499999999999</v>
      </c>
      <c r="P3463" s="6">
        <f t="shared" si="324"/>
        <v>85.181818181818187</v>
      </c>
      <c r="Q3463" s="11">
        <f t="shared" si="325"/>
        <v>42024.494560185187</v>
      </c>
      <c r="R3463" s="11">
        <f t="shared" si="326"/>
        <v>42045.494560185187</v>
      </c>
      <c r="S3463" s="15" t="str">
        <f t="shared" si="328"/>
        <v>theater</v>
      </c>
      <c r="T3463" s="16" t="str">
        <f t="shared" si="329"/>
        <v>spaces</v>
      </c>
    </row>
    <row r="3464" spans="1:20" ht="45" x14ac:dyDescent="0.25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18">
        <f t="shared" si="327"/>
        <v>156.96</v>
      </c>
      <c r="P3464" s="6">
        <f t="shared" si="324"/>
        <v>146.69158878504672</v>
      </c>
      <c r="Q3464" s="11">
        <f t="shared" si="325"/>
        <v>42146.627881944441</v>
      </c>
      <c r="R3464" s="11">
        <f t="shared" si="326"/>
        <v>42176.627881944441</v>
      </c>
      <c r="S3464" s="15" t="str">
        <f t="shared" si="328"/>
        <v>theater</v>
      </c>
      <c r="T3464" s="16" t="str">
        <f t="shared" si="329"/>
        <v>spaces</v>
      </c>
    </row>
    <row r="3465" spans="1:20" ht="45" x14ac:dyDescent="0.25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18">
        <f t="shared" si="327"/>
        <v>113.104</v>
      </c>
      <c r="P3465" s="6">
        <f t="shared" si="324"/>
        <v>50.764811490125673</v>
      </c>
      <c r="Q3465" s="11">
        <f t="shared" si="325"/>
        <v>41919.915277777771</v>
      </c>
      <c r="R3465" s="11">
        <f t="shared" si="326"/>
        <v>41948</v>
      </c>
      <c r="S3465" s="15" t="str">
        <f t="shared" si="328"/>
        <v>theater</v>
      </c>
      <c r="T3465" s="16" t="str">
        <f t="shared" si="329"/>
        <v>spaces</v>
      </c>
    </row>
    <row r="3466" spans="1:20" ht="45" x14ac:dyDescent="0.25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18">
        <f t="shared" si="327"/>
        <v>103.17647058823529</v>
      </c>
      <c r="P3466" s="6">
        <f t="shared" si="324"/>
        <v>87.7</v>
      </c>
      <c r="Q3466" s="11">
        <f t="shared" si="325"/>
        <v>41785.518958333334</v>
      </c>
      <c r="R3466" s="11">
        <f t="shared" si="326"/>
        <v>41800.958333333328</v>
      </c>
      <c r="S3466" s="15" t="str">
        <f t="shared" si="328"/>
        <v>theater</v>
      </c>
      <c r="T3466" s="16" t="str">
        <f t="shared" si="329"/>
        <v>spaces</v>
      </c>
    </row>
    <row r="3467" spans="1:20" ht="45" x14ac:dyDescent="0.25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18">
        <f t="shared" si="327"/>
        <v>102.61176470588236</v>
      </c>
      <c r="P3467" s="6">
        <f t="shared" si="324"/>
        <v>242.27777777777777</v>
      </c>
      <c r="Q3467" s="11">
        <f t="shared" si="325"/>
        <v>41778.339722222219</v>
      </c>
      <c r="R3467" s="11">
        <f t="shared" si="326"/>
        <v>41838.339722222219</v>
      </c>
      <c r="S3467" s="15" t="str">
        <f t="shared" si="328"/>
        <v>theater</v>
      </c>
      <c r="T3467" s="16" t="str">
        <f t="shared" si="329"/>
        <v>spaces</v>
      </c>
    </row>
    <row r="3468" spans="1:20" ht="45" x14ac:dyDescent="0.25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18">
        <f t="shared" si="327"/>
        <v>105.84090909090908</v>
      </c>
      <c r="P3468" s="6">
        <f t="shared" si="324"/>
        <v>146.44654088050314</v>
      </c>
      <c r="Q3468" s="11">
        <f t="shared" si="325"/>
        <v>41841.641701388886</v>
      </c>
      <c r="R3468" s="11">
        <f t="shared" si="326"/>
        <v>41871.641701388886</v>
      </c>
      <c r="S3468" s="15" t="str">
        <f t="shared" si="328"/>
        <v>theater</v>
      </c>
      <c r="T3468" s="16" t="str">
        <f t="shared" si="329"/>
        <v>spaces</v>
      </c>
    </row>
    <row r="3469" spans="1:20" ht="45" x14ac:dyDescent="0.25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18">
        <f t="shared" si="327"/>
        <v>100.71428571428571</v>
      </c>
      <c r="P3469" s="6">
        <f t="shared" si="324"/>
        <v>103.17073170731707</v>
      </c>
      <c r="Q3469" s="11">
        <f t="shared" si="325"/>
        <v>42163.09</v>
      </c>
      <c r="R3469" s="11">
        <f t="shared" si="326"/>
        <v>42205.708333333336</v>
      </c>
      <c r="S3469" s="15" t="str">
        <f t="shared" si="328"/>
        <v>theater</v>
      </c>
      <c r="T3469" s="16" t="str">
        <f t="shared" si="329"/>
        <v>spaces</v>
      </c>
    </row>
    <row r="3470" spans="1:20" ht="45" x14ac:dyDescent="0.25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18">
        <f t="shared" si="327"/>
        <v>121.23333333333332</v>
      </c>
      <c r="P3470" s="6">
        <f t="shared" si="324"/>
        <v>80.464601769911511</v>
      </c>
      <c r="Q3470" s="11">
        <f t="shared" si="325"/>
        <v>41758.625231481477</v>
      </c>
      <c r="R3470" s="11">
        <f t="shared" si="326"/>
        <v>41785.916666666664</v>
      </c>
      <c r="S3470" s="15" t="str">
        <f t="shared" si="328"/>
        <v>theater</v>
      </c>
      <c r="T3470" s="16" t="str">
        <f t="shared" si="329"/>
        <v>spaces</v>
      </c>
    </row>
    <row r="3471" spans="1:20" ht="45" x14ac:dyDescent="0.25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18">
        <f t="shared" si="327"/>
        <v>100.57142857142858</v>
      </c>
      <c r="P3471" s="6">
        <f t="shared" si="324"/>
        <v>234.66666666666666</v>
      </c>
      <c r="Q3471" s="11">
        <f t="shared" si="325"/>
        <v>42170.638113425921</v>
      </c>
      <c r="R3471" s="11">
        <f t="shared" si="326"/>
        <v>42230.638113425921</v>
      </c>
      <c r="S3471" s="15" t="str">
        <f t="shared" si="328"/>
        <v>theater</v>
      </c>
      <c r="T3471" s="16" t="str">
        <f t="shared" si="329"/>
        <v>spaces</v>
      </c>
    </row>
    <row r="3472" spans="1:20" ht="45" x14ac:dyDescent="0.25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18">
        <f t="shared" si="327"/>
        <v>116.02222222222223</v>
      </c>
      <c r="P3472" s="6">
        <f t="shared" si="324"/>
        <v>50.689320388349515</v>
      </c>
      <c r="Q3472" s="11">
        <f t="shared" si="325"/>
        <v>42660.410520833328</v>
      </c>
      <c r="R3472" s="11">
        <f t="shared" si="326"/>
        <v>42696.040972222218</v>
      </c>
      <c r="S3472" s="15" t="str">
        <f t="shared" si="328"/>
        <v>theater</v>
      </c>
      <c r="T3472" s="16" t="str">
        <f t="shared" si="329"/>
        <v>spaces</v>
      </c>
    </row>
    <row r="3473" spans="1:20" ht="45" x14ac:dyDescent="0.25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18">
        <f t="shared" si="327"/>
        <v>100.88</v>
      </c>
      <c r="P3473" s="6">
        <f t="shared" si="324"/>
        <v>162.70967741935485</v>
      </c>
      <c r="Q3473" s="11">
        <f t="shared" si="325"/>
        <v>42564.745474537034</v>
      </c>
      <c r="R3473" s="11">
        <f t="shared" si="326"/>
        <v>42609.745474537034</v>
      </c>
      <c r="S3473" s="15" t="str">
        <f t="shared" si="328"/>
        <v>theater</v>
      </c>
      <c r="T3473" s="16" t="str">
        <f t="shared" si="329"/>
        <v>spaces</v>
      </c>
    </row>
    <row r="3474" spans="1:20" ht="45" x14ac:dyDescent="0.25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18">
        <f t="shared" si="327"/>
        <v>103</v>
      </c>
      <c r="P3474" s="6">
        <f t="shared" si="324"/>
        <v>120.16666666666667</v>
      </c>
      <c r="Q3474" s="11">
        <f t="shared" si="325"/>
        <v>42121.467430555553</v>
      </c>
      <c r="R3474" s="11">
        <f t="shared" si="326"/>
        <v>42166.467430555553</v>
      </c>
      <c r="S3474" s="15" t="str">
        <f t="shared" si="328"/>
        <v>theater</v>
      </c>
      <c r="T3474" s="16" t="str">
        <f t="shared" si="329"/>
        <v>spaces</v>
      </c>
    </row>
    <row r="3475" spans="1:20" ht="45" x14ac:dyDescent="0.25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18">
        <f t="shared" si="327"/>
        <v>246.42</v>
      </c>
      <c r="P3475" s="6">
        <f t="shared" si="324"/>
        <v>67.697802197802204</v>
      </c>
      <c r="Q3475" s="11">
        <f t="shared" si="325"/>
        <v>41158.785590277774</v>
      </c>
      <c r="R3475" s="11">
        <f t="shared" si="326"/>
        <v>41188.785590277774</v>
      </c>
      <c r="S3475" s="15" t="str">
        <f t="shared" si="328"/>
        <v>theater</v>
      </c>
      <c r="T3475" s="16" t="str">
        <f t="shared" si="329"/>
        <v>spaces</v>
      </c>
    </row>
    <row r="3476" spans="1:20" ht="30" x14ac:dyDescent="0.25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18">
        <f t="shared" si="327"/>
        <v>302.2</v>
      </c>
      <c r="P3476" s="6">
        <f t="shared" si="324"/>
        <v>52.103448275862071</v>
      </c>
      <c r="Q3476" s="11">
        <f t="shared" si="325"/>
        <v>41761.301076388889</v>
      </c>
      <c r="R3476" s="11">
        <f t="shared" si="326"/>
        <v>41789.458333333328</v>
      </c>
      <c r="S3476" s="15" t="str">
        <f t="shared" si="328"/>
        <v>theater</v>
      </c>
      <c r="T3476" s="16" t="str">
        <f t="shared" si="329"/>
        <v>spaces</v>
      </c>
    </row>
    <row r="3477" spans="1:20" ht="45" x14ac:dyDescent="0.25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18">
        <f t="shared" si="327"/>
        <v>143.33333333333334</v>
      </c>
      <c r="P3477" s="6">
        <f t="shared" si="324"/>
        <v>51.6</v>
      </c>
      <c r="Q3477" s="11">
        <f t="shared" si="325"/>
        <v>42783.251064814809</v>
      </c>
      <c r="R3477" s="11">
        <f t="shared" si="326"/>
        <v>42797.251064814809</v>
      </c>
      <c r="S3477" s="15" t="str">
        <f t="shared" si="328"/>
        <v>theater</v>
      </c>
      <c r="T3477" s="16" t="str">
        <f t="shared" si="329"/>
        <v>spaces</v>
      </c>
    </row>
    <row r="3478" spans="1:20" ht="30" x14ac:dyDescent="0.25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18">
        <f t="shared" si="327"/>
        <v>131.44</v>
      </c>
      <c r="P3478" s="6">
        <f t="shared" si="324"/>
        <v>164.3</v>
      </c>
      <c r="Q3478" s="11">
        <f t="shared" si="325"/>
        <v>42053.49596064815</v>
      </c>
      <c r="R3478" s="11">
        <f t="shared" si="326"/>
        <v>42083.454293981478</v>
      </c>
      <c r="S3478" s="15" t="str">
        <f t="shared" si="328"/>
        <v>theater</v>
      </c>
      <c r="T3478" s="16" t="str">
        <f t="shared" si="329"/>
        <v>spaces</v>
      </c>
    </row>
    <row r="3479" spans="1:20" ht="30" x14ac:dyDescent="0.25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18">
        <f t="shared" si="327"/>
        <v>168.01999999999998</v>
      </c>
      <c r="P3479" s="6">
        <f t="shared" si="324"/>
        <v>84.858585858585855</v>
      </c>
      <c r="Q3479" s="11">
        <f t="shared" si="325"/>
        <v>42567.055844907409</v>
      </c>
      <c r="R3479" s="11">
        <f t="shared" si="326"/>
        <v>42597.055844907409</v>
      </c>
      <c r="S3479" s="15" t="str">
        <f t="shared" si="328"/>
        <v>theater</v>
      </c>
      <c r="T3479" s="16" t="str">
        <f t="shared" si="329"/>
        <v>spaces</v>
      </c>
    </row>
    <row r="3480" spans="1:20" ht="45" x14ac:dyDescent="0.25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18">
        <f t="shared" si="327"/>
        <v>109.67666666666666</v>
      </c>
      <c r="P3480" s="6">
        <f t="shared" si="324"/>
        <v>94.548850574712645</v>
      </c>
      <c r="Q3480" s="11">
        <f t="shared" si="325"/>
        <v>41932.500543981478</v>
      </c>
      <c r="R3480" s="11">
        <f t="shared" si="326"/>
        <v>41960.982638888883</v>
      </c>
      <c r="S3480" s="15" t="str">
        <f t="shared" si="328"/>
        <v>theater</v>
      </c>
      <c r="T3480" s="16" t="str">
        <f t="shared" si="329"/>
        <v>spaces</v>
      </c>
    </row>
    <row r="3481" spans="1:20" ht="45" x14ac:dyDescent="0.25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18">
        <f t="shared" si="327"/>
        <v>106.6857142857143</v>
      </c>
      <c r="P3481" s="6">
        <f t="shared" si="324"/>
        <v>45.536585365853661</v>
      </c>
      <c r="Q3481" s="11">
        <f t="shared" si="325"/>
        <v>42233.5390162037</v>
      </c>
      <c r="R3481" s="11">
        <f t="shared" si="326"/>
        <v>42263.5390162037</v>
      </c>
      <c r="S3481" s="15" t="str">
        <f t="shared" si="328"/>
        <v>theater</v>
      </c>
      <c r="T3481" s="16" t="str">
        <f t="shared" si="329"/>
        <v>spaces</v>
      </c>
    </row>
    <row r="3482" spans="1:20" ht="60" x14ac:dyDescent="0.25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18">
        <f t="shared" si="327"/>
        <v>100</v>
      </c>
      <c r="P3482" s="6">
        <f t="shared" si="324"/>
        <v>51.724137931034484</v>
      </c>
      <c r="Q3482" s="11">
        <f t="shared" si="325"/>
        <v>42597.674155092587</v>
      </c>
      <c r="R3482" s="11">
        <f t="shared" si="326"/>
        <v>42657.674155092587</v>
      </c>
      <c r="S3482" s="15" t="str">
        <f t="shared" si="328"/>
        <v>theater</v>
      </c>
      <c r="T3482" s="16" t="str">
        <f t="shared" si="329"/>
        <v>spaces</v>
      </c>
    </row>
    <row r="3483" spans="1:20" ht="45" x14ac:dyDescent="0.25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18">
        <f t="shared" si="327"/>
        <v>127.2</v>
      </c>
      <c r="P3483" s="6">
        <f t="shared" si="324"/>
        <v>50.88</v>
      </c>
      <c r="Q3483" s="11">
        <f t="shared" si="325"/>
        <v>42227.836331018516</v>
      </c>
      <c r="R3483" s="11">
        <f t="shared" si="326"/>
        <v>42257.836331018516</v>
      </c>
      <c r="S3483" s="15" t="str">
        <f t="shared" si="328"/>
        <v>theater</v>
      </c>
      <c r="T3483" s="16" t="str">
        <f t="shared" si="329"/>
        <v>spaces</v>
      </c>
    </row>
    <row r="3484" spans="1:20" ht="45" x14ac:dyDescent="0.25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18">
        <f t="shared" si="327"/>
        <v>146.53333333333333</v>
      </c>
      <c r="P3484" s="6">
        <f t="shared" si="324"/>
        <v>191.13043478260869</v>
      </c>
      <c r="Q3484" s="11">
        <f t="shared" si="325"/>
        <v>42569.901909722219</v>
      </c>
      <c r="R3484" s="11">
        <f t="shared" si="326"/>
        <v>42599.901909722219</v>
      </c>
      <c r="S3484" s="15" t="str">
        <f t="shared" si="328"/>
        <v>theater</v>
      </c>
      <c r="T3484" s="16" t="str">
        <f t="shared" si="329"/>
        <v>spaces</v>
      </c>
    </row>
    <row r="3485" spans="1:20" ht="60" x14ac:dyDescent="0.25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18">
        <f t="shared" si="327"/>
        <v>112.53599999999999</v>
      </c>
      <c r="P3485" s="6">
        <f t="shared" si="324"/>
        <v>89.314285714285717</v>
      </c>
      <c r="Q3485" s="11">
        <f t="shared" si="325"/>
        <v>42644.327025462961</v>
      </c>
      <c r="R3485" s="11">
        <f t="shared" si="326"/>
        <v>42674.957638888889</v>
      </c>
      <c r="S3485" s="15" t="str">
        <f t="shared" si="328"/>
        <v>theater</v>
      </c>
      <c r="T3485" s="16" t="str">
        <f t="shared" si="329"/>
        <v>spaces</v>
      </c>
    </row>
    <row r="3486" spans="1:20" ht="30" x14ac:dyDescent="0.25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18">
        <f t="shared" si="327"/>
        <v>108.78684000000001</v>
      </c>
      <c r="P3486" s="6">
        <f t="shared" si="324"/>
        <v>88.588631921824103</v>
      </c>
      <c r="Q3486" s="11">
        <f t="shared" si="325"/>
        <v>41368.351956018516</v>
      </c>
      <c r="R3486" s="11">
        <f t="shared" si="326"/>
        <v>41398.351956018516</v>
      </c>
      <c r="S3486" s="15" t="str">
        <f t="shared" si="328"/>
        <v>theater</v>
      </c>
      <c r="T3486" s="16" t="str">
        <f t="shared" si="329"/>
        <v>spaces</v>
      </c>
    </row>
    <row r="3487" spans="1:20" ht="45" x14ac:dyDescent="0.25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18">
        <f t="shared" si="327"/>
        <v>126.732</v>
      </c>
      <c r="P3487" s="6">
        <f t="shared" si="324"/>
        <v>96.300911854103347</v>
      </c>
      <c r="Q3487" s="11">
        <f t="shared" si="325"/>
        <v>41466.576898148145</v>
      </c>
      <c r="R3487" s="11">
        <f t="shared" si="326"/>
        <v>41502.290972222218</v>
      </c>
      <c r="S3487" s="15" t="str">
        <f t="shared" si="328"/>
        <v>theater</v>
      </c>
      <c r="T3487" s="16" t="str">
        <f t="shared" si="329"/>
        <v>spaces</v>
      </c>
    </row>
    <row r="3488" spans="1:20" ht="60" x14ac:dyDescent="0.25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18">
        <f t="shared" si="327"/>
        <v>213.20000000000002</v>
      </c>
      <c r="P3488" s="6">
        <f t="shared" si="324"/>
        <v>33.3125</v>
      </c>
      <c r="Q3488" s="11">
        <f t="shared" si="325"/>
        <v>40378.684872685182</v>
      </c>
      <c r="R3488" s="11">
        <f t="shared" si="326"/>
        <v>40452.999305555553</v>
      </c>
      <c r="S3488" s="15" t="str">
        <f t="shared" si="328"/>
        <v>theater</v>
      </c>
      <c r="T3488" s="16" t="str">
        <f t="shared" si="329"/>
        <v>spaces</v>
      </c>
    </row>
    <row r="3489" spans="1:20" ht="45" x14ac:dyDescent="0.25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18">
        <f t="shared" si="327"/>
        <v>100.49999999999999</v>
      </c>
      <c r="P3489" s="6">
        <f t="shared" si="324"/>
        <v>37.222222222222221</v>
      </c>
      <c r="Q3489" s="11">
        <f t="shared" si="325"/>
        <v>42373.043946759259</v>
      </c>
      <c r="R3489" s="11">
        <f t="shared" si="326"/>
        <v>42433.043946759259</v>
      </c>
      <c r="S3489" s="15" t="str">
        <f t="shared" si="328"/>
        <v>theater</v>
      </c>
      <c r="T3489" s="16" t="str">
        <f t="shared" si="329"/>
        <v>spaces</v>
      </c>
    </row>
    <row r="3490" spans="1:20" ht="45" x14ac:dyDescent="0.25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18">
        <f t="shared" si="327"/>
        <v>108.71389999999998</v>
      </c>
      <c r="P3490" s="6">
        <f t="shared" si="324"/>
        <v>92.130423728813554</v>
      </c>
      <c r="Q3490" s="11">
        <f t="shared" si="325"/>
        <v>41610.586087962962</v>
      </c>
      <c r="R3490" s="11">
        <f t="shared" si="326"/>
        <v>41637.124305555553</v>
      </c>
      <c r="S3490" s="15" t="str">
        <f t="shared" si="328"/>
        <v>theater</v>
      </c>
      <c r="T3490" s="16" t="str">
        <f t="shared" si="329"/>
        <v>spaces</v>
      </c>
    </row>
    <row r="3491" spans="1:20" ht="45" x14ac:dyDescent="0.25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18">
        <f t="shared" si="327"/>
        <v>107.5</v>
      </c>
      <c r="P3491" s="6">
        <f t="shared" si="324"/>
        <v>76.785714285714292</v>
      </c>
      <c r="Q3491" s="11">
        <f t="shared" si="325"/>
        <v>42177.583576388883</v>
      </c>
      <c r="R3491" s="11">
        <f t="shared" si="326"/>
        <v>42181.749999999993</v>
      </c>
      <c r="S3491" s="15" t="str">
        <f t="shared" si="328"/>
        <v>theater</v>
      </c>
      <c r="T3491" s="16" t="str">
        <f t="shared" si="329"/>
        <v>spaces</v>
      </c>
    </row>
    <row r="3492" spans="1:20" ht="30" x14ac:dyDescent="0.25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18">
        <f t="shared" si="327"/>
        <v>110.48192771084338</v>
      </c>
      <c r="P3492" s="6">
        <f t="shared" si="324"/>
        <v>96.526315789473685</v>
      </c>
      <c r="Q3492" s="11">
        <f t="shared" si="325"/>
        <v>42359.660277777781</v>
      </c>
      <c r="R3492" s="11">
        <f t="shared" si="326"/>
        <v>42389.660277777781</v>
      </c>
      <c r="S3492" s="15" t="str">
        <f t="shared" si="328"/>
        <v>theater</v>
      </c>
      <c r="T3492" s="16" t="str">
        <f t="shared" si="329"/>
        <v>spaces</v>
      </c>
    </row>
    <row r="3493" spans="1:20" ht="45" x14ac:dyDescent="0.25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18">
        <f t="shared" si="327"/>
        <v>128</v>
      </c>
      <c r="P3493" s="6">
        <f t="shared" si="324"/>
        <v>51.891891891891895</v>
      </c>
      <c r="Q3493" s="11">
        <f t="shared" si="325"/>
        <v>42253.479710648149</v>
      </c>
      <c r="R3493" s="11">
        <f t="shared" si="326"/>
        <v>42283.479710648149</v>
      </c>
      <c r="S3493" s="15" t="str">
        <f t="shared" si="328"/>
        <v>theater</v>
      </c>
      <c r="T3493" s="16" t="str">
        <f t="shared" si="329"/>
        <v>spaces</v>
      </c>
    </row>
    <row r="3494" spans="1:20" ht="45" x14ac:dyDescent="0.25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18">
        <f t="shared" si="327"/>
        <v>110.00666666666667</v>
      </c>
      <c r="P3494" s="6">
        <f t="shared" si="324"/>
        <v>128.9140625</v>
      </c>
      <c r="Q3494" s="11">
        <f t="shared" si="325"/>
        <v>42082.862256944441</v>
      </c>
      <c r="R3494" s="11">
        <f t="shared" si="326"/>
        <v>42109.909722222219</v>
      </c>
      <c r="S3494" s="15" t="str">
        <f t="shared" si="328"/>
        <v>theater</v>
      </c>
      <c r="T3494" s="16" t="str">
        <f t="shared" si="329"/>
        <v>spaces</v>
      </c>
    </row>
    <row r="3495" spans="1:20" ht="45" x14ac:dyDescent="0.25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18">
        <f t="shared" si="327"/>
        <v>109.34166666666667</v>
      </c>
      <c r="P3495" s="6">
        <f t="shared" si="324"/>
        <v>84.108974358974365</v>
      </c>
      <c r="Q3495" s="11">
        <f t="shared" si="325"/>
        <v>42387.518495370365</v>
      </c>
      <c r="R3495" s="11">
        <f t="shared" si="326"/>
        <v>42402.518495370365</v>
      </c>
      <c r="S3495" s="15" t="str">
        <f t="shared" si="328"/>
        <v>theater</v>
      </c>
      <c r="T3495" s="16" t="str">
        <f t="shared" si="329"/>
        <v>spaces</v>
      </c>
    </row>
    <row r="3496" spans="1:20" ht="45" x14ac:dyDescent="0.25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18">
        <f t="shared" si="327"/>
        <v>132.70650000000001</v>
      </c>
      <c r="P3496" s="6">
        <f t="shared" si="324"/>
        <v>82.941562500000003</v>
      </c>
      <c r="Q3496" s="11">
        <f t="shared" si="325"/>
        <v>41842.947395833333</v>
      </c>
      <c r="R3496" s="11">
        <f t="shared" si="326"/>
        <v>41872.947395833333</v>
      </c>
      <c r="S3496" s="15" t="str">
        <f t="shared" si="328"/>
        <v>theater</v>
      </c>
      <c r="T3496" s="16" t="str">
        <f t="shared" si="329"/>
        <v>spaces</v>
      </c>
    </row>
    <row r="3497" spans="1:20" ht="45" x14ac:dyDescent="0.25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18">
        <f t="shared" si="327"/>
        <v>190.84810126582278</v>
      </c>
      <c r="P3497" s="6">
        <f t="shared" si="324"/>
        <v>259.94827586206895</v>
      </c>
      <c r="Q3497" s="11">
        <f t="shared" si="325"/>
        <v>41862.59474537037</v>
      </c>
      <c r="R3497" s="11">
        <f t="shared" si="326"/>
        <v>41891.994444444441</v>
      </c>
      <c r="S3497" s="15" t="str">
        <f t="shared" si="328"/>
        <v>theater</v>
      </c>
      <c r="T3497" s="16" t="str">
        <f t="shared" si="329"/>
        <v>spaces</v>
      </c>
    </row>
    <row r="3498" spans="1:20" ht="45" x14ac:dyDescent="0.25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18">
        <f t="shared" si="327"/>
        <v>149</v>
      </c>
      <c r="P3498" s="6">
        <f t="shared" si="324"/>
        <v>37.25</v>
      </c>
      <c r="Q3498" s="11">
        <f t="shared" si="325"/>
        <v>42443.780717592592</v>
      </c>
      <c r="R3498" s="11">
        <f t="shared" si="326"/>
        <v>42487.344444444439</v>
      </c>
      <c r="S3498" s="15" t="str">
        <f t="shared" si="328"/>
        <v>theater</v>
      </c>
      <c r="T3498" s="16" t="str">
        <f t="shared" si="329"/>
        <v>spaces</v>
      </c>
    </row>
    <row r="3499" spans="1:20" ht="45" x14ac:dyDescent="0.25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18">
        <f t="shared" si="327"/>
        <v>166.4</v>
      </c>
      <c r="P3499" s="6">
        <f t="shared" si="324"/>
        <v>177.02127659574469</v>
      </c>
      <c r="Q3499" s="11">
        <f t="shared" si="325"/>
        <v>41975.692847222221</v>
      </c>
      <c r="R3499" s="11">
        <f t="shared" si="326"/>
        <v>42004.681944444441</v>
      </c>
      <c r="S3499" s="15" t="str">
        <f t="shared" si="328"/>
        <v>theater</v>
      </c>
      <c r="T3499" s="16" t="str">
        <f t="shared" si="329"/>
        <v>spaces</v>
      </c>
    </row>
    <row r="3500" spans="1:20" ht="45" x14ac:dyDescent="0.25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18">
        <f t="shared" si="327"/>
        <v>106.66666666666667</v>
      </c>
      <c r="P3500" s="6">
        <f t="shared" si="324"/>
        <v>74.074074074074076</v>
      </c>
      <c r="Q3500" s="11">
        <f t="shared" si="325"/>
        <v>42138.806192129625</v>
      </c>
      <c r="R3500" s="11">
        <f t="shared" si="326"/>
        <v>42168.806192129625</v>
      </c>
      <c r="S3500" s="15" t="str">
        <f t="shared" si="328"/>
        <v>theater</v>
      </c>
      <c r="T3500" s="16" t="str">
        <f t="shared" si="329"/>
        <v>spaces</v>
      </c>
    </row>
    <row r="3501" spans="1:20" ht="30" x14ac:dyDescent="0.25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18">
        <f t="shared" si="327"/>
        <v>106</v>
      </c>
      <c r="P3501" s="6">
        <f t="shared" si="324"/>
        <v>70.666666666666671</v>
      </c>
      <c r="Q3501" s="11">
        <f t="shared" si="325"/>
        <v>42464.960185185184</v>
      </c>
      <c r="R3501" s="11">
        <f t="shared" si="326"/>
        <v>42494.960185185184</v>
      </c>
      <c r="S3501" s="15" t="str">
        <f t="shared" si="328"/>
        <v>theater</v>
      </c>
      <c r="T3501" s="16" t="str">
        <f t="shared" si="329"/>
        <v>spaces</v>
      </c>
    </row>
    <row r="3502" spans="1:20" ht="45" x14ac:dyDescent="0.25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18">
        <f t="shared" si="327"/>
        <v>117.52499999999999</v>
      </c>
      <c r="P3502" s="6">
        <f t="shared" si="324"/>
        <v>110.35211267605634</v>
      </c>
      <c r="Q3502" s="11">
        <f t="shared" si="325"/>
        <v>41909.761053240734</v>
      </c>
      <c r="R3502" s="11">
        <f t="shared" si="326"/>
        <v>41949.802719907406</v>
      </c>
      <c r="S3502" s="15" t="str">
        <f t="shared" si="328"/>
        <v>theater</v>
      </c>
      <c r="T3502" s="16" t="str">
        <f t="shared" si="329"/>
        <v>plays</v>
      </c>
    </row>
    <row r="3503" spans="1:20" ht="30" x14ac:dyDescent="0.25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18">
        <f t="shared" si="327"/>
        <v>131.16666666666669</v>
      </c>
      <c r="P3503" s="6">
        <f t="shared" si="324"/>
        <v>41.421052631578945</v>
      </c>
      <c r="Q3503" s="11">
        <f t="shared" si="325"/>
        <v>41891.456990740735</v>
      </c>
      <c r="R3503" s="11">
        <f t="shared" si="326"/>
        <v>41912.958333333328</v>
      </c>
      <c r="S3503" s="15" t="str">
        <f t="shared" si="328"/>
        <v>theater</v>
      </c>
      <c r="T3503" s="16" t="str">
        <f t="shared" si="329"/>
        <v>plays</v>
      </c>
    </row>
    <row r="3504" spans="1:20" ht="45" x14ac:dyDescent="0.25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18">
        <f t="shared" si="327"/>
        <v>104</v>
      </c>
      <c r="P3504" s="6">
        <f t="shared" si="324"/>
        <v>52</v>
      </c>
      <c r="Q3504" s="11">
        <f t="shared" si="325"/>
        <v>41225.809027777774</v>
      </c>
      <c r="R3504" s="11">
        <f t="shared" si="326"/>
        <v>41249.875</v>
      </c>
      <c r="S3504" s="15" t="str">
        <f t="shared" si="328"/>
        <v>theater</v>
      </c>
      <c r="T3504" s="16" t="str">
        <f t="shared" si="329"/>
        <v>plays</v>
      </c>
    </row>
    <row r="3505" spans="1:20" ht="60" x14ac:dyDescent="0.25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18">
        <f t="shared" si="327"/>
        <v>101</v>
      </c>
      <c r="P3505" s="6">
        <f t="shared" si="324"/>
        <v>33.990384615384613</v>
      </c>
      <c r="Q3505" s="11">
        <f t="shared" si="325"/>
        <v>40478.055590277778</v>
      </c>
      <c r="R3505" s="11">
        <f t="shared" si="326"/>
        <v>40567.958333333328</v>
      </c>
      <c r="S3505" s="15" t="str">
        <f t="shared" si="328"/>
        <v>theater</v>
      </c>
      <c r="T3505" s="16" t="str">
        <f t="shared" si="329"/>
        <v>plays</v>
      </c>
    </row>
    <row r="3506" spans="1:20" ht="30" x14ac:dyDescent="0.25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18">
        <f t="shared" si="327"/>
        <v>100.4</v>
      </c>
      <c r="P3506" s="6">
        <f t="shared" si="324"/>
        <v>103.35294117647059</v>
      </c>
      <c r="Q3506" s="11">
        <f t="shared" si="325"/>
        <v>41862.631643518514</v>
      </c>
      <c r="R3506" s="11">
        <f t="shared" si="326"/>
        <v>41892.631643518514</v>
      </c>
      <c r="S3506" s="15" t="str">
        <f t="shared" si="328"/>
        <v>theater</v>
      </c>
      <c r="T3506" s="16" t="str">
        <f t="shared" si="329"/>
        <v>plays</v>
      </c>
    </row>
    <row r="3507" spans="1:20" ht="45" x14ac:dyDescent="0.25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18">
        <f t="shared" si="327"/>
        <v>105.95454545454545</v>
      </c>
      <c r="P3507" s="6">
        <f t="shared" si="324"/>
        <v>34.791044776119406</v>
      </c>
      <c r="Q3507" s="11">
        <f t="shared" si="325"/>
        <v>41550.659340277773</v>
      </c>
      <c r="R3507" s="11">
        <f t="shared" si="326"/>
        <v>41580.659340277773</v>
      </c>
      <c r="S3507" s="15" t="str">
        <f t="shared" si="328"/>
        <v>theater</v>
      </c>
      <c r="T3507" s="16" t="str">
        <f t="shared" si="329"/>
        <v>plays</v>
      </c>
    </row>
    <row r="3508" spans="1:20" ht="45" x14ac:dyDescent="0.25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18">
        <f t="shared" si="327"/>
        <v>335.58333333333337</v>
      </c>
      <c r="P3508" s="6">
        <f t="shared" si="324"/>
        <v>41.773858921161825</v>
      </c>
      <c r="Q3508" s="11">
        <f t="shared" si="325"/>
        <v>40632.946030092593</v>
      </c>
      <c r="R3508" s="11">
        <f t="shared" si="326"/>
        <v>40663.999305555553</v>
      </c>
      <c r="S3508" s="15" t="str">
        <f t="shared" si="328"/>
        <v>theater</v>
      </c>
      <c r="T3508" s="16" t="str">
        <f t="shared" si="329"/>
        <v>plays</v>
      </c>
    </row>
    <row r="3509" spans="1:20" ht="45" x14ac:dyDescent="0.25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18">
        <f t="shared" si="327"/>
        <v>112.92857142857142</v>
      </c>
      <c r="P3509" s="6">
        <f t="shared" si="324"/>
        <v>64.268292682926827</v>
      </c>
      <c r="Q3509" s="11">
        <f t="shared" si="325"/>
        <v>40970.667337962957</v>
      </c>
      <c r="R3509" s="11">
        <f t="shared" si="326"/>
        <v>41000.625671296293</v>
      </c>
      <c r="S3509" s="15" t="str">
        <f t="shared" si="328"/>
        <v>theater</v>
      </c>
      <c r="T3509" s="16" t="str">
        <f t="shared" si="329"/>
        <v>plays</v>
      </c>
    </row>
    <row r="3510" spans="1:20" ht="45" x14ac:dyDescent="0.25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18">
        <f t="shared" si="327"/>
        <v>188.50460000000001</v>
      </c>
      <c r="P3510" s="6">
        <f t="shared" si="324"/>
        <v>31.209370860927152</v>
      </c>
      <c r="Q3510" s="11">
        <f t="shared" si="325"/>
        <v>41233.290798611109</v>
      </c>
      <c r="R3510" s="11">
        <f t="shared" si="326"/>
        <v>41263.290798611109</v>
      </c>
      <c r="S3510" s="15" t="str">
        <f t="shared" si="328"/>
        <v>theater</v>
      </c>
      <c r="T3510" s="16" t="str">
        <f t="shared" si="329"/>
        <v>plays</v>
      </c>
    </row>
    <row r="3511" spans="1:20" ht="45" x14ac:dyDescent="0.25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18">
        <f t="shared" si="327"/>
        <v>101.81818181818181</v>
      </c>
      <c r="P3511" s="6">
        <f t="shared" si="324"/>
        <v>62.921348314606739</v>
      </c>
      <c r="Q3511" s="11">
        <f t="shared" si="325"/>
        <v>41026.744722222218</v>
      </c>
      <c r="R3511" s="11">
        <f t="shared" si="326"/>
        <v>41061.744722222218</v>
      </c>
      <c r="S3511" s="15" t="str">
        <f t="shared" si="328"/>
        <v>theater</v>
      </c>
      <c r="T3511" s="16" t="str">
        <f t="shared" si="329"/>
        <v>plays</v>
      </c>
    </row>
    <row r="3512" spans="1:20" x14ac:dyDescent="0.25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18">
        <f t="shared" si="327"/>
        <v>101</v>
      </c>
      <c r="P3512" s="6">
        <f t="shared" si="324"/>
        <v>98.536585365853654</v>
      </c>
      <c r="Q3512" s="11">
        <f t="shared" si="325"/>
        <v>41829.579918981479</v>
      </c>
      <c r="R3512" s="11">
        <f t="shared" si="326"/>
        <v>41839</v>
      </c>
      <c r="S3512" s="15" t="str">
        <f t="shared" si="328"/>
        <v>theater</v>
      </c>
      <c r="T3512" s="16" t="str">
        <f t="shared" si="329"/>
        <v>plays</v>
      </c>
    </row>
    <row r="3513" spans="1:20" x14ac:dyDescent="0.25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18">
        <f t="shared" si="327"/>
        <v>113.99999999999999</v>
      </c>
      <c r="P3513" s="6">
        <f t="shared" si="324"/>
        <v>82.608695652173907</v>
      </c>
      <c r="Q3513" s="11">
        <f t="shared" si="325"/>
        <v>41447.631388888891</v>
      </c>
      <c r="R3513" s="11">
        <f t="shared" si="326"/>
        <v>41477.631388888891</v>
      </c>
      <c r="S3513" s="15" t="str">
        <f t="shared" si="328"/>
        <v>theater</v>
      </c>
      <c r="T3513" s="16" t="str">
        <f t="shared" si="329"/>
        <v>plays</v>
      </c>
    </row>
    <row r="3514" spans="1:20" ht="30" x14ac:dyDescent="0.25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18">
        <f t="shared" si="327"/>
        <v>133.48133333333334</v>
      </c>
      <c r="P3514" s="6">
        <f t="shared" si="324"/>
        <v>38.504230769230773</v>
      </c>
      <c r="Q3514" s="11">
        <f t="shared" si="325"/>
        <v>40883.858344907407</v>
      </c>
      <c r="R3514" s="11">
        <f t="shared" si="326"/>
        <v>40926.75</v>
      </c>
      <c r="S3514" s="15" t="str">
        <f t="shared" si="328"/>
        <v>theater</v>
      </c>
      <c r="T3514" s="16" t="str">
        <f t="shared" si="329"/>
        <v>plays</v>
      </c>
    </row>
    <row r="3515" spans="1:20" ht="45" x14ac:dyDescent="0.25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18">
        <f t="shared" si="327"/>
        <v>101.53333333333335</v>
      </c>
      <c r="P3515" s="6">
        <f t="shared" si="324"/>
        <v>80.15789473684211</v>
      </c>
      <c r="Q3515" s="11">
        <f t="shared" si="325"/>
        <v>41841.056562499994</v>
      </c>
      <c r="R3515" s="11">
        <f t="shared" si="326"/>
        <v>41863.999305555553</v>
      </c>
      <c r="S3515" s="15" t="str">
        <f t="shared" si="328"/>
        <v>theater</v>
      </c>
      <c r="T3515" s="16" t="str">
        <f t="shared" si="329"/>
        <v>plays</v>
      </c>
    </row>
    <row r="3516" spans="1:20" ht="45" x14ac:dyDescent="0.25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18">
        <f t="shared" si="327"/>
        <v>105.1</v>
      </c>
      <c r="P3516" s="6">
        <f t="shared" si="324"/>
        <v>28.405405405405407</v>
      </c>
      <c r="Q3516" s="11">
        <f t="shared" si="325"/>
        <v>41897.327800925923</v>
      </c>
      <c r="R3516" s="11">
        <f t="shared" si="326"/>
        <v>41927.327800925923</v>
      </c>
      <c r="S3516" s="15" t="str">
        <f t="shared" si="328"/>
        <v>theater</v>
      </c>
      <c r="T3516" s="16" t="str">
        <f t="shared" si="329"/>
        <v>plays</v>
      </c>
    </row>
    <row r="3517" spans="1:20" ht="45" x14ac:dyDescent="0.25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18">
        <f t="shared" si="327"/>
        <v>127.15</v>
      </c>
      <c r="P3517" s="6">
        <f t="shared" si="324"/>
        <v>80.730158730158735</v>
      </c>
      <c r="Q3517" s="11">
        <f t="shared" si="325"/>
        <v>41799.47756944444</v>
      </c>
      <c r="R3517" s="11">
        <f t="shared" si="326"/>
        <v>41826.875</v>
      </c>
      <c r="S3517" s="15" t="str">
        <f t="shared" si="328"/>
        <v>theater</v>
      </c>
      <c r="T3517" s="16" t="str">
        <f t="shared" si="329"/>
        <v>plays</v>
      </c>
    </row>
    <row r="3518" spans="1:20" ht="45" x14ac:dyDescent="0.25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18">
        <f t="shared" si="327"/>
        <v>111.15384615384616</v>
      </c>
      <c r="P3518" s="6">
        <f t="shared" si="324"/>
        <v>200.69444444444446</v>
      </c>
      <c r="Q3518" s="11">
        <f t="shared" si="325"/>
        <v>41775.545428240737</v>
      </c>
      <c r="R3518" s="11">
        <f t="shared" si="326"/>
        <v>41805.545428240737</v>
      </c>
      <c r="S3518" s="15" t="str">
        <f t="shared" si="328"/>
        <v>theater</v>
      </c>
      <c r="T3518" s="16" t="str">
        <f t="shared" si="329"/>
        <v>plays</v>
      </c>
    </row>
    <row r="3519" spans="1:20" ht="45" x14ac:dyDescent="0.25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18">
        <f t="shared" si="327"/>
        <v>106.76</v>
      </c>
      <c r="P3519" s="6">
        <f t="shared" si="324"/>
        <v>37.591549295774648</v>
      </c>
      <c r="Q3519" s="11">
        <f t="shared" si="325"/>
        <v>41766.597395833327</v>
      </c>
      <c r="R3519" s="11">
        <f t="shared" si="326"/>
        <v>41799.597395833327</v>
      </c>
      <c r="S3519" s="15" t="str">
        <f t="shared" si="328"/>
        <v>theater</v>
      </c>
      <c r="T3519" s="16" t="str">
        <f t="shared" si="329"/>
        <v>plays</v>
      </c>
    </row>
    <row r="3520" spans="1:20" ht="45" x14ac:dyDescent="0.25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18">
        <f t="shared" si="327"/>
        <v>162.66666666666666</v>
      </c>
      <c r="P3520" s="6">
        <f t="shared" si="324"/>
        <v>58.095238095238095</v>
      </c>
      <c r="Q3520" s="11">
        <f t="shared" si="325"/>
        <v>40643.950925925921</v>
      </c>
      <c r="R3520" s="11">
        <f t="shared" si="326"/>
        <v>40665.957638888889</v>
      </c>
      <c r="S3520" s="15" t="str">
        <f t="shared" si="328"/>
        <v>theater</v>
      </c>
      <c r="T3520" s="16" t="str">
        <f t="shared" si="329"/>
        <v>plays</v>
      </c>
    </row>
    <row r="3521" spans="1:20" ht="45" x14ac:dyDescent="0.25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18">
        <f t="shared" si="327"/>
        <v>160.22808571428573</v>
      </c>
      <c r="P3521" s="6">
        <f t="shared" si="324"/>
        <v>60.300892473118282</v>
      </c>
      <c r="Q3521" s="11">
        <f t="shared" si="325"/>
        <v>41940.483252314814</v>
      </c>
      <c r="R3521" s="11">
        <f t="shared" si="326"/>
        <v>41969.124305555553</v>
      </c>
      <c r="S3521" s="15" t="str">
        <f t="shared" si="328"/>
        <v>theater</v>
      </c>
      <c r="T3521" s="16" t="str">
        <f t="shared" si="329"/>
        <v>plays</v>
      </c>
    </row>
    <row r="3522" spans="1:20" ht="30" x14ac:dyDescent="0.25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18">
        <f t="shared" si="327"/>
        <v>116.16666666666666</v>
      </c>
      <c r="P3522" s="6">
        <f t="shared" ref="P3522:P3585" si="330">IF(ISERROR(E3522/L3522),0,E3522/L3522)</f>
        <v>63.363636363636367</v>
      </c>
      <c r="Q3522" s="11">
        <f t="shared" ref="Q3522:Q3585" si="331">(J3522/86400)+25569+(-5/24)</f>
        <v>41838.967372685183</v>
      </c>
      <c r="R3522" s="11">
        <f t="shared" ref="R3522:R3585" si="332">(I3522/86400)+25569+(-5/24)</f>
        <v>41852.967372685183</v>
      </c>
      <c r="S3522" s="15" t="str">
        <f t="shared" si="328"/>
        <v>theater</v>
      </c>
      <c r="T3522" s="16" t="str">
        <f t="shared" si="329"/>
        <v>plays</v>
      </c>
    </row>
    <row r="3523" spans="1:20" ht="45" x14ac:dyDescent="0.25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18">
        <f t="shared" ref="O3523:O3586" si="333">E3523/D3523 * 100</f>
        <v>124.2</v>
      </c>
      <c r="P3523" s="6">
        <f t="shared" si="330"/>
        <v>50.901639344262293</v>
      </c>
      <c r="Q3523" s="11">
        <f t="shared" si="331"/>
        <v>41771.897604166668</v>
      </c>
      <c r="R3523" s="11">
        <f t="shared" si="332"/>
        <v>41803.708333333328</v>
      </c>
      <c r="S3523" s="15" t="str">
        <f t="shared" ref="S3523:S3586" si="334">LEFT(N3523,FIND("/",N3523)-1)</f>
        <v>theater</v>
      </c>
      <c r="T3523" s="16" t="str">
        <f t="shared" ref="T3523:T3586" si="335">RIGHT(N3523,LEN(N3523)-FIND("/",N3523))</f>
        <v>plays</v>
      </c>
    </row>
    <row r="3524" spans="1:20" ht="30" x14ac:dyDescent="0.25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18">
        <f t="shared" si="333"/>
        <v>103.01249999999999</v>
      </c>
      <c r="P3524" s="6">
        <f t="shared" si="330"/>
        <v>100.5</v>
      </c>
      <c r="Q3524" s="11">
        <f t="shared" si="331"/>
        <v>41591.529641203699</v>
      </c>
      <c r="R3524" s="11">
        <f t="shared" si="332"/>
        <v>41620.999305555553</v>
      </c>
      <c r="S3524" s="15" t="str">
        <f t="shared" si="334"/>
        <v>theater</v>
      </c>
      <c r="T3524" s="16" t="str">
        <f t="shared" si="335"/>
        <v>plays</v>
      </c>
    </row>
    <row r="3525" spans="1:20" ht="30" x14ac:dyDescent="0.25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18">
        <f t="shared" si="333"/>
        <v>112.25</v>
      </c>
      <c r="P3525" s="6">
        <f t="shared" si="330"/>
        <v>31.619718309859156</v>
      </c>
      <c r="Q3525" s="11">
        <f t="shared" si="331"/>
        <v>41788.872037037036</v>
      </c>
      <c r="R3525" s="11">
        <f t="shared" si="332"/>
        <v>41821.958333333328</v>
      </c>
      <c r="S3525" s="15" t="str">
        <f t="shared" si="334"/>
        <v>theater</v>
      </c>
      <c r="T3525" s="16" t="str">
        <f t="shared" si="335"/>
        <v>plays</v>
      </c>
    </row>
    <row r="3526" spans="1:20" ht="45" x14ac:dyDescent="0.25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18">
        <f t="shared" si="333"/>
        <v>108.8142857142857</v>
      </c>
      <c r="P3526" s="6">
        <f t="shared" si="330"/>
        <v>65.102564102564102</v>
      </c>
      <c r="Q3526" s="11">
        <f t="shared" si="331"/>
        <v>42466.399976851848</v>
      </c>
      <c r="R3526" s="11">
        <f t="shared" si="332"/>
        <v>42496.399976851848</v>
      </c>
      <c r="S3526" s="15" t="str">
        <f t="shared" si="334"/>
        <v>theater</v>
      </c>
      <c r="T3526" s="16" t="str">
        <f t="shared" si="335"/>
        <v>plays</v>
      </c>
    </row>
    <row r="3527" spans="1:20" ht="45" x14ac:dyDescent="0.25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18">
        <f t="shared" si="333"/>
        <v>114.99999999999999</v>
      </c>
      <c r="P3527" s="6">
        <f t="shared" si="330"/>
        <v>79.310344827586206</v>
      </c>
      <c r="Q3527" s="11">
        <f t="shared" si="331"/>
        <v>40923.521620370368</v>
      </c>
      <c r="R3527" s="11">
        <f t="shared" si="332"/>
        <v>40953.521620370368</v>
      </c>
      <c r="S3527" s="15" t="str">
        <f t="shared" si="334"/>
        <v>theater</v>
      </c>
      <c r="T3527" s="16" t="str">
        <f t="shared" si="335"/>
        <v>plays</v>
      </c>
    </row>
    <row r="3528" spans="1:20" ht="45" x14ac:dyDescent="0.25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18">
        <f t="shared" si="333"/>
        <v>103</v>
      </c>
      <c r="P3528" s="6">
        <f t="shared" si="330"/>
        <v>139.18918918918919</v>
      </c>
      <c r="Q3528" s="11">
        <f t="shared" si="331"/>
        <v>41878.670046296298</v>
      </c>
      <c r="R3528" s="11">
        <f t="shared" si="332"/>
        <v>41908.670046296298</v>
      </c>
      <c r="S3528" s="15" t="str">
        <f t="shared" si="334"/>
        <v>theater</v>
      </c>
      <c r="T3528" s="16" t="str">
        <f t="shared" si="335"/>
        <v>plays</v>
      </c>
    </row>
    <row r="3529" spans="1:20" ht="45" x14ac:dyDescent="0.25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18">
        <f t="shared" si="333"/>
        <v>101.13333333333334</v>
      </c>
      <c r="P3529" s="6">
        <f t="shared" si="330"/>
        <v>131.91304347826087</v>
      </c>
      <c r="Q3529" s="11">
        <f t="shared" si="331"/>
        <v>41862.656342592592</v>
      </c>
      <c r="R3529" s="11">
        <f t="shared" si="332"/>
        <v>41876.656342592592</v>
      </c>
      <c r="S3529" s="15" t="str">
        <f t="shared" si="334"/>
        <v>theater</v>
      </c>
      <c r="T3529" s="16" t="str">
        <f t="shared" si="335"/>
        <v>plays</v>
      </c>
    </row>
    <row r="3530" spans="1:20" ht="45" x14ac:dyDescent="0.25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18">
        <f t="shared" si="333"/>
        <v>109.55999999999999</v>
      </c>
      <c r="P3530" s="6">
        <f t="shared" si="330"/>
        <v>91.3</v>
      </c>
      <c r="Q3530" s="11">
        <f t="shared" si="331"/>
        <v>40531.678553240738</v>
      </c>
      <c r="R3530" s="11">
        <f t="shared" si="332"/>
        <v>40591.678553240738</v>
      </c>
      <c r="S3530" s="15" t="str">
        <f t="shared" si="334"/>
        <v>theater</v>
      </c>
      <c r="T3530" s="16" t="str">
        <f t="shared" si="335"/>
        <v>plays</v>
      </c>
    </row>
    <row r="3531" spans="1:20" ht="45" x14ac:dyDescent="0.25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18">
        <f t="shared" si="333"/>
        <v>114.8421052631579</v>
      </c>
      <c r="P3531" s="6">
        <f t="shared" si="330"/>
        <v>39.672727272727272</v>
      </c>
      <c r="Q3531" s="11">
        <f t="shared" si="331"/>
        <v>41477.722581018512</v>
      </c>
      <c r="R3531" s="11">
        <f t="shared" si="332"/>
        <v>41504.416666666664</v>
      </c>
      <c r="S3531" s="15" t="str">
        <f t="shared" si="334"/>
        <v>theater</v>
      </c>
      <c r="T3531" s="16" t="str">
        <f t="shared" si="335"/>
        <v>plays</v>
      </c>
    </row>
    <row r="3532" spans="1:20" ht="45" x14ac:dyDescent="0.25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18">
        <f t="shared" si="333"/>
        <v>117.39999999999999</v>
      </c>
      <c r="P3532" s="6">
        <f t="shared" si="330"/>
        <v>57.549019607843135</v>
      </c>
      <c r="Q3532" s="11">
        <f t="shared" si="331"/>
        <v>41781.458437499998</v>
      </c>
      <c r="R3532" s="11">
        <f t="shared" si="332"/>
        <v>41811.458437499998</v>
      </c>
      <c r="S3532" s="15" t="str">
        <f t="shared" si="334"/>
        <v>theater</v>
      </c>
      <c r="T3532" s="16" t="str">
        <f t="shared" si="335"/>
        <v>plays</v>
      </c>
    </row>
    <row r="3533" spans="1:20" ht="45" x14ac:dyDescent="0.25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18">
        <f t="shared" si="333"/>
        <v>171.73333333333335</v>
      </c>
      <c r="P3533" s="6">
        <f t="shared" si="330"/>
        <v>33.025641025641029</v>
      </c>
      <c r="Q3533" s="11">
        <f t="shared" si="331"/>
        <v>41806.396701388883</v>
      </c>
      <c r="R3533" s="11">
        <f t="shared" si="332"/>
        <v>41836.396701388883</v>
      </c>
      <c r="S3533" s="15" t="str">
        <f t="shared" si="334"/>
        <v>theater</v>
      </c>
      <c r="T3533" s="16" t="str">
        <f t="shared" si="335"/>
        <v>plays</v>
      </c>
    </row>
    <row r="3534" spans="1:20" ht="30" x14ac:dyDescent="0.25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18">
        <f t="shared" si="333"/>
        <v>114.16238095238094</v>
      </c>
      <c r="P3534" s="6">
        <f t="shared" si="330"/>
        <v>77.335806451612896</v>
      </c>
      <c r="Q3534" s="11">
        <f t="shared" si="331"/>
        <v>41375.49387731481</v>
      </c>
      <c r="R3534" s="11">
        <f t="shared" si="332"/>
        <v>41400.49387731481</v>
      </c>
      <c r="S3534" s="15" t="str">
        <f t="shared" si="334"/>
        <v>theater</v>
      </c>
      <c r="T3534" s="16" t="str">
        <f t="shared" si="335"/>
        <v>plays</v>
      </c>
    </row>
    <row r="3535" spans="1:20" ht="45" x14ac:dyDescent="0.25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18">
        <f t="shared" si="333"/>
        <v>119.75</v>
      </c>
      <c r="P3535" s="6">
        <f t="shared" si="330"/>
        <v>31.933333333333334</v>
      </c>
      <c r="Q3535" s="11">
        <f t="shared" si="331"/>
        <v>41780.204270833332</v>
      </c>
      <c r="R3535" s="11">
        <f t="shared" si="332"/>
        <v>41810.204270833332</v>
      </c>
      <c r="S3535" s="15" t="str">
        <f t="shared" si="334"/>
        <v>theater</v>
      </c>
      <c r="T3535" s="16" t="str">
        <f t="shared" si="335"/>
        <v>plays</v>
      </c>
    </row>
    <row r="3536" spans="1:20" ht="45" x14ac:dyDescent="0.25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18">
        <f t="shared" si="333"/>
        <v>109.00000000000001</v>
      </c>
      <c r="P3536" s="6">
        <f t="shared" si="330"/>
        <v>36.333333333333336</v>
      </c>
      <c r="Q3536" s="11">
        <f t="shared" si="331"/>
        <v>41779.101701388885</v>
      </c>
      <c r="R3536" s="11">
        <f t="shared" si="332"/>
        <v>41805.458333333328</v>
      </c>
      <c r="S3536" s="15" t="str">
        <f t="shared" si="334"/>
        <v>theater</v>
      </c>
      <c r="T3536" s="16" t="str">
        <f t="shared" si="335"/>
        <v>plays</v>
      </c>
    </row>
    <row r="3537" spans="1:20" ht="60" x14ac:dyDescent="0.25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18">
        <f t="shared" si="333"/>
        <v>100.88571428571429</v>
      </c>
      <c r="P3537" s="6">
        <f t="shared" si="330"/>
        <v>46.768211920529801</v>
      </c>
      <c r="Q3537" s="11">
        <f t="shared" si="331"/>
        <v>40883.740983796291</v>
      </c>
      <c r="R3537" s="11">
        <f t="shared" si="332"/>
        <v>40939.5</v>
      </c>
      <c r="S3537" s="15" t="str">
        <f t="shared" si="334"/>
        <v>theater</v>
      </c>
      <c r="T3537" s="16" t="str">
        <f t="shared" si="335"/>
        <v>plays</v>
      </c>
    </row>
    <row r="3538" spans="1:20" ht="45" x14ac:dyDescent="0.25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18">
        <f t="shared" si="333"/>
        <v>109.00000000000001</v>
      </c>
      <c r="P3538" s="6">
        <f t="shared" si="330"/>
        <v>40.073529411764703</v>
      </c>
      <c r="Q3538" s="11">
        <f t="shared" si="331"/>
        <v>41491.586446759255</v>
      </c>
      <c r="R3538" s="11">
        <f t="shared" si="332"/>
        <v>41509.586446759255</v>
      </c>
      <c r="S3538" s="15" t="str">
        <f t="shared" si="334"/>
        <v>theater</v>
      </c>
      <c r="T3538" s="16" t="str">
        <f t="shared" si="335"/>
        <v>plays</v>
      </c>
    </row>
    <row r="3539" spans="1:20" ht="45" x14ac:dyDescent="0.25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18">
        <f t="shared" si="333"/>
        <v>107.20930232558139</v>
      </c>
      <c r="P3539" s="6">
        <f t="shared" si="330"/>
        <v>100.21739130434783</v>
      </c>
      <c r="Q3539" s="11">
        <f t="shared" si="331"/>
        <v>41791.785081018512</v>
      </c>
      <c r="R3539" s="11">
        <f t="shared" si="332"/>
        <v>41821.785081018512</v>
      </c>
      <c r="S3539" s="15" t="str">
        <f t="shared" si="334"/>
        <v>theater</v>
      </c>
      <c r="T3539" s="16" t="str">
        <f t="shared" si="335"/>
        <v>plays</v>
      </c>
    </row>
    <row r="3540" spans="1:20" ht="45" x14ac:dyDescent="0.25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18">
        <f t="shared" si="333"/>
        <v>100</v>
      </c>
      <c r="P3540" s="6">
        <f t="shared" si="330"/>
        <v>41.666666666666664</v>
      </c>
      <c r="Q3540" s="11">
        <f t="shared" si="331"/>
        <v>41829.768993055557</v>
      </c>
      <c r="R3540" s="11">
        <f t="shared" si="332"/>
        <v>41836.768993055557</v>
      </c>
      <c r="S3540" s="15" t="str">
        <f t="shared" si="334"/>
        <v>theater</v>
      </c>
      <c r="T3540" s="16" t="str">
        <f t="shared" si="335"/>
        <v>plays</v>
      </c>
    </row>
    <row r="3541" spans="1:20" ht="45" x14ac:dyDescent="0.25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18">
        <f t="shared" si="333"/>
        <v>102.18750000000001</v>
      </c>
      <c r="P3541" s="6">
        <f t="shared" si="330"/>
        <v>46.714285714285715</v>
      </c>
      <c r="Q3541" s="11">
        <f t="shared" si="331"/>
        <v>41868.715717592589</v>
      </c>
      <c r="R3541" s="11">
        <f t="shared" si="332"/>
        <v>41898.666666666664</v>
      </c>
      <c r="S3541" s="15" t="str">
        <f t="shared" si="334"/>
        <v>theater</v>
      </c>
      <c r="T3541" s="16" t="str">
        <f t="shared" si="335"/>
        <v>plays</v>
      </c>
    </row>
    <row r="3542" spans="1:20" ht="45" x14ac:dyDescent="0.25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18">
        <f t="shared" si="333"/>
        <v>116.29333333333334</v>
      </c>
      <c r="P3542" s="6">
        <f t="shared" si="330"/>
        <v>71.491803278688522</v>
      </c>
      <c r="Q3542" s="11">
        <f t="shared" si="331"/>
        <v>41835.458020833328</v>
      </c>
      <c r="R3542" s="11">
        <f t="shared" si="332"/>
        <v>41855.458020833328</v>
      </c>
      <c r="S3542" s="15" t="str">
        <f t="shared" si="334"/>
        <v>theater</v>
      </c>
      <c r="T3542" s="16" t="str">
        <f t="shared" si="335"/>
        <v>plays</v>
      </c>
    </row>
    <row r="3543" spans="1:20" ht="45" x14ac:dyDescent="0.25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18">
        <f t="shared" si="333"/>
        <v>103.49999999999999</v>
      </c>
      <c r="P3543" s="6">
        <f t="shared" si="330"/>
        <v>63.109756097560975</v>
      </c>
      <c r="Q3543" s="11">
        <f t="shared" si="331"/>
        <v>41827.396724537037</v>
      </c>
      <c r="R3543" s="11">
        <f t="shared" si="332"/>
        <v>41848.396724537037</v>
      </c>
      <c r="S3543" s="15" t="str">
        <f t="shared" si="334"/>
        <v>theater</v>
      </c>
      <c r="T3543" s="16" t="str">
        <f t="shared" si="335"/>
        <v>plays</v>
      </c>
    </row>
    <row r="3544" spans="1:20" ht="45" x14ac:dyDescent="0.25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18">
        <f t="shared" si="333"/>
        <v>119.32315789473684</v>
      </c>
      <c r="P3544" s="6">
        <f t="shared" si="330"/>
        <v>50.157964601769912</v>
      </c>
      <c r="Q3544" s="11">
        <f t="shared" si="331"/>
        <v>41778.42891203703</v>
      </c>
      <c r="R3544" s="11">
        <f t="shared" si="332"/>
        <v>41810.75</v>
      </c>
      <c r="S3544" s="15" t="str">
        <f t="shared" si="334"/>
        <v>theater</v>
      </c>
      <c r="T3544" s="16" t="str">
        <f t="shared" si="335"/>
        <v>plays</v>
      </c>
    </row>
    <row r="3545" spans="1:20" ht="45" x14ac:dyDescent="0.25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18">
        <f t="shared" si="333"/>
        <v>125.76666666666667</v>
      </c>
      <c r="P3545" s="6">
        <f t="shared" si="330"/>
        <v>62.883333333333333</v>
      </c>
      <c r="Q3545" s="11">
        <f t="shared" si="331"/>
        <v>41013.728229166663</v>
      </c>
      <c r="R3545" s="11">
        <f t="shared" si="332"/>
        <v>41060.957638888889</v>
      </c>
      <c r="S3545" s="15" t="str">
        <f t="shared" si="334"/>
        <v>theater</v>
      </c>
      <c r="T3545" s="16" t="str">
        <f t="shared" si="335"/>
        <v>plays</v>
      </c>
    </row>
    <row r="3546" spans="1:20" ht="45" x14ac:dyDescent="0.25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18">
        <f t="shared" si="333"/>
        <v>119.74347826086958</v>
      </c>
      <c r="P3546" s="6">
        <f t="shared" si="330"/>
        <v>85.531055900621112</v>
      </c>
      <c r="Q3546" s="11">
        <f t="shared" si="331"/>
        <v>41834.378240740734</v>
      </c>
      <c r="R3546" s="11">
        <f t="shared" si="332"/>
        <v>41865.875</v>
      </c>
      <c r="S3546" s="15" t="str">
        <f t="shared" si="334"/>
        <v>theater</v>
      </c>
      <c r="T3546" s="16" t="str">
        <f t="shared" si="335"/>
        <v>plays</v>
      </c>
    </row>
    <row r="3547" spans="1:20" ht="30" x14ac:dyDescent="0.25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18">
        <f t="shared" si="333"/>
        <v>126.25</v>
      </c>
      <c r="P3547" s="6">
        <f t="shared" si="330"/>
        <v>53.723404255319146</v>
      </c>
      <c r="Q3547" s="11">
        <f t="shared" si="331"/>
        <v>41829.587395833332</v>
      </c>
      <c r="R3547" s="11">
        <f t="shared" si="332"/>
        <v>41859.587395833332</v>
      </c>
      <c r="S3547" s="15" t="str">
        <f t="shared" si="334"/>
        <v>theater</v>
      </c>
      <c r="T3547" s="16" t="str">
        <f t="shared" si="335"/>
        <v>plays</v>
      </c>
    </row>
    <row r="3548" spans="1:20" ht="45" x14ac:dyDescent="0.25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18">
        <f t="shared" si="333"/>
        <v>100.11666666666667</v>
      </c>
      <c r="P3548" s="6">
        <f t="shared" si="330"/>
        <v>127.80851063829788</v>
      </c>
      <c r="Q3548" s="11">
        <f t="shared" si="331"/>
        <v>42171.555081018516</v>
      </c>
      <c r="R3548" s="11">
        <f t="shared" si="332"/>
        <v>42211.555081018516</v>
      </c>
      <c r="S3548" s="15" t="str">
        <f t="shared" si="334"/>
        <v>theater</v>
      </c>
      <c r="T3548" s="16" t="str">
        <f t="shared" si="335"/>
        <v>plays</v>
      </c>
    </row>
    <row r="3549" spans="1:20" ht="45" x14ac:dyDescent="0.25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18">
        <f t="shared" si="333"/>
        <v>102.13333333333334</v>
      </c>
      <c r="P3549" s="6">
        <f t="shared" si="330"/>
        <v>106.57391304347826</v>
      </c>
      <c r="Q3549" s="11">
        <f t="shared" si="331"/>
        <v>42337.584178240737</v>
      </c>
      <c r="R3549" s="11">
        <f t="shared" si="332"/>
        <v>42374.788194444445</v>
      </c>
      <c r="S3549" s="15" t="str">
        <f t="shared" si="334"/>
        <v>theater</v>
      </c>
      <c r="T3549" s="16" t="str">
        <f t="shared" si="335"/>
        <v>plays</v>
      </c>
    </row>
    <row r="3550" spans="1:20" ht="60" x14ac:dyDescent="0.25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18">
        <f t="shared" si="333"/>
        <v>100.35142857142858</v>
      </c>
      <c r="P3550" s="6">
        <f t="shared" si="330"/>
        <v>262.11194029850748</v>
      </c>
      <c r="Q3550" s="11">
        <f t="shared" si="331"/>
        <v>42219.456840277773</v>
      </c>
      <c r="R3550" s="11">
        <f t="shared" si="332"/>
        <v>42256.957638888889</v>
      </c>
      <c r="S3550" s="15" t="str">
        <f t="shared" si="334"/>
        <v>theater</v>
      </c>
      <c r="T3550" s="16" t="str">
        <f t="shared" si="335"/>
        <v>plays</v>
      </c>
    </row>
    <row r="3551" spans="1:20" ht="45" x14ac:dyDescent="0.25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18">
        <f t="shared" si="333"/>
        <v>100.05</v>
      </c>
      <c r="P3551" s="6">
        <f t="shared" si="330"/>
        <v>57.171428571428571</v>
      </c>
      <c r="Q3551" s="11">
        <f t="shared" si="331"/>
        <v>42165.254293981481</v>
      </c>
      <c r="R3551" s="11">
        <f t="shared" si="332"/>
        <v>42196.395833333336</v>
      </c>
      <c r="S3551" s="15" t="str">
        <f t="shared" si="334"/>
        <v>theater</v>
      </c>
      <c r="T3551" s="16" t="str">
        <f t="shared" si="335"/>
        <v>plays</v>
      </c>
    </row>
    <row r="3552" spans="1:20" ht="30" x14ac:dyDescent="0.25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18">
        <f t="shared" si="333"/>
        <v>116.02222222222223</v>
      </c>
      <c r="P3552" s="6">
        <f t="shared" si="330"/>
        <v>50.20192307692308</v>
      </c>
      <c r="Q3552" s="11">
        <f t="shared" si="331"/>
        <v>42648.337777777771</v>
      </c>
      <c r="R3552" s="11">
        <f t="shared" si="332"/>
        <v>42678.337777777771</v>
      </c>
      <c r="S3552" s="15" t="str">
        <f t="shared" si="334"/>
        <v>theater</v>
      </c>
      <c r="T3552" s="16" t="str">
        <f t="shared" si="335"/>
        <v>plays</v>
      </c>
    </row>
    <row r="3553" spans="1:20" ht="45" x14ac:dyDescent="0.25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18">
        <f t="shared" si="333"/>
        <v>102.1</v>
      </c>
      <c r="P3553" s="6">
        <f t="shared" si="330"/>
        <v>66.586956521739125</v>
      </c>
      <c r="Q3553" s="11">
        <f t="shared" si="331"/>
        <v>41970.793819444443</v>
      </c>
      <c r="R3553" s="11">
        <f t="shared" si="332"/>
        <v>42003.791666666664</v>
      </c>
      <c r="S3553" s="15" t="str">
        <f t="shared" si="334"/>
        <v>theater</v>
      </c>
      <c r="T3553" s="16" t="str">
        <f t="shared" si="335"/>
        <v>plays</v>
      </c>
    </row>
    <row r="3554" spans="1:20" ht="30" x14ac:dyDescent="0.25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18">
        <f t="shared" si="333"/>
        <v>100.11000000000001</v>
      </c>
      <c r="P3554" s="6">
        <f t="shared" si="330"/>
        <v>168.25210084033614</v>
      </c>
      <c r="Q3554" s="11">
        <f t="shared" si="331"/>
        <v>42050.77484953704</v>
      </c>
      <c r="R3554" s="11">
        <f t="shared" si="332"/>
        <v>42085.733182870368</v>
      </c>
      <c r="S3554" s="15" t="str">
        <f t="shared" si="334"/>
        <v>theater</v>
      </c>
      <c r="T3554" s="16" t="str">
        <f t="shared" si="335"/>
        <v>plays</v>
      </c>
    </row>
    <row r="3555" spans="1:20" ht="30" x14ac:dyDescent="0.25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18">
        <f t="shared" si="333"/>
        <v>100.84</v>
      </c>
      <c r="P3555" s="6">
        <f t="shared" si="330"/>
        <v>256.37288135593218</v>
      </c>
      <c r="Q3555" s="11">
        <f t="shared" si="331"/>
        <v>42772.625046296293</v>
      </c>
      <c r="R3555" s="11">
        <f t="shared" si="332"/>
        <v>42806.666666666664</v>
      </c>
      <c r="S3555" s="15" t="str">
        <f t="shared" si="334"/>
        <v>theater</v>
      </c>
      <c r="T3555" s="16" t="str">
        <f t="shared" si="335"/>
        <v>plays</v>
      </c>
    </row>
    <row r="3556" spans="1:20" ht="45" x14ac:dyDescent="0.25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18">
        <f t="shared" si="333"/>
        <v>103.42499999999998</v>
      </c>
      <c r="P3556" s="6">
        <f t="shared" si="330"/>
        <v>36.610619469026545</v>
      </c>
      <c r="Q3556" s="11">
        <f t="shared" si="331"/>
        <v>42155.488460648143</v>
      </c>
      <c r="R3556" s="11">
        <f t="shared" si="332"/>
        <v>42190.488460648143</v>
      </c>
      <c r="S3556" s="15" t="str">
        <f t="shared" si="334"/>
        <v>theater</v>
      </c>
      <c r="T3556" s="16" t="str">
        <f t="shared" si="335"/>
        <v>plays</v>
      </c>
    </row>
    <row r="3557" spans="1:20" ht="30" x14ac:dyDescent="0.25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18">
        <f t="shared" si="333"/>
        <v>124.8</v>
      </c>
      <c r="P3557" s="6">
        <f t="shared" si="330"/>
        <v>37.142857142857146</v>
      </c>
      <c r="Q3557" s="11">
        <f t="shared" si="331"/>
        <v>42270.373807870368</v>
      </c>
      <c r="R3557" s="11">
        <f t="shared" si="332"/>
        <v>42301.686805555553</v>
      </c>
      <c r="S3557" s="15" t="str">
        <f t="shared" si="334"/>
        <v>theater</v>
      </c>
      <c r="T3557" s="16" t="str">
        <f t="shared" si="335"/>
        <v>plays</v>
      </c>
    </row>
    <row r="3558" spans="1:20" ht="30" x14ac:dyDescent="0.25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18">
        <f t="shared" si="333"/>
        <v>109.51612903225806</v>
      </c>
      <c r="P3558" s="6">
        <f t="shared" si="330"/>
        <v>45.878378378378379</v>
      </c>
      <c r="Q3558" s="11">
        <f t="shared" si="331"/>
        <v>42206.627037037033</v>
      </c>
      <c r="R3558" s="11">
        <f t="shared" si="332"/>
        <v>42236.627037037033</v>
      </c>
      <c r="S3558" s="15" t="str">
        <f t="shared" si="334"/>
        <v>theater</v>
      </c>
      <c r="T3558" s="16" t="str">
        <f t="shared" si="335"/>
        <v>plays</v>
      </c>
    </row>
    <row r="3559" spans="1:20" ht="45" x14ac:dyDescent="0.25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18">
        <f t="shared" si="333"/>
        <v>102.03333333333333</v>
      </c>
      <c r="P3559" s="6">
        <f t="shared" si="330"/>
        <v>141.71296296296296</v>
      </c>
      <c r="Q3559" s="11">
        <f t="shared" si="331"/>
        <v>42697.642511574071</v>
      </c>
      <c r="R3559" s="11">
        <f t="shared" si="332"/>
        <v>42744.999999999993</v>
      </c>
      <c r="S3559" s="15" t="str">
        <f t="shared" si="334"/>
        <v>theater</v>
      </c>
      <c r="T3559" s="16" t="str">
        <f t="shared" si="335"/>
        <v>plays</v>
      </c>
    </row>
    <row r="3560" spans="1:20" ht="45" x14ac:dyDescent="0.25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18">
        <f t="shared" si="333"/>
        <v>102.35000000000001</v>
      </c>
      <c r="P3560" s="6">
        <f t="shared" si="330"/>
        <v>52.487179487179489</v>
      </c>
      <c r="Q3560" s="11">
        <f t="shared" si="331"/>
        <v>42503.351134259261</v>
      </c>
      <c r="R3560" s="11">
        <f t="shared" si="332"/>
        <v>42524.666666666664</v>
      </c>
      <c r="S3560" s="15" t="str">
        <f t="shared" si="334"/>
        <v>theater</v>
      </c>
      <c r="T3560" s="16" t="str">
        <f t="shared" si="335"/>
        <v>plays</v>
      </c>
    </row>
    <row r="3561" spans="1:20" ht="45" x14ac:dyDescent="0.25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18">
        <f t="shared" si="333"/>
        <v>104.16666666666667</v>
      </c>
      <c r="P3561" s="6">
        <f t="shared" si="330"/>
        <v>59.523809523809526</v>
      </c>
      <c r="Q3561" s="11">
        <f t="shared" si="331"/>
        <v>42277.375138888885</v>
      </c>
      <c r="R3561" s="11">
        <f t="shared" si="332"/>
        <v>42307.375138888885</v>
      </c>
      <c r="S3561" s="15" t="str">
        <f t="shared" si="334"/>
        <v>theater</v>
      </c>
      <c r="T3561" s="16" t="str">
        <f t="shared" si="335"/>
        <v>plays</v>
      </c>
    </row>
    <row r="3562" spans="1:20" ht="45" x14ac:dyDescent="0.25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18">
        <f t="shared" si="333"/>
        <v>125</v>
      </c>
      <c r="P3562" s="6">
        <f t="shared" si="330"/>
        <v>50</v>
      </c>
      <c r="Q3562" s="11">
        <f t="shared" si="331"/>
        <v>42722.674027777779</v>
      </c>
      <c r="R3562" s="11">
        <f t="shared" si="332"/>
        <v>42752.674027777779</v>
      </c>
      <c r="S3562" s="15" t="str">
        <f t="shared" si="334"/>
        <v>theater</v>
      </c>
      <c r="T3562" s="16" t="str">
        <f t="shared" si="335"/>
        <v>plays</v>
      </c>
    </row>
    <row r="3563" spans="1:20" x14ac:dyDescent="0.25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18">
        <f t="shared" si="333"/>
        <v>102.34285714285714</v>
      </c>
      <c r="P3563" s="6">
        <f t="shared" si="330"/>
        <v>193.62162162162161</v>
      </c>
      <c r="Q3563" s="11">
        <f t="shared" si="331"/>
        <v>42323.500972222224</v>
      </c>
      <c r="R3563" s="11">
        <f t="shared" si="332"/>
        <v>42354.999305555553</v>
      </c>
      <c r="S3563" s="15" t="str">
        <f t="shared" si="334"/>
        <v>theater</v>
      </c>
      <c r="T3563" s="16" t="str">
        <f t="shared" si="335"/>
        <v>plays</v>
      </c>
    </row>
    <row r="3564" spans="1:20" ht="30" x14ac:dyDescent="0.25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18">
        <f t="shared" si="333"/>
        <v>107.86500000000001</v>
      </c>
      <c r="P3564" s="6">
        <f t="shared" si="330"/>
        <v>106.79702970297029</v>
      </c>
      <c r="Q3564" s="11">
        <f t="shared" si="331"/>
        <v>41933.083310185182</v>
      </c>
      <c r="R3564" s="11">
        <f t="shared" si="332"/>
        <v>41963.124976851854</v>
      </c>
      <c r="S3564" s="15" t="str">
        <f t="shared" si="334"/>
        <v>theater</v>
      </c>
      <c r="T3564" s="16" t="str">
        <f t="shared" si="335"/>
        <v>plays</v>
      </c>
    </row>
    <row r="3565" spans="1:20" ht="45" x14ac:dyDescent="0.25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18">
        <f t="shared" si="333"/>
        <v>109.88461538461539</v>
      </c>
      <c r="P3565" s="6">
        <f t="shared" si="330"/>
        <v>77.21621621621621</v>
      </c>
      <c r="Q3565" s="11">
        <f t="shared" si="331"/>
        <v>41897.959791666661</v>
      </c>
      <c r="R3565" s="11">
        <f t="shared" si="332"/>
        <v>41912.957638888889</v>
      </c>
      <c r="S3565" s="15" t="str">
        <f t="shared" si="334"/>
        <v>theater</v>
      </c>
      <c r="T3565" s="16" t="str">
        <f t="shared" si="335"/>
        <v>plays</v>
      </c>
    </row>
    <row r="3566" spans="1:20" ht="45" x14ac:dyDescent="0.25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18">
        <f t="shared" si="333"/>
        <v>161</v>
      </c>
      <c r="P3566" s="6">
        <f t="shared" si="330"/>
        <v>57.5</v>
      </c>
      <c r="Q3566" s="11">
        <f t="shared" si="331"/>
        <v>42446.735497685186</v>
      </c>
      <c r="R3566" s="11">
        <f t="shared" si="332"/>
        <v>42476.735497685186</v>
      </c>
      <c r="S3566" s="15" t="str">
        <f t="shared" si="334"/>
        <v>theater</v>
      </c>
      <c r="T3566" s="16" t="str">
        <f t="shared" si="335"/>
        <v>plays</v>
      </c>
    </row>
    <row r="3567" spans="1:20" ht="45" x14ac:dyDescent="0.25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18">
        <f t="shared" si="333"/>
        <v>131.20000000000002</v>
      </c>
      <c r="P3567" s="6">
        <f t="shared" si="330"/>
        <v>50.46153846153846</v>
      </c>
      <c r="Q3567" s="11">
        <f t="shared" si="331"/>
        <v>42463.605520833335</v>
      </c>
      <c r="R3567" s="11">
        <f t="shared" si="332"/>
        <v>42493.957638888889</v>
      </c>
      <c r="S3567" s="15" t="str">
        <f t="shared" si="334"/>
        <v>theater</v>
      </c>
      <c r="T3567" s="16" t="str">
        <f t="shared" si="335"/>
        <v>plays</v>
      </c>
    </row>
    <row r="3568" spans="1:20" ht="45" x14ac:dyDescent="0.25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18">
        <f t="shared" si="333"/>
        <v>118.8</v>
      </c>
      <c r="P3568" s="6">
        <f t="shared" si="330"/>
        <v>97.377049180327873</v>
      </c>
      <c r="Q3568" s="11">
        <f t="shared" si="331"/>
        <v>42766.596701388888</v>
      </c>
      <c r="R3568" s="11">
        <f t="shared" si="332"/>
        <v>42796.596701388888</v>
      </c>
      <c r="S3568" s="15" t="str">
        <f t="shared" si="334"/>
        <v>theater</v>
      </c>
      <c r="T3568" s="16" t="str">
        <f t="shared" si="335"/>
        <v>plays</v>
      </c>
    </row>
    <row r="3569" spans="1:20" ht="45" x14ac:dyDescent="0.25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18">
        <f t="shared" si="333"/>
        <v>100.39275000000001</v>
      </c>
      <c r="P3569" s="6">
        <f t="shared" si="330"/>
        <v>34.91921739130435</v>
      </c>
      <c r="Q3569" s="11">
        <f t="shared" si="331"/>
        <v>42734.581111111103</v>
      </c>
      <c r="R3569" s="11">
        <f t="shared" si="332"/>
        <v>42767.771527777775</v>
      </c>
      <c r="S3569" s="15" t="str">
        <f t="shared" si="334"/>
        <v>theater</v>
      </c>
      <c r="T3569" s="16" t="str">
        <f t="shared" si="335"/>
        <v>plays</v>
      </c>
    </row>
    <row r="3570" spans="1:20" ht="45" x14ac:dyDescent="0.25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18">
        <f t="shared" si="333"/>
        <v>103.20666666666666</v>
      </c>
      <c r="P3570" s="6">
        <f t="shared" si="330"/>
        <v>85.530386740331494</v>
      </c>
      <c r="Q3570" s="11">
        <f t="shared" si="331"/>
        <v>42522.139479166661</v>
      </c>
      <c r="R3570" s="11">
        <f t="shared" si="332"/>
        <v>42552.139479166661</v>
      </c>
      <c r="S3570" s="15" t="str">
        <f t="shared" si="334"/>
        <v>theater</v>
      </c>
      <c r="T3570" s="16" t="str">
        <f t="shared" si="335"/>
        <v>plays</v>
      </c>
    </row>
    <row r="3571" spans="1:20" ht="45" x14ac:dyDescent="0.25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18">
        <f t="shared" si="333"/>
        <v>100.6</v>
      </c>
      <c r="P3571" s="6">
        <f t="shared" si="330"/>
        <v>182.90909090909091</v>
      </c>
      <c r="Q3571" s="11">
        <f t="shared" si="331"/>
        <v>42702.708715277775</v>
      </c>
      <c r="R3571" s="11">
        <f t="shared" si="332"/>
        <v>42732.708715277775</v>
      </c>
      <c r="S3571" s="15" t="str">
        <f t="shared" si="334"/>
        <v>theater</v>
      </c>
      <c r="T3571" s="16" t="str">
        <f t="shared" si="335"/>
        <v>plays</v>
      </c>
    </row>
    <row r="3572" spans="1:20" ht="30" x14ac:dyDescent="0.25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18">
        <f t="shared" si="333"/>
        <v>100.78754285714287</v>
      </c>
      <c r="P3572" s="6">
        <f t="shared" si="330"/>
        <v>131.13620817843866</v>
      </c>
      <c r="Q3572" s="11">
        <f t="shared" si="331"/>
        <v>42252.266018518516</v>
      </c>
      <c r="R3572" s="11">
        <f t="shared" si="332"/>
        <v>42275.957638888889</v>
      </c>
      <c r="S3572" s="15" t="str">
        <f t="shared" si="334"/>
        <v>theater</v>
      </c>
      <c r="T3572" s="16" t="str">
        <f t="shared" si="335"/>
        <v>plays</v>
      </c>
    </row>
    <row r="3573" spans="1:20" ht="45" x14ac:dyDescent="0.25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18">
        <f t="shared" si="333"/>
        <v>112.32142857142857</v>
      </c>
      <c r="P3573" s="6">
        <f t="shared" si="330"/>
        <v>39.810126582278478</v>
      </c>
      <c r="Q3573" s="11">
        <f t="shared" si="331"/>
        <v>42156.302060185182</v>
      </c>
      <c r="R3573" s="11">
        <f t="shared" si="332"/>
        <v>42186.302060185182</v>
      </c>
      <c r="S3573" s="15" t="str">
        <f t="shared" si="334"/>
        <v>theater</v>
      </c>
      <c r="T3573" s="16" t="str">
        <f t="shared" si="335"/>
        <v>plays</v>
      </c>
    </row>
    <row r="3574" spans="1:20" ht="45" x14ac:dyDescent="0.25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18">
        <f t="shared" si="333"/>
        <v>105.91914022517912</v>
      </c>
      <c r="P3574" s="6">
        <f t="shared" si="330"/>
        <v>59.701730769230764</v>
      </c>
      <c r="Q3574" s="11">
        <f t="shared" si="331"/>
        <v>42277.880706018514</v>
      </c>
      <c r="R3574" s="11">
        <f t="shared" si="332"/>
        <v>42302.790972222218</v>
      </c>
      <c r="S3574" s="15" t="str">
        <f t="shared" si="334"/>
        <v>theater</v>
      </c>
      <c r="T3574" s="16" t="str">
        <f t="shared" si="335"/>
        <v>plays</v>
      </c>
    </row>
    <row r="3575" spans="1:20" ht="45" x14ac:dyDescent="0.25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18">
        <f t="shared" si="333"/>
        <v>100.56666666666668</v>
      </c>
      <c r="P3575" s="6">
        <f t="shared" si="330"/>
        <v>88.735294117647058</v>
      </c>
      <c r="Q3575" s="11">
        <f t="shared" si="331"/>
        <v>42754.485509259255</v>
      </c>
      <c r="R3575" s="11">
        <f t="shared" si="332"/>
        <v>42782.749999999993</v>
      </c>
      <c r="S3575" s="15" t="str">
        <f t="shared" si="334"/>
        <v>theater</v>
      </c>
      <c r="T3575" s="16" t="str">
        <f t="shared" si="335"/>
        <v>plays</v>
      </c>
    </row>
    <row r="3576" spans="1:20" ht="45" x14ac:dyDescent="0.25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18">
        <f t="shared" si="333"/>
        <v>115.30588235294117</v>
      </c>
      <c r="P3576" s="6">
        <f t="shared" si="330"/>
        <v>58.688622754491021</v>
      </c>
      <c r="Q3576" s="11">
        <f t="shared" si="331"/>
        <v>41893.116550925923</v>
      </c>
      <c r="R3576" s="11">
        <f t="shared" si="332"/>
        <v>41926.082638888889</v>
      </c>
      <c r="S3576" s="15" t="str">
        <f t="shared" si="334"/>
        <v>theater</v>
      </c>
      <c r="T3576" s="16" t="str">
        <f t="shared" si="335"/>
        <v>plays</v>
      </c>
    </row>
    <row r="3577" spans="1:20" ht="30" x14ac:dyDescent="0.25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18">
        <f t="shared" si="333"/>
        <v>127.30419999999999</v>
      </c>
      <c r="P3577" s="6">
        <f t="shared" si="330"/>
        <v>69.56513661202186</v>
      </c>
      <c r="Q3577" s="11">
        <f t="shared" si="331"/>
        <v>41871.547361111108</v>
      </c>
      <c r="R3577" s="11">
        <f t="shared" si="332"/>
        <v>41901.547361111108</v>
      </c>
      <c r="S3577" s="15" t="str">
        <f t="shared" si="334"/>
        <v>theater</v>
      </c>
      <c r="T3577" s="16" t="str">
        <f t="shared" si="335"/>
        <v>plays</v>
      </c>
    </row>
    <row r="3578" spans="1:20" ht="45" x14ac:dyDescent="0.25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18">
        <f t="shared" si="333"/>
        <v>102.83750000000001</v>
      </c>
      <c r="P3578" s="6">
        <f t="shared" si="330"/>
        <v>115.87323943661971</v>
      </c>
      <c r="Q3578" s="11">
        <f t="shared" si="331"/>
        <v>42261.888449074067</v>
      </c>
      <c r="R3578" s="11">
        <f t="shared" si="332"/>
        <v>42285.791666666664</v>
      </c>
      <c r="S3578" s="15" t="str">
        <f t="shared" si="334"/>
        <v>theater</v>
      </c>
      <c r="T3578" s="16" t="str">
        <f t="shared" si="335"/>
        <v>plays</v>
      </c>
    </row>
    <row r="3579" spans="1:20" ht="45" x14ac:dyDescent="0.25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18">
        <f t="shared" si="333"/>
        <v>102.9375</v>
      </c>
      <c r="P3579" s="6">
        <f t="shared" si="330"/>
        <v>23.869565217391305</v>
      </c>
      <c r="Q3579" s="11">
        <f t="shared" si="331"/>
        <v>42675.485902777778</v>
      </c>
      <c r="R3579" s="11">
        <f t="shared" si="332"/>
        <v>42705.527569444443</v>
      </c>
      <c r="S3579" s="15" t="str">
        <f t="shared" si="334"/>
        <v>theater</v>
      </c>
      <c r="T3579" s="16" t="str">
        <f t="shared" si="335"/>
        <v>plays</v>
      </c>
    </row>
    <row r="3580" spans="1:20" ht="45" x14ac:dyDescent="0.25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18">
        <f t="shared" si="333"/>
        <v>104.3047619047619</v>
      </c>
      <c r="P3580" s="6">
        <f t="shared" si="330"/>
        <v>81.125925925925927</v>
      </c>
      <c r="Q3580" s="11">
        <f t="shared" si="331"/>
        <v>42135.391874999994</v>
      </c>
      <c r="R3580" s="11">
        <f t="shared" si="332"/>
        <v>42166.874999999993</v>
      </c>
      <c r="S3580" s="15" t="str">
        <f t="shared" si="334"/>
        <v>theater</v>
      </c>
      <c r="T3580" s="16" t="str">
        <f t="shared" si="335"/>
        <v>plays</v>
      </c>
    </row>
    <row r="3581" spans="1:20" ht="45" x14ac:dyDescent="0.25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18">
        <f t="shared" si="333"/>
        <v>111.22000000000001</v>
      </c>
      <c r="P3581" s="6">
        <f t="shared" si="330"/>
        <v>57.626943005181346</v>
      </c>
      <c r="Q3581" s="11">
        <f t="shared" si="331"/>
        <v>42230.263888888883</v>
      </c>
      <c r="R3581" s="11">
        <f t="shared" si="332"/>
        <v>42258.957638888889</v>
      </c>
      <c r="S3581" s="15" t="str">
        <f t="shared" si="334"/>
        <v>theater</v>
      </c>
      <c r="T3581" s="16" t="str">
        <f t="shared" si="335"/>
        <v>plays</v>
      </c>
    </row>
    <row r="3582" spans="1:20" ht="45" x14ac:dyDescent="0.25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18">
        <f t="shared" si="333"/>
        <v>105.86</v>
      </c>
      <c r="P3582" s="6">
        <f t="shared" si="330"/>
        <v>46.429824561403507</v>
      </c>
      <c r="Q3582" s="11">
        <f t="shared" si="331"/>
        <v>42167.22583333333</v>
      </c>
      <c r="R3582" s="11">
        <f t="shared" si="332"/>
        <v>42197.22583333333</v>
      </c>
      <c r="S3582" s="15" t="str">
        <f t="shared" si="334"/>
        <v>theater</v>
      </c>
      <c r="T3582" s="16" t="str">
        <f t="shared" si="335"/>
        <v>plays</v>
      </c>
    </row>
    <row r="3583" spans="1:20" ht="30" x14ac:dyDescent="0.25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18">
        <f t="shared" si="333"/>
        <v>100.79166666666666</v>
      </c>
      <c r="P3583" s="6">
        <f t="shared" si="330"/>
        <v>60.475000000000001</v>
      </c>
      <c r="Q3583" s="11">
        <f t="shared" si="331"/>
        <v>42068.68005787037</v>
      </c>
      <c r="R3583" s="11">
        <f t="shared" si="332"/>
        <v>42098.638391203705</v>
      </c>
      <c r="S3583" s="15" t="str">
        <f t="shared" si="334"/>
        <v>theater</v>
      </c>
      <c r="T3583" s="16" t="str">
        <f t="shared" si="335"/>
        <v>plays</v>
      </c>
    </row>
    <row r="3584" spans="1:20" ht="45" x14ac:dyDescent="0.25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18">
        <f t="shared" si="333"/>
        <v>104.92727272727274</v>
      </c>
      <c r="P3584" s="6">
        <f t="shared" si="330"/>
        <v>65.579545454545453</v>
      </c>
      <c r="Q3584" s="11">
        <f t="shared" si="331"/>
        <v>42145.538356481477</v>
      </c>
      <c r="R3584" s="11">
        <f t="shared" si="332"/>
        <v>42175.538356481477</v>
      </c>
      <c r="S3584" s="15" t="str">
        <f t="shared" si="334"/>
        <v>theater</v>
      </c>
      <c r="T3584" s="16" t="str">
        <f t="shared" si="335"/>
        <v>plays</v>
      </c>
    </row>
    <row r="3585" spans="1:20" ht="45" x14ac:dyDescent="0.25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18">
        <f t="shared" si="333"/>
        <v>101.55199999999999</v>
      </c>
      <c r="P3585" s="6">
        <f t="shared" si="330"/>
        <v>119.1924882629108</v>
      </c>
      <c r="Q3585" s="11">
        <f t="shared" si="331"/>
        <v>41918.533842592587</v>
      </c>
      <c r="R3585" s="11">
        <f t="shared" si="332"/>
        <v>41948.575509259259</v>
      </c>
      <c r="S3585" s="15" t="str">
        <f t="shared" si="334"/>
        <v>theater</v>
      </c>
      <c r="T3585" s="16" t="str">
        <f t="shared" si="335"/>
        <v>plays</v>
      </c>
    </row>
    <row r="3586" spans="1:20" ht="45" x14ac:dyDescent="0.25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18">
        <f t="shared" si="333"/>
        <v>110.73333333333333</v>
      </c>
      <c r="P3586" s="6">
        <f t="shared" ref="P3586:P3649" si="336">IF(ISERROR(E3586/L3586),0,E3586/L3586)</f>
        <v>83.05</v>
      </c>
      <c r="Q3586" s="11">
        <f t="shared" ref="Q3586:Q3649" si="337">(J3586/86400)+25569+(-5/24)</f>
        <v>42146.52275462963</v>
      </c>
      <c r="R3586" s="11">
        <f t="shared" ref="R3586:R3649" si="338">(I3586/86400)+25569+(-5/24)</f>
        <v>42176.52275462963</v>
      </c>
      <c r="S3586" s="15" t="str">
        <f t="shared" si="334"/>
        <v>theater</v>
      </c>
      <c r="T3586" s="16" t="str">
        <f t="shared" si="335"/>
        <v>plays</v>
      </c>
    </row>
    <row r="3587" spans="1:20" ht="30" x14ac:dyDescent="0.25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18">
        <f t="shared" ref="O3587:O3650" si="339">E3587/D3587 * 100</f>
        <v>127.82222222222221</v>
      </c>
      <c r="P3587" s="6">
        <f t="shared" si="336"/>
        <v>57.52</v>
      </c>
      <c r="Q3587" s="11">
        <f t="shared" si="337"/>
        <v>42590.264351851853</v>
      </c>
      <c r="R3587" s="11">
        <f t="shared" si="338"/>
        <v>42620.264351851853</v>
      </c>
      <c r="S3587" s="15" t="str">
        <f t="shared" ref="S3587:S3650" si="340">LEFT(N3587,FIND("/",N3587)-1)</f>
        <v>theater</v>
      </c>
      <c r="T3587" s="16" t="str">
        <f t="shared" ref="T3587:T3650" si="341">RIGHT(N3587,LEN(N3587)-FIND("/",N3587))</f>
        <v>plays</v>
      </c>
    </row>
    <row r="3588" spans="1:20" ht="45" x14ac:dyDescent="0.25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18">
        <f t="shared" si="339"/>
        <v>101.82500000000002</v>
      </c>
      <c r="P3588" s="6">
        <f t="shared" si="336"/>
        <v>177.08695652173913</v>
      </c>
      <c r="Q3588" s="11">
        <f t="shared" si="337"/>
        <v>42602.368379629632</v>
      </c>
      <c r="R3588" s="11">
        <f t="shared" si="338"/>
        <v>42620.947916666664</v>
      </c>
      <c r="S3588" s="15" t="str">
        <f t="shared" si="340"/>
        <v>theater</v>
      </c>
      <c r="T3588" s="16" t="str">
        <f t="shared" si="341"/>
        <v>plays</v>
      </c>
    </row>
    <row r="3589" spans="1:20" ht="45" x14ac:dyDescent="0.25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18">
        <f t="shared" si="339"/>
        <v>101.25769230769231</v>
      </c>
      <c r="P3589" s="6">
        <f t="shared" si="336"/>
        <v>70.771505376344081</v>
      </c>
      <c r="Q3589" s="11">
        <f t="shared" si="337"/>
        <v>42058.877418981479</v>
      </c>
      <c r="R3589" s="11">
        <f t="shared" si="338"/>
        <v>42088.835752314808</v>
      </c>
      <c r="S3589" s="15" t="str">
        <f t="shared" si="340"/>
        <v>theater</v>
      </c>
      <c r="T3589" s="16" t="str">
        <f t="shared" si="341"/>
        <v>plays</v>
      </c>
    </row>
    <row r="3590" spans="1:20" ht="45" x14ac:dyDescent="0.25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18">
        <f t="shared" si="339"/>
        <v>175</v>
      </c>
      <c r="P3590" s="6">
        <f t="shared" si="336"/>
        <v>29.166666666666668</v>
      </c>
      <c r="Q3590" s="11">
        <f t="shared" si="337"/>
        <v>41889.559895833328</v>
      </c>
      <c r="R3590" s="11">
        <f t="shared" si="338"/>
        <v>41919.559895833328</v>
      </c>
      <c r="S3590" s="15" t="str">
        <f t="shared" si="340"/>
        <v>theater</v>
      </c>
      <c r="T3590" s="16" t="str">
        <f t="shared" si="341"/>
        <v>plays</v>
      </c>
    </row>
    <row r="3591" spans="1:20" ht="30" x14ac:dyDescent="0.25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18">
        <f t="shared" si="339"/>
        <v>128.06</v>
      </c>
      <c r="P3591" s="6">
        <f t="shared" si="336"/>
        <v>72.76136363636364</v>
      </c>
      <c r="Q3591" s="11">
        <f t="shared" si="337"/>
        <v>42144.365474537037</v>
      </c>
      <c r="R3591" s="11">
        <f t="shared" si="338"/>
        <v>42165.957638888889</v>
      </c>
      <c r="S3591" s="15" t="str">
        <f t="shared" si="340"/>
        <v>theater</v>
      </c>
      <c r="T3591" s="16" t="str">
        <f t="shared" si="341"/>
        <v>plays</v>
      </c>
    </row>
    <row r="3592" spans="1:20" ht="45" x14ac:dyDescent="0.25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18">
        <f t="shared" si="339"/>
        <v>106.29949999999999</v>
      </c>
      <c r="P3592" s="6">
        <f t="shared" si="336"/>
        <v>51.853414634146333</v>
      </c>
      <c r="Q3592" s="11">
        <f t="shared" si="337"/>
        <v>42758.351296296292</v>
      </c>
      <c r="R3592" s="11">
        <f t="shared" si="338"/>
        <v>42788.351296296292</v>
      </c>
      <c r="S3592" s="15" t="str">
        <f t="shared" si="340"/>
        <v>theater</v>
      </c>
      <c r="T3592" s="16" t="str">
        <f t="shared" si="341"/>
        <v>plays</v>
      </c>
    </row>
    <row r="3593" spans="1:20" ht="30" x14ac:dyDescent="0.25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18">
        <f t="shared" si="339"/>
        <v>105.21428571428571</v>
      </c>
      <c r="P3593" s="6">
        <f t="shared" si="336"/>
        <v>98.2</v>
      </c>
      <c r="Q3593" s="11">
        <f t="shared" si="337"/>
        <v>41982.678946759253</v>
      </c>
      <c r="R3593" s="11">
        <f t="shared" si="338"/>
        <v>42012.678946759253</v>
      </c>
      <c r="S3593" s="15" t="str">
        <f t="shared" si="340"/>
        <v>theater</v>
      </c>
      <c r="T3593" s="16" t="str">
        <f t="shared" si="341"/>
        <v>plays</v>
      </c>
    </row>
    <row r="3594" spans="1:20" ht="45" x14ac:dyDescent="0.25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18">
        <f t="shared" si="339"/>
        <v>106.16782608695652</v>
      </c>
      <c r="P3594" s="6">
        <f t="shared" si="336"/>
        <v>251.7381443298969</v>
      </c>
      <c r="Q3594" s="11">
        <f t="shared" si="337"/>
        <v>42614.552604166667</v>
      </c>
      <c r="R3594" s="11">
        <f t="shared" si="338"/>
        <v>42643.957638888889</v>
      </c>
      <c r="S3594" s="15" t="str">
        <f t="shared" si="340"/>
        <v>theater</v>
      </c>
      <c r="T3594" s="16" t="str">
        <f t="shared" si="341"/>
        <v>plays</v>
      </c>
    </row>
    <row r="3595" spans="1:20" ht="45" x14ac:dyDescent="0.25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18">
        <f t="shared" si="339"/>
        <v>109.24000000000001</v>
      </c>
      <c r="P3595" s="6">
        <f t="shared" si="336"/>
        <v>74.821917808219183</v>
      </c>
      <c r="Q3595" s="11">
        <f t="shared" si="337"/>
        <v>42303.464328703696</v>
      </c>
      <c r="R3595" s="11">
        <f t="shared" si="338"/>
        <v>42338.505995370368</v>
      </c>
      <c r="S3595" s="15" t="str">
        <f t="shared" si="340"/>
        <v>theater</v>
      </c>
      <c r="T3595" s="16" t="str">
        <f t="shared" si="341"/>
        <v>plays</v>
      </c>
    </row>
    <row r="3596" spans="1:20" ht="45" x14ac:dyDescent="0.25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18">
        <f t="shared" si="339"/>
        <v>100.45454545454547</v>
      </c>
      <c r="P3596" s="6">
        <f t="shared" si="336"/>
        <v>67.65306122448979</v>
      </c>
      <c r="Q3596" s="11">
        <f t="shared" si="337"/>
        <v>42171.517083333332</v>
      </c>
      <c r="R3596" s="11">
        <f t="shared" si="338"/>
        <v>42201.517083333332</v>
      </c>
      <c r="S3596" s="15" t="str">
        <f t="shared" si="340"/>
        <v>theater</v>
      </c>
      <c r="T3596" s="16" t="str">
        <f t="shared" si="341"/>
        <v>plays</v>
      </c>
    </row>
    <row r="3597" spans="1:20" ht="30" x14ac:dyDescent="0.25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18">
        <f t="shared" si="339"/>
        <v>103.04098360655738</v>
      </c>
      <c r="P3597" s="6">
        <f t="shared" si="336"/>
        <v>93.81343283582089</v>
      </c>
      <c r="Q3597" s="11">
        <f t="shared" si="337"/>
        <v>41964.107199074067</v>
      </c>
      <c r="R3597" s="11">
        <f t="shared" si="338"/>
        <v>41994.958333333336</v>
      </c>
      <c r="S3597" s="15" t="str">
        <f t="shared" si="340"/>
        <v>theater</v>
      </c>
      <c r="T3597" s="16" t="str">
        <f t="shared" si="341"/>
        <v>plays</v>
      </c>
    </row>
    <row r="3598" spans="1:20" ht="30" x14ac:dyDescent="0.25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18">
        <f t="shared" si="339"/>
        <v>112.1664</v>
      </c>
      <c r="P3598" s="6">
        <f t="shared" si="336"/>
        <v>41.237647058823526</v>
      </c>
      <c r="Q3598" s="11">
        <f t="shared" si="337"/>
        <v>42284.30773148148</v>
      </c>
      <c r="R3598" s="11">
        <f t="shared" si="338"/>
        <v>42307.666666666664</v>
      </c>
      <c r="S3598" s="15" t="str">
        <f t="shared" si="340"/>
        <v>theater</v>
      </c>
      <c r="T3598" s="16" t="str">
        <f t="shared" si="341"/>
        <v>plays</v>
      </c>
    </row>
    <row r="3599" spans="1:20" ht="30" x14ac:dyDescent="0.25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18">
        <f t="shared" si="339"/>
        <v>103</v>
      </c>
      <c r="P3599" s="6">
        <f t="shared" si="336"/>
        <v>52.551020408163268</v>
      </c>
      <c r="Q3599" s="11">
        <f t="shared" si="337"/>
        <v>42016.591874999998</v>
      </c>
      <c r="R3599" s="11">
        <f t="shared" si="338"/>
        <v>42032.708333333336</v>
      </c>
      <c r="S3599" s="15" t="str">
        <f t="shared" si="340"/>
        <v>theater</v>
      </c>
      <c r="T3599" s="16" t="str">
        <f t="shared" si="341"/>
        <v>plays</v>
      </c>
    </row>
    <row r="3600" spans="1:20" ht="45" x14ac:dyDescent="0.25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18">
        <f t="shared" si="339"/>
        <v>164</v>
      </c>
      <c r="P3600" s="6">
        <f t="shared" si="336"/>
        <v>70.285714285714292</v>
      </c>
      <c r="Q3600" s="11">
        <f t="shared" si="337"/>
        <v>42311.503645833327</v>
      </c>
      <c r="R3600" s="11">
        <f t="shared" si="338"/>
        <v>42341.499999999993</v>
      </c>
      <c r="S3600" s="15" t="str">
        <f t="shared" si="340"/>
        <v>theater</v>
      </c>
      <c r="T3600" s="16" t="str">
        <f t="shared" si="341"/>
        <v>plays</v>
      </c>
    </row>
    <row r="3601" spans="1:20" ht="45" x14ac:dyDescent="0.25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18">
        <f t="shared" si="339"/>
        <v>131.28333333333333</v>
      </c>
      <c r="P3601" s="6">
        <f t="shared" si="336"/>
        <v>48.325153374233132</v>
      </c>
      <c r="Q3601" s="11">
        <f t="shared" si="337"/>
        <v>42136.327800925923</v>
      </c>
      <c r="R3601" s="11">
        <f t="shared" si="338"/>
        <v>42167.666666666664</v>
      </c>
      <c r="S3601" s="15" t="str">
        <f t="shared" si="340"/>
        <v>theater</v>
      </c>
      <c r="T3601" s="16" t="str">
        <f t="shared" si="341"/>
        <v>plays</v>
      </c>
    </row>
    <row r="3602" spans="1:20" ht="45" x14ac:dyDescent="0.25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18">
        <f t="shared" si="339"/>
        <v>102.1</v>
      </c>
      <c r="P3602" s="6">
        <f t="shared" si="336"/>
        <v>53.177083333333336</v>
      </c>
      <c r="Q3602" s="11">
        <f t="shared" si="337"/>
        <v>42172.549305555549</v>
      </c>
      <c r="R3602" s="11">
        <f t="shared" si="338"/>
        <v>42202.549305555549</v>
      </c>
      <c r="S3602" s="15" t="str">
        <f t="shared" si="340"/>
        <v>theater</v>
      </c>
      <c r="T3602" s="16" t="str">
        <f t="shared" si="341"/>
        <v>plays</v>
      </c>
    </row>
    <row r="3603" spans="1:20" ht="45" x14ac:dyDescent="0.25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18">
        <f t="shared" si="339"/>
        <v>128</v>
      </c>
      <c r="P3603" s="6">
        <f t="shared" si="336"/>
        <v>60.952380952380949</v>
      </c>
      <c r="Q3603" s="11">
        <f t="shared" si="337"/>
        <v>42590.695925925924</v>
      </c>
      <c r="R3603" s="11">
        <f t="shared" si="338"/>
        <v>42606.695925925924</v>
      </c>
      <c r="S3603" s="15" t="str">
        <f t="shared" si="340"/>
        <v>theater</v>
      </c>
      <c r="T3603" s="16" t="str">
        <f t="shared" si="341"/>
        <v>plays</v>
      </c>
    </row>
    <row r="3604" spans="1:20" ht="45" x14ac:dyDescent="0.25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18">
        <f t="shared" si="339"/>
        <v>101.49999999999999</v>
      </c>
      <c r="P3604" s="6">
        <f t="shared" si="336"/>
        <v>116</v>
      </c>
      <c r="Q3604" s="11">
        <f t="shared" si="337"/>
        <v>42137.187465277777</v>
      </c>
      <c r="R3604" s="11">
        <f t="shared" si="338"/>
        <v>42171.249999999993</v>
      </c>
      <c r="S3604" s="15" t="str">
        <f t="shared" si="340"/>
        <v>theater</v>
      </c>
      <c r="T3604" s="16" t="str">
        <f t="shared" si="341"/>
        <v>plays</v>
      </c>
    </row>
    <row r="3605" spans="1:20" ht="45" x14ac:dyDescent="0.25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18">
        <f t="shared" si="339"/>
        <v>101.66666666666666</v>
      </c>
      <c r="P3605" s="6">
        <f t="shared" si="336"/>
        <v>61</v>
      </c>
      <c r="Q3605" s="11">
        <f t="shared" si="337"/>
        <v>42167.324826388889</v>
      </c>
      <c r="R3605" s="11">
        <f t="shared" si="338"/>
        <v>42197.324826388889</v>
      </c>
      <c r="S3605" s="15" t="str">
        <f t="shared" si="340"/>
        <v>theater</v>
      </c>
      <c r="T3605" s="16" t="str">
        <f t="shared" si="341"/>
        <v>plays</v>
      </c>
    </row>
    <row r="3606" spans="1:20" x14ac:dyDescent="0.25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18">
        <f t="shared" si="339"/>
        <v>130</v>
      </c>
      <c r="P3606" s="6">
        <f t="shared" si="336"/>
        <v>38.235294117647058</v>
      </c>
      <c r="Q3606" s="11">
        <f t="shared" si="337"/>
        <v>41915.22887731481</v>
      </c>
      <c r="R3606" s="11">
        <f t="shared" si="338"/>
        <v>41945.270543981482</v>
      </c>
      <c r="S3606" s="15" t="str">
        <f t="shared" si="340"/>
        <v>theater</v>
      </c>
      <c r="T3606" s="16" t="str">
        <f t="shared" si="341"/>
        <v>plays</v>
      </c>
    </row>
    <row r="3607" spans="1:20" ht="45" x14ac:dyDescent="0.25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18">
        <f t="shared" si="339"/>
        <v>154.43</v>
      </c>
      <c r="P3607" s="6">
        <f t="shared" si="336"/>
        <v>106.50344827586207</v>
      </c>
      <c r="Q3607" s="11">
        <f t="shared" si="337"/>
        <v>42284.291770833333</v>
      </c>
      <c r="R3607" s="11">
        <f t="shared" si="338"/>
        <v>42314.333437499998</v>
      </c>
      <c r="S3607" s="15" t="str">
        <f t="shared" si="340"/>
        <v>theater</v>
      </c>
      <c r="T3607" s="16" t="str">
        <f t="shared" si="341"/>
        <v>plays</v>
      </c>
    </row>
    <row r="3608" spans="1:20" ht="45" x14ac:dyDescent="0.25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18">
        <f t="shared" si="339"/>
        <v>107.4</v>
      </c>
      <c r="P3608" s="6">
        <f t="shared" si="336"/>
        <v>204.57142857142858</v>
      </c>
      <c r="Q3608" s="11">
        <f t="shared" si="337"/>
        <v>42611.5930787037</v>
      </c>
      <c r="R3608" s="11">
        <f t="shared" si="338"/>
        <v>42627.583333333336</v>
      </c>
      <c r="S3608" s="15" t="str">
        <f t="shared" si="340"/>
        <v>theater</v>
      </c>
      <c r="T3608" s="16" t="str">
        <f t="shared" si="341"/>
        <v>plays</v>
      </c>
    </row>
    <row r="3609" spans="1:20" ht="45" x14ac:dyDescent="0.25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18">
        <f t="shared" si="339"/>
        <v>101.32258064516128</v>
      </c>
      <c r="P3609" s="6">
        <f t="shared" si="336"/>
        <v>54.912587412587413</v>
      </c>
      <c r="Q3609" s="11">
        <f t="shared" si="337"/>
        <v>42400.496203703697</v>
      </c>
      <c r="R3609" s="11">
        <f t="shared" si="338"/>
        <v>42444.666666666664</v>
      </c>
      <c r="S3609" s="15" t="str">
        <f t="shared" si="340"/>
        <v>theater</v>
      </c>
      <c r="T3609" s="16" t="str">
        <f t="shared" si="341"/>
        <v>plays</v>
      </c>
    </row>
    <row r="3610" spans="1:20" ht="45" x14ac:dyDescent="0.25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18">
        <f t="shared" si="339"/>
        <v>100.27777777777777</v>
      </c>
      <c r="P3610" s="6">
        <f t="shared" si="336"/>
        <v>150.41666666666666</v>
      </c>
      <c r="Q3610" s="11">
        <f t="shared" si="337"/>
        <v>42017.672118055554</v>
      </c>
      <c r="R3610" s="11">
        <f t="shared" si="338"/>
        <v>42043.979166666664</v>
      </c>
      <c r="S3610" s="15" t="str">
        <f t="shared" si="340"/>
        <v>theater</v>
      </c>
      <c r="T3610" s="16" t="str">
        <f t="shared" si="341"/>
        <v>plays</v>
      </c>
    </row>
    <row r="3611" spans="1:20" ht="45" x14ac:dyDescent="0.25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18">
        <f t="shared" si="339"/>
        <v>116.84444444444443</v>
      </c>
      <c r="P3611" s="6">
        <f t="shared" si="336"/>
        <v>52.58</v>
      </c>
      <c r="Q3611" s="11">
        <f t="shared" si="337"/>
        <v>42426.741655092592</v>
      </c>
      <c r="R3611" s="11">
        <f t="shared" si="338"/>
        <v>42460.957638888889</v>
      </c>
      <c r="S3611" s="15" t="str">
        <f t="shared" si="340"/>
        <v>theater</v>
      </c>
      <c r="T3611" s="16" t="str">
        <f t="shared" si="341"/>
        <v>plays</v>
      </c>
    </row>
    <row r="3612" spans="1:20" ht="45" x14ac:dyDescent="0.25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18">
        <f t="shared" si="339"/>
        <v>108.60000000000001</v>
      </c>
      <c r="P3612" s="6">
        <f t="shared" si="336"/>
        <v>54.3</v>
      </c>
      <c r="Q3612" s="11">
        <f t="shared" si="337"/>
        <v>41931.474606481475</v>
      </c>
      <c r="R3612" s="11">
        <f t="shared" si="338"/>
        <v>41961.516273148147</v>
      </c>
      <c r="S3612" s="15" t="str">
        <f t="shared" si="340"/>
        <v>theater</v>
      </c>
      <c r="T3612" s="16" t="str">
        <f t="shared" si="341"/>
        <v>plays</v>
      </c>
    </row>
    <row r="3613" spans="1:20" ht="45" x14ac:dyDescent="0.25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18">
        <f t="shared" si="339"/>
        <v>103.4</v>
      </c>
      <c r="P3613" s="6">
        <f t="shared" si="336"/>
        <v>76.029411764705884</v>
      </c>
      <c r="Q3613" s="11">
        <f t="shared" si="337"/>
        <v>42124.640081018515</v>
      </c>
      <c r="R3613" s="11">
        <f t="shared" si="338"/>
        <v>42154.640081018515</v>
      </c>
      <c r="S3613" s="15" t="str">
        <f t="shared" si="340"/>
        <v>theater</v>
      </c>
      <c r="T3613" s="16" t="str">
        <f t="shared" si="341"/>
        <v>plays</v>
      </c>
    </row>
    <row r="3614" spans="1:20" ht="45" x14ac:dyDescent="0.25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18">
        <f t="shared" si="339"/>
        <v>114.27586206896552</v>
      </c>
      <c r="P3614" s="6">
        <f t="shared" si="336"/>
        <v>105.2063492063492</v>
      </c>
      <c r="Q3614" s="11">
        <f t="shared" si="337"/>
        <v>42430.894201388888</v>
      </c>
      <c r="R3614" s="11">
        <f t="shared" si="338"/>
        <v>42460.852534722224</v>
      </c>
      <c r="S3614" s="15" t="str">
        <f t="shared" si="340"/>
        <v>theater</v>
      </c>
      <c r="T3614" s="16" t="str">
        <f t="shared" si="341"/>
        <v>plays</v>
      </c>
    </row>
    <row r="3615" spans="1:20" ht="45" x14ac:dyDescent="0.25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18">
        <f t="shared" si="339"/>
        <v>103</v>
      </c>
      <c r="P3615" s="6">
        <f t="shared" si="336"/>
        <v>68.666666666666671</v>
      </c>
      <c r="Q3615" s="11">
        <f t="shared" si="337"/>
        <v>42121.548587962963</v>
      </c>
      <c r="R3615" s="11">
        <f t="shared" si="338"/>
        <v>42155.999999999993</v>
      </c>
      <c r="S3615" s="15" t="str">
        <f t="shared" si="340"/>
        <v>theater</v>
      </c>
      <c r="T3615" s="16" t="str">
        <f t="shared" si="341"/>
        <v>plays</v>
      </c>
    </row>
    <row r="3616" spans="1:20" ht="30" x14ac:dyDescent="0.25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18">
        <f t="shared" si="339"/>
        <v>121.6</v>
      </c>
      <c r="P3616" s="6">
        <f t="shared" si="336"/>
        <v>129.36170212765958</v>
      </c>
      <c r="Q3616" s="11">
        <f t="shared" si="337"/>
        <v>42218.811400462961</v>
      </c>
      <c r="R3616" s="11">
        <f t="shared" si="338"/>
        <v>42248.811400462961</v>
      </c>
      <c r="S3616" s="15" t="str">
        <f t="shared" si="340"/>
        <v>theater</v>
      </c>
      <c r="T3616" s="16" t="str">
        <f t="shared" si="341"/>
        <v>plays</v>
      </c>
    </row>
    <row r="3617" spans="1:20" ht="45" x14ac:dyDescent="0.25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18">
        <f t="shared" si="339"/>
        <v>102.6467741935484</v>
      </c>
      <c r="P3617" s="6">
        <f t="shared" si="336"/>
        <v>134.26371308016877</v>
      </c>
      <c r="Q3617" s="11">
        <f t="shared" si="337"/>
        <v>42444.985972222225</v>
      </c>
      <c r="R3617" s="11">
        <f t="shared" si="338"/>
        <v>42488.985972222225</v>
      </c>
      <c r="S3617" s="15" t="str">
        <f t="shared" si="340"/>
        <v>theater</v>
      </c>
      <c r="T3617" s="16" t="str">
        <f t="shared" si="341"/>
        <v>plays</v>
      </c>
    </row>
    <row r="3618" spans="1:20" ht="45" x14ac:dyDescent="0.25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18">
        <f t="shared" si="339"/>
        <v>104.75000000000001</v>
      </c>
      <c r="P3618" s="6">
        <f t="shared" si="336"/>
        <v>17.829787234042552</v>
      </c>
      <c r="Q3618" s="11">
        <f t="shared" si="337"/>
        <v>42379.535856481474</v>
      </c>
      <c r="R3618" s="11">
        <f t="shared" si="338"/>
        <v>42410.666666666664</v>
      </c>
      <c r="S3618" s="15" t="str">
        <f t="shared" si="340"/>
        <v>theater</v>
      </c>
      <c r="T3618" s="16" t="str">
        <f t="shared" si="341"/>
        <v>plays</v>
      </c>
    </row>
    <row r="3619" spans="1:20" ht="45" x14ac:dyDescent="0.25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18">
        <f t="shared" si="339"/>
        <v>101.6</v>
      </c>
      <c r="P3619" s="6">
        <f t="shared" si="336"/>
        <v>203.2</v>
      </c>
      <c r="Q3619" s="11">
        <f t="shared" si="337"/>
        <v>42380.676539351851</v>
      </c>
      <c r="R3619" s="11">
        <f t="shared" si="338"/>
        <v>42398.040972222218</v>
      </c>
      <c r="S3619" s="15" t="str">
        <f t="shared" si="340"/>
        <v>theater</v>
      </c>
      <c r="T3619" s="16" t="str">
        <f t="shared" si="341"/>
        <v>plays</v>
      </c>
    </row>
    <row r="3620" spans="1:20" x14ac:dyDescent="0.25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18">
        <f t="shared" si="339"/>
        <v>112.10242048409683</v>
      </c>
      <c r="P3620" s="6">
        <f t="shared" si="336"/>
        <v>69.18518518518519</v>
      </c>
      <c r="Q3620" s="11">
        <f t="shared" si="337"/>
        <v>42762.734097222223</v>
      </c>
      <c r="R3620" s="11">
        <f t="shared" si="338"/>
        <v>42793.999999999993</v>
      </c>
      <c r="S3620" s="15" t="str">
        <f t="shared" si="340"/>
        <v>theater</v>
      </c>
      <c r="T3620" s="16" t="str">
        <f t="shared" si="341"/>
        <v>plays</v>
      </c>
    </row>
    <row r="3621" spans="1:20" ht="45" x14ac:dyDescent="0.25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18">
        <f t="shared" si="339"/>
        <v>101.76666666666667</v>
      </c>
      <c r="P3621" s="6">
        <f t="shared" si="336"/>
        <v>125.12295081967213</v>
      </c>
      <c r="Q3621" s="11">
        <f t="shared" si="337"/>
        <v>42567.631736111107</v>
      </c>
      <c r="R3621" s="11">
        <f t="shared" si="338"/>
        <v>42597.631736111107</v>
      </c>
      <c r="S3621" s="15" t="str">
        <f t="shared" si="340"/>
        <v>theater</v>
      </c>
      <c r="T3621" s="16" t="str">
        <f t="shared" si="341"/>
        <v>plays</v>
      </c>
    </row>
    <row r="3622" spans="1:20" ht="30" x14ac:dyDescent="0.25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18">
        <f t="shared" si="339"/>
        <v>100</v>
      </c>
      <c r="P3622" s="6">
        <f t="shared" si="336"/>
        <v>73.529411764705884</v>
      </c>
      <c r="Q3622" s="11">
        <f t="shared" si="337"/>
        <v>42311.541990740741</v>
      </c>
      <c r="R3622" s="11">
        <f t="shared" si="338"/>
        <v>42336.541990740741</v>
      </c>
      <c r="S3622" s="15" t="str">
        <f t="shared" si="340"/>
        <v>theater</v>
      </c>
      <c r="T3622" s="16" t="str">
        <f t="shared" si="341"/>
        <v>plays</v>
      </c>
    </row>
    <row r="3623" spans="1:20" ht="45" x14ac:dyDescent="0.25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18">
        <f t="shared" si="339"/>
        <v>100.26489999999998</v>
      </c>
      <c r="P3623" s="6">
        <f t="shared" si="336"/>
        <v>48.437149758454105</v>
      </c>
      <c r="Q3623" s="11">
        <f t="shared" si="337"/>
        <v>42505.566145833327</v>
      </c>
      <c r="R3623" s="11">
        <f t="shared" si="338"/>
        <v>42541.749999999993</v>
      </c>
      <c r="S3623" s="15" t="str">
        <f t="shared" si="340"/>
        <v>theater</v>
      </c>
      <c r="T3623" s="16" t="str">
        <f t="shared" si="341"/>
        <v>plays</v>
      </c>
    </row>
    <row r="3624" spans="1:20" ht="45" x14ac:dyDescent="0.25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18">
        <f t="shared" si="339"/>
        <v>133.04200000000003</v>
      </c>
      <c r="P3624" s="6">
        <f t="shared" si="336"/>
        <v>26.608400000000003</v>
      </c>
      <c r="Q3624" s="11">
        <f t="shared" si="337"/>
        <v>42758.159745370365</v>
      </c>
      <c r="R3624" s="11">
        <f t="shared" si="338"/>
        <v>42786.159745370365</v>
      </c>
      <c r="S3624" s="15" t="str">
        <f t="shared" si="340"/>
        <v>theater</v>
      </c>
      <c r="T3624" s="16" t="str">
        <f t="shared" si="341"/>
        <v>plays</v>
      </c>
    </row>
    <row r="3625" spans="1:20" ht="60" x14ac:dyDescent="0.25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18">
        <f t="shared" si="339"/>
        <v>121.2</v>
      </c>
      <c r="P3625" s="6">
        <f t="shared" si="336"/>
        <v>33.666666666666664</v>
      </c>
      <c r="Q3625" s="11">
        <f t="shared" si="337"/>
        <v>42775.306608796294</v>
      </c>
      <c r="R3625" s="11">
        <f t="shared" si="338"/>
        <v>42805.306608796294</v>
      </c>
      <c r="S3625" s="15" t="str">
        <f t="shared" si="340"/>
        <v>theater</v>
      </c>
      <c r="T3625" s="16" t="str">
        <f t="shared" si="341"/>
        <v>plays</v>
      </c>
    </row>
    <row r="3626" spans="1:20" ht="45" x14ac:dyDescent="0.25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18">
        <f t="shared" si="339"/>
        <v>113.99999999999999</v>
      </c>
      <c r="P3626" s="6">
        <f t="shared" si="336"/>
        <v>40.714285714285715</v>
      </c>
      <c r="Q3626" s="11">
        <f t="shared" si="337"/>
        <v>42232.494212962956</v>
      </c>
      <c r="R3626" s="11">
        <f t="shared" si="338"/>
        <v>42263.957638888889</v>
      </c>
      <c r="S3626" s="15" t="str">
        <f t="shared" si="340"/>
        <v>theater</v>
      </c>
      <c r="T3626" s="16" t="str">
        <f t="shared" si="341"/>
        <v>plays</v>
      </c>
    </row>
    <row r="3627" spans="1:20" ht="45" x14ac:dyDescent="0.25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18">
        <f t="shared" si="339"/>
        <v>286.13861386138615</v>
      </c>
      <c r="P3627" s="6">
        <f t="shared" si="336"/>
        <v>19.266666666666666</v>
      </c>
      <c r="Q3627" s="11">
        <f t="shared" si="337"/>
        <v>42282.561898148146</v>
      </c>
      <c r="R3627" s="11">
        <f t="shared" si="338"/>
        <v>42342.603564814817</v>
      </c>
      <c r="S3627" s="15" t="str">
        <f t="shared" si="340"/>
        <v>theater</v>
      </c>
      <c r="T3627" s="16" t="str">
        <f t="shared" si="341"/>
        <v>plays</v>
      </c>
    </row>
    <row r="3628" spans="1:20" ht="45" x14ac:dyDescent="0.25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18">
        <f t="shared" si="339"/>
        <v>170.44444444444446</v>
      </c>
      <c r="P3628" s="6">
        <f t="shared" si="336"/>
        <v>84.285714285714292</v>
      </c>
      <c r="Q3628" s="11">
        <f t="shared" si="337"/>
        <v>42768.217037037037</v>
      </c>
      <c r="R3628" s="11">
        <f t="shared" si="338"/>
        <v>42798.217037037037</v>
      </c>
      <c r="S3628" s="15" t="str">
        <f t="shared" si="340"/>
        <v>theater</v>
      </c>
      <c r="T3628" s="16" t="str">
        <f t="shared" si="341"/>
        <v>plays</v>
      </c>
    </row>
    <row r="3629" spans="1:20" ht="45" x14ac:dyDescent="0.25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18">
        <f t="shared" si="339"/>
        <v>118.33333333333333</v>
      </c>
      <c r="P3629" s="6">
        <f t="shared" si="336"/>
        <v>29.583333333333332</v>
      </c>
      <c r="Q3629" s="11">
        <f t="shared" si="337"/>
        <v>42141.33280092592</v>
      </c>
      <c r="R3629" s="11">
        <f t="shared" si="338"/>
        <v>42171.33280092592</v>
      </c>
      <c r="S3629" s="15" t="str">
        <f t="shared" si="340"/>
        <v>theater</v>
      </c>
      <c r="T3629" s="16" t="str">
        <f t="shared" si="341"/>
        <v>plays</v>
      </c>
    </row>
    <row r="3630" spans="1:20" ht="45" x14ac:dyDescent="0.25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18">
        <f t="shared" si="339"/>
        <v>102.85857142857142</v>
      </c>
      <c r="P3630" s="6">
        <f t="shared" si="336"/>
        <v>26.667037037037037</v>
      </c>
      <c r="Q3630" s="11">
        <f t="shared" si="337"/>
        <v>42609.234131944446</v>
      </c>
      <c r="R3630" s="11">
        <f t="shared" si="338"/>
        <v>42639.234131944446</v>
      </c>
      <c r="S3630" s="15" t="str">
        <f t="shared" si="340"/>
        <v>theater</v>
      </c>
      <c r="T3630" s="16" t="str">
        <f t="shared" si="341"/>
        <v>plays</v>
      </c>
    </row>
    <row r="3631" spans="1:20" ht="45" x14ac:dyDescent="0.25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18">
        <f t="shared" si="339"/>
        <v>144.06666666666666</v>
      </c>
      <c r="P3631" s="6">
        <f t="shared" si="336"/>
        <v>45.978723404255319</v>
      </c>
      <c r="Q3631" s="11">
        <f t="shared" si="337"/>
        <v>42309.54828703704</v>
      </c>
      <c r="R3631" s="11">
        <f t="shared" si="338"/>
        <v>42330.708333333336</v>
      </c>
      <c r="S3631" s="15" t="str">
        <f t="shared" si="340"/>
        <v>theater</v>
      </c>
      <c r="T3631" s="16" t="str">
        <f t="shared" si="341"/>
        <v>plays</v>
      </c>
    </row>
    <row r="3632" spans="1:20" ht="45" x14ac:dyDescent="0.25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18">
        <f t="shared" si="339"/>
        <v>100.07272727272726</v>
      </c>
      <c r="P3632" s="6">
        <f t="shared" si="336"/>
        <v>125.09090909090909</v>
      </c>
      <c r="Q3632" s="11">
        <f t="shared" si="337"/>
        <v>42193.563148148147</v>
      </c>
      <c r="R3632" s="11">
        <f t="shared" si="338"/>
        <v>42212.749305555553</v>
      </c>
      <c r="S3632" s="15" t="str">
        <f t="shared" si="340"/>
        <v>theater</v>
      </c>
      <c r="T3632" s="16" t="str">
        <f t="shared" si="341"/>
        <v>plays</v>
      </c>
    </row>
    <row r="3633" spans="1:20" ht="45" x14ac:dyDescent="0.25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18">
        <f t="shared" si="339"/>
        <v>101.73</v>
      </c>
      <c r="P3633" s="6">
        <f t="shared" si="336"/>
        <v>141.29166666666666</v>
      </c>
      <c r="Q3633" s="11">
        <f t="shared" si="337"/>
        <v>42239.749629629623</v>
      </c>
      <c r="R3633" s="11">
        <f t="shared" si="338"/>
        <v>42259.791666666664</v>
      </c>
      <c r="S3633" s="15" t="str">
        <f t="shared" si="340"/>
        <v>theater</v>
      </c>
      <c r="T3633" s="16" t="str">
        <f t="shared" si="341"/>
        <v>plays</v>
      </c>
    </row>
    <row r="3634" spans="1:20" ht="45" x14ac:dyDescent="0.25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18">
        <f t="shared" si="339"/>
        <v>116.19999999999999</v>
      </c>
      <c r="P3634" s="6">
        <f t="shared" si="336"/>
        <v>55.333333333333336</v>
      </c>
      <c r="Q3634" s="11">
        <f t="shared" si="337"/>
        <v>42261.709062499998</v>
      </c>
      <c r="R3634" s="11">
        <f t="shared" si="338"/>
        <v>42291.709062499998</v>
      </c>
      <c r="S3634" s="15" t="str">
        <f t="shared" si="340"/>
        <v>theater</v>
      </c>
      <c r="T3634" s="16" t="str">
        <f t="shared" si="341"/>
        <v>plays</v>
      </c>
    </row>
    <row r="3635" spans="1:20" ht="30" x14ac:dyDescent="0.25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18">
        <f t="shared" si="339"/>
        <v>136.16666666666666</v>
      </c>
      <c r="P3635" s="6">
        <f t="shared" si="336"/>
        <v>46.420454545454547</v>
      </c>
      <c r="Q3635" s="11">
        <f t="shared" si="337"/>
        <v>42102.535439814812</v>
      </c>
      <c r="R3635" s="11">
        <f t="shared" si="338"/>
        <v>42123.535439814812</v>
      </c>
      <c r="S3635" s="15" t="str">
        <f t="shared" si="340"/>
        <v>theater</v>
      </c>
      <c r="T3635" s="16" t="str">
        <f t="shared" si="341"/>
        <v>plays</v>
      </c>
    </row>
    <row r="3636" spans="1:20" ht="45" x14ac:dyDescent="0.25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18">
        <f t="shared" si="339"/>
        <v>133.46666666666667</v>
      </c>
      <c r="P3636" s="6">
        <f t="shared" si="336"/>
        <v>57.2</v>
      </c>
      <c r="Q3636" s="11">
        <f t="shared" si="337"/>
        <v>42538.527499999997</v>
      </c>
      <c r="R3636" s="11">
        <f t="shared" si="338"/>
        <v>42583.082638888889</v>
      </c>
      <c r="S3636" s="15" t="str">
        <f t="shared" si="340"/>
        <v>theater</v>
      </c>
      <c r="T3636" s="16" t="str">
        <f t="shared" si="341"/>
        <v>plays</v>
      </c>
    </row>
    <row r="3637" spans="1:20" x14ac:dyDescent="0.25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18">
        <f t="shared" si="339"/>
        <v>103.39285714285715</v>
      </c>
      <c r="P3637" s="6">
        <f t="shared" si="336"/>
        <v>173.7</v>
      </c>
      <c r="Q3637" s="11">
        <f t="shared" si="337"/>
        <v>42681.143240740734</v>
      </c>
      <c r="R3637" s="11">
        <f t="shared" si="338"/>
        <v>42711.143240740734</v>
      </c>
      <c r="S3637" s="15" t="str">
        <f t="shared" si="340"/>
        <v>theater</v>
      </c>
      <c r="T3637" s="16" t="str">
        <f t="shared" si="341"/>
        <v>plays</v>
      </c>
    </row>
    <row r="3638" spans="1:20" ht="45" x14ac:dyDescent="0.25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18">
        <f t="shared" si="339"/>
        <v>115.88888888888889</v>
      </c>
      <c r="P3638" s="6">
        <f t="shared" si="336"/>
        <v>59.6</v>
      </c>
      <c r="Q3638" s="11">
        <f t="shared" si="337"/>
        <v>42056.443101851844</v>
      </c>
      <c r="R3638" s="11">
        <f t="shared" si="338"/>
        <v>42091.401435185187</v>
      </c>
      <c r="S3638" s="15" t="str">
        <f t="shared" si="340"/>
        <v>theater</v>
      </c>
      <c r="T3638" s="16" t="str">
        <f t="shared" si="341"/>
        <v>plays</v>
      </c>
    </row>
    <row r="3639" spans="1:20" ht="45" x14ac:dyDescent="0.25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18">
        <f t="shared" si="339"/>
        <v>104.51666666666665</v>
      </c>
      <c r="P3639" s="6">
        <f t="shared" si="336"/>
        <v>89.585714285714289</v>
      </c>
      <c r="Q3639" s="11">
        <f t="shared" si="337"/>
        <v>42696.41611111111</v>
      </c>
      <c r="R3639" s="11">
        <f t="shared" si="338"/>
        <v>42726.41611111111</v>
      </c>
      <c r="S3639" s="15" t="str">
        <f t="shared" si="340"/>
        <v>theater</v>
      </c>
      <c r="T3639" s="16" t="str">
        <f t="shared" si="341"/>
        <v>plays</v>
      </c>
    </row>
    <row r="3640" spans="1:20" ht="45" x14ac:dyDescent="0.25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18">
        <f t="shared" si="339"/>
        <v>102.02500000000001</v>
      </c>
      <c r="P3640" s="6">
        <f t="shared" si="336"/>
        <v>204.05</v>
      </c>
      <c r="Q3640" s="11">
        <f t="shared" si="337"/>
        <v>42186.647546296292</v>
      </c>
      <c r="R3640" s="11">
        <f t="shared" si="338"/>
        <v>42216.647546296292</v>
      </c>
      <c r="S3640" s="15" t="str">
        <f t="shared" si="340"/>
        <v>theater</v>
      </c>
      <c r="T3640" s="16" t="str">
        <f t="shared" si="341"/>
        <v>plays</v>
      </c>
    </row>
    <row r="3641" spans="1:20" ht="45" x14ac:dyDescent="0.25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18">
        <f t="shared" si="339"/>
        <v>175.33333333333334</v>
      </c>
      <c r="P3641" s="6">
        <f t="shared" si="336"/>
        <v>48.703703703703702</v>
      </c>
      <c r="Q3641" s="11">
        <f t="shared" si="337"/>
        <v>42493.010902777773</v>
      </c>
      <c r="R3641" s="11">
        <f t="shared" si="338"/>
        <v>42530.916666666664</v>
      </c>
      <c r="S3641" s="15" t="str">
        <f t="shared" si="340"/>
        <v>theater</v>
      </c>
      <c r="T3641" s="16" t="str">
        <f t="shared" si="341"/>
        <v>plays</v>
      </c>
    </row>
    <row r="3642" spans="1:20" ht="45" x14ac:dyDescent="0.25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18">
        <f t="shared" si="339"/>
        <v>106.67999999999999</v>
      </c>
      <c r="P3642" s="6">
        <f t="shared" si="336"/>
        <v>53.339999999999996</v>
      </c>
      <c r="Q3642" s="11">
        <f t="shared" si="337"/>
        <v>42474.848831018513</v>
      </c>
      <c r="R3642" s="11">
        <f t="shared" si="338"/>
        <v>42504.848831018513</v>
      </c>
      <c r="S3642" s="15" t="str">
        <f t="shared" si="340"/>
        <v>theater</v>
      </c>
      <c r="T3642" s="16" t="str">
        <f t="shared" si="341"/>
        <v>plays</v>
      </c>
    </row>
    <row r="3643" spans="1:20" ht="45" x14ac:dyDescent="0.25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18">
        <f t="shared" si="339"/>
        <v>122.28571428571429</v>
      </c>
      <c r="P3643" s="6">
        <f t="shared" si="336"/>
        <v>75.087719298245617</v>
      </c>
      <c r="Q3643" s="11">
        <f t="shared" si="337"/>
        <v>42452.668576388889</v>
      </c>
      <c r="R3643" s="11">
        <f t="shared" si="338"/>
        <v>42473.668576388889</v>
      </c>
      <c r="S3643" s="15" t="str">
        <f t="shared" si="340"/>
        <v>theater</v>
      </c>
      <c r="T3643" s="16" t="str">
        <f t="shared" si="341"/>
        <v>plays</v>
      </c>
    </row>
    <row r="3644" spans="1:20" ht="30" x14ac:dyDescent="0.25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18">
        <f t="shared" si="339"/>
        <v>159.42857142857144</v>
      </c>
      <c r="P3644" s="6">
        <f t="shared" si="336"/>
        <v>18</v>
      </c>
      <c r="Q3644" s="11">
        <f t="shared" si="337"/>
        <v>42628.441874999997</v>
      </c>
      <c r="R3644" s="11">
        <f t="shared" si="338"/>
        <v>42659.441874999997</v>
      </c>
      <c r="S3644" s="15" t="str">
        <f t="shared" si="340"/>
        <v>theater</v>
      </c>
      <c r="T3644" s="16" t="str">
        <f t="shared" si="341"/>
        <v>plays</v>
      </c>
    </row>
    <row r="3645" spans="1:20" ht="30" x14ac:dyDescent="0.25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18">
        <f t="shared" si="339"/>
        <v>100.07692307692308</v>
      </c>
      <c r="P3645" s="6">
        <f t="shared" si="336"/>
        <v>209.83870967741936</v>
      </c>
      <c r="Q3645" s="11">
        <f t="shared" si="337"/>
        <v>42253.720196759255</v>
      </c>
      <c r="R3645" s="11">
        <f t="shared" si="338"/>
        <v>42283.720196759255</v>
      </c>
      <c r="S3645" s="15" t="str">
        <f t="shared" si="340"/>
        <v>theater</v>
      </c>
      <c r="T3645" s="16" t="str">
        <f t="shared" si="341"/>
        <v>plays</v>
      </c>
    </row>
    <row r="3646" spans="1:20" ht="45" x14ac:dyDescent="0.25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18">
        <f t="shared" si="339"/>
        <v>109.84</v>
      </c>
      <c r="P3646" s="6">
        <f t="shared" si="336"/>
        <v>61.022222222222226</v>
      </c>
      <c r="Q3646" s="11">
        <f t="shared" si="337"/>
        <v>42264.083449074074</v>
      </c>
      <c r="R3646" s="11">
        <f t="shared" si="338"/>
        <v>42294.083449074074</v>
      </c>
      <c r="S3646" s="15" t="str">
        <f t="shared" si="340"/>
        <v>theater</v>
      </c>
      <c r="T3646" s="16" t="str">
        <f t="shared" si="341"/>
        <v>plays</v>
      </c>
    </row>
    <row r="3647" spans="1:20" ht="45" x14ac:dyDescent="0.25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18">
        <f t="shared" si="339"/>
        <v>100.03999999999999</v>
      </c>
      <c r="P3647" s="6">
        <f t="shared" si="336"/>
        <v>61</v>
      </c>
      <c r="Q3647" s="11">
        <f t="shared" si="337"/>
        <v>42664.601226851846</v>
      </c>
      <c r="R3647" s="11">
        <f t="shared" si="338"/>
        <v>42685.708333333336</v>
      </c>
      <c r="S3647" s="15" t="str">
        <f t="shared" si="340"/>
        <v>theater</v>
      </c>
      <c r="T3647" s="16" t="str">
        <f t="shared" si="341"/>
        <v>plays</v>
      </c>
    </row>
    <row r="3648" spans="1:20" ht="45" x14ac:dyDescent="0.25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18">
        <f t="shared" si="339"/>
        <v>116.05000000000001</v>
      </c>
      <c r="P3648" s="6">
        <f t="shared" si="336"/>
        <v>80.034482758620683</v>
      </c>
      <c r="Q3648" s="11">
        <f t="shared" si="337"/>
        <v>42382.036076388882</v>
      </c>
      <c r="R3648" s="11">
        <f t="shared" si="338"/>
        <v>42395.833333333336</v>
      </c>
      <c r="S3648" s="15" t="str">
        <f t="shared" si="340"/>
        <v>theater</v>
      </c>
      <c r="T3648" s="16" t="str">
        <f t="shared" si="341"/>
        <v>plays</v>
      </c>
    </row>
    <row r="3649" spans="1:20" ht="45" x14ac:dyDescent="0.25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18">
        <f t="shared" si="339"/>
        <v>210.75</v>
      </c>
      <c r="P3649" s="6">
        <f t="shared" si="336"/>
        <v>29.068965517241381</v>
      </c>
      <c r="Q3649" s="11">
        <f t="shared" si="337"/>
        <v>42105.059155092589</v>
      </c>
      <c r="R3649" s="11">
        <f t="shared" si="338"/>
        <v>42132.628472222219</v>
      </c>
      <c r="S3649" s="15" t="str">
        <f t="shared" si="340"/>
        <v>theater</v>
      </c>
      <c r="T3649" s="16" t="str">
        <f t="shared" si="341"/>
        <v>plays</v>
      </c>
    </row>
    <row r="3650" spans="1:20" ht="45" x14ac:dyDescent="0.25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18">
        <f t="shared" si="339"/>
        <v>110.00000000000001</v>
      </c>
      <c r="P3650" s="6">
        <f t="shared" ref="P3650:P3713" si="342">IF(ISERROR(E3650/L3650),0,E3650/L3650)</f>
        <v>49.438202247191015</v>
      </c>
      <c r="Q3650" s="11">
        <f t="shared" ref="Q3650:Q3713" si="343">(J3650/86400)+25569+(-5/24)</f>
        <v>42466.09538194444</v>
      </c>
      <c r="R3650" s="11">
        <f t="shared" ref="R3650:R3713" si="344">(I3650/86400)+25569+(-5/24)</f>
        <v>42496.09538194444</v>
      </c>
      <c r="S3650" s="15" t="str">
        <f t="shared" si="340"/>
        <v>theater</v>
      </c>
      <c r="T3650" s="16" t="str">
        <f t="shared" si="341"/>
        <v>plays</v>
      </c>
    </row>
    <row r="3651" spans="1:20" ht="60" x14ac:dyDescent="0.25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18">
        <f t="shared" ref="O3651:O3714" si="345">E3651/D3651 * 100</f>
        <v>100.08673425918037</v>
      </c>
      <c r="P3651" s="6">
        <f t="shared" si="342"/>
        <v>93.977440000000001</v>
      </c>
      <c r="Q3651" s="11">
        <f t="shared" si="343"/>
        <v>41826.662905092591</v>
      </c>
      <c r="R3651" s="11">
        <f t="shared" si="344"/>
        <v>41859.370833333327</v>
      </c>
      <c r="S3651" s="15" t="str">
        <f t="shared" ref="S3651:S3714" si="346">LEFT(N3651,FIND("/",N3651)-1)</f>
        <v>theater</v>
      </c>
      <c r="T3651" s="16" t="str">
        <f t="shared" ref="T3651:T3714" si="347">RIGHT(N3651,LEN(N3651)-FIND("/",N3651))</f>
        <v>plays</v>
      </c>
    </row>
    <row r="3652" spans="1:20" ht="45" x14ac:dyDescent="0.25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18">
        <f t="shared" si="345"/>
        <v>106.19047619047619</v>
      </c>
      <c r="P3652" s="6">
        <f t="shared" si="342"/>
        <v>61.944444444444443</v>
      </c>
      <c r="Q3652" s="11">
        <f t="shared" si="343"/>
        <v>42498.831296296295</v>
      </c>
      <c r="R3652" s="11">
        <f t="shared" si="344"/>
        <v>42528.831296296295</v>
      </c>
      <c r="S3652" s="15" t="str">
        <f t="shared" si="346"/>
        <v>theater</v>
      </c>
      <c r="T3652" s="16" t="str">
        <f t="shared" si="347"/>
        <v>plays</v>
      </c>
    </row>
    <row r="3653" spans="1:20" ht="30" x14ac:dyDescent="0.25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18">
        <f t="shared" si="345"/>
        <v>125.6</v>
      </c>
      <c r="P3653" s="6">
        <f t="shared" si="342"/>
        <v>78.5</v>
      </c>
      <c r="Q3653" s="11">
        <f t="shared" si="343"/>
        <v>42431.093668981477</v>
      </c>
      <c r="R3653" s="11">
        <f t="shared" si="344"/>
        <v>42470.895833333336</v>
      </c>
      <c r="S3653" s="15" t="str">
        <f t="shared" si="346"/>
        <v>theater</v>
      </c>
      <c r="T3653" s="16" t="str">
        <f t="shared" si="347"/>
        <v>plays</v>
      </c>
    </row>
    <row r="3654" spans="1:20" ht="45" x14ac:dyDescent="0.25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18">
        <f t="shared" si="345"/>
        <v>108</v>
      </c>
      <c r="P3654" s="6">
        <f t="shared" si="342"/>
        <v>33.75</v>
      </c>
      <c r="Q3654" s="11">
        <f t="shared" si="343"/>
        <v>41990.377152777779</v>
      </c>
      <c r="R3654" s="11">
        <f t="shared" si="344"/>
        <v>42035.377152777779</v>
      </c>
      <c r="S3654" s="15" t="str">
        <f t="shared" si="346"/>
        <v>theater</v>
      </c>
      <c r="T3654" s="16" t="str">
        <f t="shared" si="347"/>
        <v>plays</v>
      </c>
    </row>
    <row r="3655" spans="1:20" ht="45" x14ac:dyDescent="0.25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18">
        <f t="shared" si="345"/>
        <v>101</v>
      </c>
      <c r="P3655" s="6">
        <f t="shared" si="342"/>
        <v>66.44736842105263</v>
      </c>
      <c r="Q3655" s="11">
        <f t="shared" si="343"/>
        <v>42512.837465277778</v>
      </c>
      <c r="R3655" s="11">
        <f t="shared" si="344"/>
        <v>42542.837465277778</v>
      </c>
      <c r="S3655" s="15" t="str">
        <f t="shared" si="346"/>
        <v>theater</v>
      </c>
      <c r="T3655" s="16" t="str">
        <f t="shared" si="347"/>
        <v>plays</v>
      </c>
    </row>
    <row r="3656" spans="1:20" ht="45" x14ac:dyDescent="0.25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18">
        <f t="shared" si="345"/>
        <v>107.4</v>
      </c>
      <c r="P3656" s="6">
        <f t="shared" si="342"/>
        <v>35.799999999999997</v>
      </c>
      <c r="Q3656" s="11">
        <f t="shared" si="343"/>
        <v>41913.891956018517</v>
      </c>
      <c r="R3656" s="11">
        <f t="shared" si="344"/>
        <v>41927.957638888889</v>
      </c>
      <c r="S3656" s="15" t="str">
        <f t="shared" si="346"/>
        <v>theater</v>
      </c>
      <c r="T3656" s="16" t="str">
        <f t="shared" si="347"/>
        <v>plays</v>
      </c>
    </row>
    <row r="3657" spans="1:20" ht="45" x14ac:dyDescent="0.25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18">
        <f t="shared" si="345"/>
        <v>101.51515151515152</v>
      </c>
      <c r="P3657" s="6">
        <f t="shared" si="342"/>
        <v>145.65217391304347</v>
      </c>
      <c r="Q3657" s="11">
        <f t="shared" si="343"/>
        <v>42520.802037037036</v>
      </c>
      <c r="R3657" s="11">
        <f t="shared" si="344"/>
        <v>42542.954861111109</v>
      </c>
      <c r="S3657" s="15" t="str">
        <f t="shared" si="346"/>
        <v>theater</v>
      </c>
      <c r="T3657" s="16" t="str">
        <f t="shared" si="347"/>
        <v>plays</v>
      </c>
    </row>
    <row r="3658" spans="1:20" ht="45" x14ac:dyDescent="0.25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18">
        <f t="shared" si="345"/>
        <v>125.89999999999999</v>
      </c>
      <c r="P3658" s="6">
        <f t="shared" si="342"/>
        <v>25.693877551020407</v>
      </c>
      <c r="Q3658" s="11">
        <f t="shared" si="343"/>
        <v>42608.157499999994</v>
      </c>
      <c r="R3658" s="11">
        <f t="shared" si="344"/>
        <v>42638.157499999994</v>
      </c>
      <c r="S3658" s="15" t="str">
        <f t="shared" si="346"/>
        <v>theater</v>
      </c>
      <c r="T3658" s="16" t="str">
        <f t="shared" si="347"/>
        <v>plays</v>
      </c>
    </row>
    <row r="3659" spans="1:20" ht="30" x14ac:dyDescent="0.25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18">
        <f t="shared" si="345"/>
        <v>101.66666666666666</v>
      </c>
      <c r="P3659" s="6">
        <f t="shared" si="342"/>
        <v>152.5</v>
      </c>
      <c r="Q3659" s="11">
        <f t="shared" si="343"/>
        <v>42512.374884259254</v>
      </c>
      <c r="R3659" s="11">
        <f t="shared" si="344"/>
        <v>42526.374884259254</v>
      </c>
      <c r="S3659" s="15" t="str">
        <f t="shared" si="346"/>
        <v>theater</v>
      </c>
      <c r="T3659" s="16" t="str">
        <f t="shared" si="347"/>
        <v>plays</v>
      </c>
    </row>
    <row r="3660" spans="1:20" ht="45" x14ac:dyDescent="0.25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18">
        <f t="shared" si="345"/>
        <v>112.5</v>
      </c>
      <c r="P3660" s="6">
        <f t="shared" si="342"/>
        <v>30</v>
      </c>
      <c r="Q3660" s="11">
        <f t="shared" si="343"/>
        <v>42064.577280092592</v>
      </c>
      <c r="R3660" s="11">
        <f t="shared" si="344"/>
        <v>42099.535613425927</v>
      </c>
      <c r="S3660" s="15" t="str">
        <f t="shared" si="346"/>
        <v>theater</v>
      </c>
      <c r="T3660" s="16" t="str">
        <f t="shared" si="347"/>
        <v>plays</v>
      </c>
    </row>
    <row r="3661" spans="1:20" ht="45" x14ac:dyDescent="0.25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18">
        <f t="shared" si="345"/>
        <v>101.375</v>
      </c>
      <c r="P3661" s="6">
        <f t="shared" si="342"/>
        <v>142.28070175438597</v>
      </c>
      <c r="Q3661" s="11">
        <f t="shared" si="343"/>
        <v>42041.505844907406</v>
      </c>
      <c r="R3661" s="11">
        <f t="shared" si="344"/>
        <v>42071.464178240734</v>
      </c>
      <c r="S3661" s="15" t="str">
        <f t="shared" si="346"/>
        <v>theater</v>
      </c>
      <c r="T3661" s="16" t="str">
        <f t="shared" si="347"/>
        <v>plays</v>
      </c>
    </row>
    <row r="3662" spans="1:20" ht="45" x14ac:dyDescent="0.25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18">
        <f t="shared" si="345"/>
        <v>101.25</v>
      </c>
      <c r="P3662" s="6">
        <f t="shared" si="342"/>
        <v>24.545454545454547</v>
      </c>
      <c r="Q3662" s="11">
        <f t="shared" si="343"/>
        <v>42468.166273148141</v>
      </c>
      <c r="R3662" s="11">
        <f t="shared" si="344"/>
        <v>42498.166273148141</v>
      </c>
      <c r="S3662" s="15" t="str">
        <f t="shared" si="346"/>
        <v>theater</v>
      </c>
      <c r="T3662" s="16" t="str">
        <f t="shared" si="347"/>
        <v>plays</v>
      </c>
    </row>
    <row r="3663" spans="1:20" ht="45" x14ac:dyDescent="0.25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18">
        <f t="shared" si="345"/>
        <v>146.38888888888889</v>
      </c>
      <c r="P3663" s="6">
        <f t="shared" si="342"/>
        <v>292.77777777777777</v>
      </c>
      <c r="Q3663" s="11">
        <f t="shared" si="343"/>
        <v>41822.366701388884</v>
      </c>
      <c r="R3663" s="11">
        <f t="shared" si="344"/>
        <v>41824.833333333328</v>
      </c>
      <c r="S3663" s="15" t="str">
        <f t="shared" si="346"/>
        <v>theater</v>
      </c>
      <c r="T3663" s="16" t="str">
        <f t="shared" si="347"/>
        <v>plays</v>
      </c>
    </row>
    <row r="3664" spans="1:20" ht="45" x14ac:dyDescent="0.25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18">
        <f t="shared" si="345"/>
        <v>116.8</v>
      </c>
      <c r="P3664" s="6">
        <f t="shared" si="342"/>
        <v>44.92307692307692</v>
      </c>
      <c r="Q3664" s="11">
        <f t="shared" si="343"/>
        <v>41837.114675925921</v>
      </c>
      <c r="R3664" s="11">
        <f t="shared" si="344"/>
        <v>41847.75</v>
      </c>
      <c r="S3664" s="15" t="str">
        <f t="shared" si="346"/>
        <v>theater</v>
      </c>
      <c r="T3664" s="16" t="str">
        <f t="shared" si="347"/>
        <v>plays</v>
      </c>
    </row>
    <row r="3665" spans="1:20" ht="45" x14ac:dyDescent="0.25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18">
        <f t="shared" si="345"/>
        <v>106.26666666666667</v>
      </c>
      <c r="P3665" s="6">
        <f t="shared" si="342"/>
        <v>23.10144927536232</v>
      </c>
      <c r="Q3665" s="11">
        <f t="shared" si="343"/>
        <v>42065.679027777776</v>
      </c>
      <c r="R3665" s="11">
        <f t="shared" si="344"/>
        <v>42095.637361111112</v>
      </c>
      <c r="S3665" s="15" t="str">
        <f t="shared" si="346"/>
        <v>theater</v>
      </c>
      <c r="T3665" s="16" t="str">
        <f t="shared" si="347"/>
        <v>plays</v>
      </c>
    </row>
    <row r="3666" spans="1:20" ht="45" x14ac:dyDescent="0.25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18">
        <f t="shared" si="345"/>
        <v>104.52</v>
      </c>
      <c r="P3666" s="6">
        <f t="shared" si="342"/>
        <v>80.400000000000006</v>
      </c>
      <c r="Q3666" s="11">
        <f t="shared" si="343"/>
        <v>42248.48942129629</v>
      </c>
      <c r="R3666" s="11">
        <f t="shared" si="344"/>
        <v>42283.48942129629</v>
      </c>
      <c r="S3666" s="15" t="str">
        <f t="shared" si="346"/>
        <v>theater</v>
      </c>
      <c r="T3666" s="16" t="str">
        <f t="shared" si="347"/>
        <v>plays</v>
      </c>
    </row>
    <row r="3667" spans="1:20" ht="45" x14ac:dyDescent="0.25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18">
        <f t="shared" si="345"/>
        <v>100</v>
      </c>
      <c r="P3667" s="6">
        <f t="shared" si="342"/>
        <v>72.289156626506028</v>
      </c>
      <c r="Q3667" s="11">
        <f t="shared" si="343"/>
        <v>41809.651967592588</v>
      </c>
      <c r="R3667" s="11">
        <f t="shared" si="344"/>
        <v>41839.651967592588</v>
      </c>
      <c r="S3667" s="15" t="str">
        <f t="shared" si="346"/>
        <v>theater</v>
      </c>
      <c r="T3667" s="16" t="str">
        <f t="shared" si="347"/>
        <v>plays</v>
      </c>
    </row>
    <row r="3668" spans="1:20" ht="45" x14ac:dyDescent="0.25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18">
        <f t="shared" si="345"/>
        <v>104.57142857142858</v>
      </c>
      <c r="P3668" s="6">
        <f t="shared" si="342"/>
        <v>32.972972972972975</v>
      </c>
      <c r="Q3668" s="11">
        <f t="shared" si="343"/>
        <v>42148.468518518515</v>
      </c>
      <c r="R3668" s="11">
        <f t="shared" si="344"/>
        <v>42170.468518518515</v>
      </c>
      <c r="S3668" s="15" t="str">
        <f t="shared" si="346"/>
        <v>theater</v>
      </c>
      <c r="T3668" s="16" t="str">
        <f t="shared" si="347"/>
        <v>plays</v>
      </c>
    </row>
    <row r="3669" spans="1:20" ht="30" x14ac:dyDescent="0.25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18">
        <f t="shared" si="345"/>
        <v>138.62051149573753</v>
      </c>
      <c r="P3669" s="6">
        <f t="shared" si="342"/>
        <v>116.65217391304348</v>
      </c>
      <c r="Q3669" s="11">
        <f t="shared" si="343"/>
        <v>42185.312754629624</v>
      </c>
      <c r="R3669" s="11">
        <f t="shared" si="344"/>
        <v>42215.312754629624</v>
      </c>
      <c r="S3669" s="15" t="str">
        <f t="shared" si="346"/>
        <v>theater</v>
      </c>
      <c r="T3669" s="16" t="str">
        <f t="shared" si="347"/>
        <v>plays</v>
      </c>
    </row>
    <row r="3670" spans="1:20" ht="45" x14ac:dyDescent="0.25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18">
        <f t="shared" si="345"/>
        <v>100.32000000000001</v>
      </c>
      <c r="P3670" s="6">
        <f t="shared" si="342"/>
        <v>79.61904761904762</v>
      </c>
      <c r="Q3670" s="11">
        <f t="shared" si="343"/>
        <v>41827.465810185182</v>
      </c>
      <c r="R3670" s="11">
        <f t="shared" si="344"/>
        <v>41854.75</v>
      </c>
      <c r="S3670" s="15" t="str">
        <f t="shared" si="346"/>
        <v>theater</v>
      </c>
      <c r="T3670" s="16" t="str">
        <f t="shared" si="347"/>
        <v>plays</v>
      </c>
    </row>
    <row r="3671" spans="1:20" ht="45" x14ac:dyDescent="0.25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18">
        <f t="shared" si="345"/>
        <v>100</v>
      </c>
      <c r="P3671" s="6">
        <f t="shared" si="342"/>
        <v>27.777777777777779</v>
      </c>
      <c r="Q3671" s="11">
        <f t="shared" si="343"/>
        <v>42437.190347222218</v>
      </c>
      <c r="R3671" s="11">
        <f t="shared" si="344"/>
        <v>42465.148680555554</v>
      </c>
      <c r="S3671" s="15" t="str">
        <f t="shared" si="346"/>
        <v>theater</v>
      </c>
      <c r="T3671" s="16" t="str">
        <f t="shared" si="347"/>
        <v>plays</v>
      </c>
    </row>
    <row r="3672" spans="1:20" ht="45" x14ac:dyDescent="0.25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18">
        <f t="shared" si="345"/>
        <v>110.2</v>
      </c>
      <c r="P3672" s="6">
        <f t="shared" si="342"/>
        <v>81.029411764705884</v>
      </c>
      <c r="Q3672" s="11">
        <f t="shared" si="343"/>
        <v>41901.073692129627</v>
      </c>
      <c r="R3672" s="11">
        <f t="shared" si="344"/>
        <v>41922.666666666664</v>
      </c>
      <c r="S3672" s="15" t="str">
        <f t="shared" si="346"/>
        <v>theater</v>
      </c>
      <c r="T3672" s="16" t="str">
        <f t="shared" si="347"/>
        <v>plays</v>
      </c>
    </row>
    <row r="3673" spans="1:20" ht="30" x14ac:dyDescent="0.25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18">
        <f t="shared" si="345"/>
        <v>102.18</v>
      </c>
      <c r="P3673" s="6">
        <f t="shared" si="342"/>
        <v>136.84821428571428</v>
      </c>
      <c r="Q3673" s="11">
        <f t="shared" si="343"/>
        <v>42769.366666666661</v>
      </c>
      <c r="R3673" s="11">
        <f t="shared" si="344"/>
        <v>42790.366666666661</v>
      </c>
      <c r="S3673" s="15" t="str">
        <f t="shared" si="346"/>
        <v>theater</v>
      </c>
      <c r="T3673" s="16" t="str">
        <f t="shared" si="347"/>
        <v>plays</v>
      </c>
    </row>
    <row r="3674" spans="1:20" ht="30" x14ac:dyDescent="0.25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18">
        <f t="shared" si="345"/>
        <v>104.35000000000001</v>
      </c>
      <c r="P3674" s="6">
        <f t="shared" si="342"/>
        <v>177.61702127659575</v>
      </c>
      <c r="Q3674" s="11">
        <f t="shared" si="343"/>
        <v>42549.457384259258</v>
      </c>
      <c r="R3674" s="11">
        <f t="shared" si="344"/>
        <v>42579.457384259258</v>
      </c>
      <c r="S3674" s="15" t="str">
        <f t="shared" si="346"/>
        <v>theater</v>
      </c>
      <c r="T3674" s="16" t="str">
        <f t="shared" si="347"/>
        <v>plays</v>
      </c>
    </row>
    <row r="3675" spans="1:20" ht="45" x14ac:dyDescent="0.25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18">
        <f t="shared" si="345"/>
        <v>138.16666666666666</v>
      </c>
      <c r="P3675" s="6">
        <f t="shared" si="342"/>
        <v>109.07894736842105</v>
      </c>
      <c r="Q3675" s="11">
        <f t="shared" si="343"/>
        <v>42685.765671296293</v>
      </c>
      <c r="R3675" s="11">
        <f t="shared" si="344"/>
        <v>42710.765671296293</v>
      </c>
      <c r="S3675" s="15" t="str">
        <f t="shared" si="346"/>
        <v>theater</v>
      </c>
      <c r="T3675" s="16" t="str">
        <f t="shared" si="347"/>
        <v>plays</v>
      </c>
    </row>
    <row r="3676" spans="1:20" ht="45" x14ac:dyDescent="0.25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18">
        <f t="shared" si="345"/>
        <v>100</v>
      </c>
      <c r="P3676" s="6">
        <f t="shared" si="342"/>
        <v>119.64285714285714</v>
      </c>
      <c r="Q3676" s="11">
        <f t="shared" si="343"/>
        <v>42510.590520833335</v>
      </c>
      <c r="R3676" s="11">
        <f t="shared" si="344"/>
        <v>42533.499999999993</v>
      </c>
      <c r="S3676" s="15" t="str">
        <f t="shared" si="346"/>
        <v>theater</v>
      </c>
      <c r="T3676" s="16" t="str">
        <f t="shared" si="347"/>
        <v>plays</v>
      </c>
    </row>
    <row r="3677" spans="1:20" ht="30" x14ac:dyDescent="0.25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18">
        <f t="shared" si="345"/>
        <v>101.66666666666666</v>
      </c>
      <c r="P3677" s="6">
        <f t="shared" si="342"/>
        <v>78.205128205128204</v>
      </c>
      <c r="Q3677" s="11">
        <f t="shared" si="343"/>
        <v>42062.088078703702</v>
      </c>
      <c r="R3677" s="11">
        <f t="shared" si="344"/>
        <v>42094.999305555553</v>
      </c>
      <c r="S3677" s="15" t="str">
        <f t="shared" si="346"/>
        <v>theater</v>
      </c>
      <c r="T3677" s="16" t="str">
        <f t="shared" si="347"/>
        <v>plays</v>
      </c>
    </row>
    <row r="3678" spans="1:20" ht="45" x14ac:dyDescent="0.25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18">
        <f t="shared" si="345"/>
        <v>171.42857142857142</v>
      </c>
      <c r="P3678" s="6">
        <f t="shared" si="342"/>
        <v>52.173913043478258</v>
      </c>
      <c r="Q3678" s="11">
        <f t="shared" si="343"/>
        <v>42452.708148148151</v>
      </c>
      <c r="R3678" s="11">
        <f t="shared" si="344"/>
        <v>42473.345833333333</v>
      </c>
      <c r="S3678" s="15" t="str">
        <f t="shared" si="346"/>
        <v>theater</v>
      </c>
      <c r="T3678" s="16" t="str">
        <f t="shared" si="347"/>
        <v>plays</v>
      </c>
    </row>
    <row r="3679" spans="1:20" ht="45" x14ac:dyDescent="0.25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18">
        <f t="shared" si="345"/>
        <v>101.44444444444444</v>
      </c>
      <c r="P3679" s="6">
        <f t="shared" si="342"/>
        <v>114.125</v>
      </c>
      <c r="Q3679" s="11">
        <f t="shared" si="343"/>
        <v>41850.991817129623</v>
      </c>
      <c r="R3679" s="11">
        <f t="shared" si="344"/>
        <v>41880.991817129623</v>
      </c>
      <c r="S3679" s="15" t="str">
        <f t="shared" si="346"/>
        <v>theater</v>
      </c>
      <c r="T3679" s="16" t="str">
        <f t="shared" si="347"/>
        <v>plays</v>
      </c>
    </row>
    <row r="3680" spans="1:20" ht="45" x14ac:dyDescent="0.25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18">
        <f t="shared" si="345"/>
        <v>130</v>
      </c>
      <c r="P3680" s="6">
        <f t="shared" si="342"/>
        <v>50</v>
      </c>
      <c r="Q3680" s="11">
        <f t="shared" si="343"/>
        <v>42052.897777777776</v>
      </c>
      <c r="R3680" s="11">
        <f t="shared" si="344"/>
        <v>42111.817361111105</v>
      </c>
      <c r="S3680" s="15" t="str">
        <f t="shared" si="346"/>
        <v>theater</v>
      </c>
      <c r="T3680" s="16" t="str">
        <f t="shared" si="347"/>
        <v>plays</v>
      </c>
    </row>
    <row r="3681" spans="1:20" ht="45" x14ac:dyDescent="0.25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18">
        <f t="shared" si="345"/>
        <v>110.00000000000001</v>
      </c>
      <c r="P3681" s="6">
        <f t="shared" si="342"/>
        <v>91.666666666666671</v>
      </c>
      <c r="Q3681" s="11">
        <f t="shared" si="343"/>
        <v>42053.816087962965</v>
      </c>
      <c r="R3681" s="11">
        <f t="shared" si="344"/>
        <v>42060.816087962965</v>
      </c>
      <c r="S3681" s="15" t="str">
        <f t="shared" si="346"/>
        <v>theater</v>
      </c>
      <c r="T3681" s="16" t="str">
        <f t="shared" si="347"/>
        <v>plays</v>
      </c>
    </row>
    <row r="3682" spans="1:20" ht="45" x14ac:dyDescent="0.25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18">
        <f t="shared" si="345"/>
        <v>119.44999999999999</v>
      </c>
      <c r="P3682" s="6">
        <f t="shared" si="342"/>
        <v>108.59090909090909</v>
      </c>
      <c r="Q3682" s="11">
        <f t="shared" si="343"/>
        <v>42484.343217592592</v>
      </c>
      <c r="R3682" s="11">
        <f t="shared" si="344"/>
        <v>42498.666666666664</v>
      </c>
      <c r="S3682" s="15" t="str">
        <f t="shared" si="346"/>
        <v>theater</v>
      </c>
      <c r="T3682" s="16" t="str">
        <f t="shared" si="347"/>
        <v>plays</v>
      </c>
    </row>
    <row r="3683" spans="1:20" ht="45" x14ac:dyDescent="0.25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18">
        <f t="shared" si="345"/>
        <v>100.2909090909091</v>
      </c>
      <c r="P3683" s="6">
        <f t="shared" si="342"/>
        <v>69.822784810126578</v>
      </c>
      <c r="Q3683" s="11">
        <f t="shared" si="343"/>
        <v>42466.350462962961</v>
      </c>
      <c r="R3683" s="11">
        <f t="shared" si="344"/>
        <v>42489.957638888889</v>
      </c>
      <c r="S3683" s="15" t="str">
        <f t="shared" si="346"/>
        <v>theater</v>
      </c>
      <c r="T3683" s="16" t="str">
        <f t="shared" si="347"/>
        <v>plays</v>
      </c>
    </row>
    <row r="3684" spans="1:20" ht="45" x14ac:dyDescent="0.25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18">
        <f t="shared" si="345"/>
        <v>153.4</v>
      </c>
      <c r="P3684" s="6">
        <f t="shared" si="342"/>
        <v>109.57142857142857</v>
      </c>
      <c r="Q3684" s="11">
        <f t="shared" si="343"/>
        <v>42512.902453703697</v>
      </c>
      <c r="R3684" s="11">
        <f t="shared" si="344"/>
        <v>42534.499999999993</v>
      </c>
      <c r="S3684" s="15" t="str">
        <f t="shared" si="346"/>
        <v>theater</v>
      </c>
      <c r="T3684" s="16" t="str">
        <f t="shared" si="347"/>
        <v>plays</v>
      </c>
    </row>
    <row r="3685" spans="1:20" ht="45" x14ac:dyDescent="0.25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18">
        <f t="shared" si="345"/>
        <v>104.42857142857143</v>
      </c>
      <c r="P3685" s="6">
        <f t="shared" si="342"/>
        <v>71.666666666666671</v>
      </c>
      <c r="Q3685" s="11">
        <f t="shared" si="343"/>
        <v>42302.493182870363</v>
      </c>
      <c r="R3685" s="11">
        <f t="shared" si="344"/>
        <v>42337.749999999993</v>
      </c>
      <c r="S3685" s="15" t="str">
        <f t="shared" si="346"/>
        <v>theater</v>
      </c>
      <c r="T3685" s="16" t="str">
        <f t="shared" si="347"/>
        <v>plays</v>
      </c>
    </row>
    <row r="3686" spans="1:20" ht="45" x14ac:dyDescent="0.25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18">
        <f t="shared" si="345"/>
        <v>101.1</v>
      </c>
      <c r="P3686" s="6">
        <f t="shared" si="342"/>
        <v>93.611111111111114</v>
      </c>
      <c r="Q3686" s="11">
        <f t="shared" si="343"/>
        <v>41806.187094907407</v>
      </c>
      <c r="R3686" s="11">
        <f t="shared" si="344"/>
        <v>41843.25</v>
      </c>
      <c r="S3686" s="15" t="str">
        <f t="shared" si="346"/>
        <v>theater</v>
      </c>
      <c r="T3686" s="16" t="str">
        <f t="shared" si="347"/>
        <v>plays</v>
      </c>
    </row>
    <row r="3687" spans="1:20" ht="45" x14ac:dyDescent="0.25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18">
        <f t="shared" si="345"/>
        <v>107.52</v>
      </c>
      <c r="P3687" s="6">
        <f t="shared" si="342"/>
        <v>76.8</v>
      </c>
      <c r="Q3687" s="11">
        <f t="shared" si="343"/>
        <v>42495.784467592595</v>
      </c>
      <c r="R3687" s="11">
        <f t="shared" si="344"/>
        <v>42552.749999999993</v>
      </c>
      <c r="S3687" s="15" t="str">
        <f t="shared" si="346"/>
        <v>theater</v>
      </c>
      <c r="T3687" s="16" t="str">
        <f t="shared" si="347"/>
        <v>plays</v>
      </c>
    </row>
    <row r="3688" spans="1:20" ht="45" x14ac:dyDescent="0.25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18">
        <f t="shared" si="345"/>
        <v>315</v>
      </c>
      <c r="P3688" s="6">
        <f t="shared" si="342"/>
        <v>35.795454545454547</v>
      </c>
      <c r="Q3688" s="11">
        <f t="shared" si="343"/>
        <v>42479.223958333336</v>
      </c>
      <c r="R3688" s="11">
        <f t="shared" si="344"/>
        <v>42492.749999999993</v>
      </c>
      <c r="S3688" s="15" t="str">
        <f t="shared" si="346"/>
        <v>theater</v>
      </c>
      <c r="T3688" s="16" t="str">
        <f t="shared" si="347"/>
        <v>plays</v>
      </c>
    </row>
    <row r="3689" spans="1:20" ht="30" x14ac:dyDescent="0.25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18">
        <f t="shared" si="345"/>
        <v>101.93333333333334</v>
      </c>
      <c r="P3689" s="6">
        <f t="shared" si="342"/>
        <v>55.6</v>
      </c>
      <c r="Q3689" s="11">
        <f t="shared" si="343"/>
        <v>42270.518587962964</v>
      </c>
      <c r="R3689" s="11">
        <f t="shared" si="344"/>
        <v>42305.959027777775</v>
      </c>
      <c r="S3689" s="15" t="str">
        <f t="shared" si="346"/>
        <v>theater</v>
      </c>
      <c r="T3689" s="16" t="str">
        <f t="shared" si="347"/>
        <v>plays</v>
      </c>
    </row>
    <row r="3690" spans="1:20" ht="45" x14ac:dyDescent="0.25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18">
        <f t="shared" si="345"/>
        <v>126.28571428571429</v>
      </c>
      <c r="P3690" s="6">
        <f t="shared" si="342"/>
        <v>147.33333333333334</v>
      </c>
      <c r="Q3690" s="11">
        <f t="shared" si="343"/>
        <v>42489.411192129628</v>
      </c>
      <c r="R3690" s="11">
        <f t="shared" si="344"/>
        <v>42500.261805555558</v>
      </c>
      <c r="S3690" s="15" t="str">
        <f t="shared" si="346"/>
        <v>theater</v>
      </c>
      <c r="T3690" s="16" t="str">
        <f t="shared" si="347"/>
        <v>plays</v>
      </c>
    </row>
    <row r="3691" spans="1:20" ht="45" x14ac:dyDescent="0.25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18">
        <f t="shared" si="345"/>
        <v>101.4</v>
      </c>
      <c r="P3691" s="6">
        <f t="shared" si="342"/>
        <v>56.333333333333336</v>
      </c>
      <c r="Q3691" s="11">
        <f t="shared" si="343"/>
        <v>42536.607314814813</v>
      </c>
      <c r="R3691" s="11">
        <f t="shared" si="344"/>
        <v>42566.607314814813</v>
      </c>
      <c r="S3691" s="15" t="str">
        <f t="shared" si="346"/>
        <v>theater</v>
      </c>
      <c r="T3691" s="16" t="str">
        <f t="shared" si="347"/>
        <v>plays</v>
      </c>
    </row>
    <row r="3692" spans="1:20" ht="45" x14ac:dyDescent="0.25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18">
        <f t="shared" si="345"/>
        <v>101</v>
      </c>
      <c r="P3692" s="6">
        <f t="shared" si="342"/>
        <v>96.19047619047619</v>
      </c>
      <c r="Q3692" s="11">
        <f t="shared" si="343"/>
        <v>41822.209606481476</v>
      </c>
      <c r="R3692" s="11">
        <f t="shared" si="344"/>
        <v>41852.209606481476</v>
      </c>
      <c r="S3692" s="15" t="str">
        <f t="shared" si="346"/>
        <v>theater</v>
      </c>
      <c r="T3692" s="16" t="str">
        <f t="shared" si="347"/>
        <v>plays</v>
      </c>
    </row>
    <row r="3693" spans="1:20" ht="45" x14ac:dyDescent="0.25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18">
        <f t="shared" si="345"/>
        <v>102.99000000000001</v>
      </c>
      <c r="P3693" s="6">
        <f t="shared" si="342"/>
        <v>63.574074074074076</v>
      </c>
      <c r="Q3693" s="11">
        <f t="shared" si="343"/>
        <v>41932.102766203701</v>
      </c>
      <c r="R3693" s="11">
        <f t="shared" si="344"/>
        <v>41962.144432870373</v>
      </c>
      <c r="S3693" s="15" t="str">
        <f t="shared" si="346"/>
        <v>theater</v>
      </c>
      <c r="T3693" s="16" t="str">
        <f t="shared" si="347"/>
        <v>plays</v>
      </c>
    </row>
    <row r="3694" spans="1:20" ht="30" x14ac:dyDescent="0.25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18">
        <f t="shared" si="345"/>
        <v>106.25</v>
      </c>
      <c r="P3694" s="6">
        <f t="shared" si="342"/>
        <v>184.78260869565219</v>
      </c>
      <c r="Q3694" s="11">
        <f t="shared" si="343"/>
        <v>42745.848773148151</v>
      </c>
      <c r="R3694" s="11">
        <f t="shared" si="344"/>
        <v>42790.848773148151</v>
      </c>
      <c r="S3694" s="15" t="str">
        <f t="shared" si="346"/>
        <v>theater</v>
      </c>
      <c r="T3694" s="16" t="str">
        <f t="shared" si="347"/>
        <v>plays</v>
      </c>
    </row>
    <row r="3695" spans="1:20" ht="30" x14ac:dyDescent="0.25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18">
        <f t="shared" si="345"/>
        <v>101.37777777777779</v>
      </c>
      <c r="P3695" s="6">
        <f t="shared" si="342"/>
        <v>126.72222222222223</v>
      </c>
      <c r="Q3695" s="11">
        <f t="shared" si="343"/>
        <v>42696.874340277776</v>
      </c>
      <c r="R3695" s="11">
        <f t="shared" si="344"/>
        <v>42718.457638888889</v>
      </c>
      <c r="S3695" s="15" t="str">
        <f t="shared" si="346"/>
        <v>theater</v>
      </c>
      <c r="T3695" s="16" t="str">
        <f t="shared" si="347"/>
        <v>plays</v>
      </c>
    </row>
    <row r="3696" spans="1:20" ht="45" x14ac:dyDescent="0.25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18">
        <f t="shared" si="345"/>
        <v>113.46000000000001</v>
      </c>
      <c r="P3696" s="6">
        <f t="shared" si="342"/>
        <v>83.42647058823529</v>
      </c>
      <c r="Q3696" s="11">
        <f t="shared" si="343"/>
        <v>41865.817013888889</v>
      </c>
      <c r="R3696" s="11">
        <f t="shared" si="344"/>
        <v>41883.457638888889</v>
      </c>
      <c r="S3696" s="15" t="str">
        <f t="shared" si="346"/>
        <v>theater</v>
      </c>
      <c r="T3696" s="16" t="str">
        <f t="shared" si="347"/>
        <v>plays</v>
      </c>
    </row>
    <row r="3697" spans="1:20" ht="45" x14ac:dyDescent="0.25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18">
        <f t="shared" si="345"/>
        <v>218.00000000000003</v>
      </c>
      <c r="P3697" s="6">
        <f t="shared" si="342"/>
        <v>54.5</v>
      </c>
      <c r="Q3697" s="11">
        <f t="shared" si="343"/>
        <v>42055.883298611108</v>
      </c>
      <c r="R3697" s="11">
        <f t="shared" si="344"/>
        <v>42069.996527777774</v>
      </c>
      <c r="S3697" s="15" t="str">
        <f t="shared" si="346"/>
        <v>theater</v>
      </c>
      <c r="T3697" s="16" t="str">
        <f t="shared" si="347"/>
        <v>plays</v>
      </c>
    </row>
    <row r="3698" spans="1:20" ht="45" x14ac:dyDescent="0.25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18">
        <f t="shared" si="345"/>
        <v>101.41935483870968</v>
      </c>
      <c r="P3698" s="6">
        <f t="shared" si="342"/>
        <v>302.30769230769232</v>
      </c>
      <c r="Q3698" s="11">
        <f t="shared" si="343"/>
        <v>41851.563020833331</v>
      </c>
      <c r="R3698" s="11">
        <f t="shared" si="344"/>
        <v>41870.458333333328</v>
      </c>
      <c r="S3698" s="15" t="str">
        <f t="shared" si="346"/>
        <v>theater</v>
      </c>
      <c r="T3698" s="16" t="str">
        <f t="shared" si="347"/>
        <v>plays</v>
      </c>
    </row>
    <row r="3699" spans="1:20" ht="45" x14ac:dyDescent="0.25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18">
        <f t="shared" si="345"/>
        <v>105.93333333333332</v>
      </c>
      <c r="P3699" s="6">
        <f t="shared" si="342"/>
        <v>44.138888888888886</v>
      </c>
      <c r="Q3699" s="11">
        <f t="shared" si="343"/>
        <v>42422.769085648142</v>
      </c>
      <c r="R3699" s="11">
        <f t="shared" si="344"/>
        <v>42444.666666666664</v>
      </c>
      <c r="S3699" s="15" t="str">
        <f t="shared" si="346"/>
        <v>theater</v>
      </c>
      <c r="T3699" s="16" t="str">
        <f t="shared" si="347"/>
        <v>plays</v>
      </c>
    </row>
    <row r="3700" spans="1:20" ht="45" x14ac:dyDescent="0.25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18">
        <f t="shared" si="345"/>
        <v>104</v>
      </c>
      <c r="P3700" s="6">
        <f t="shared" si="342"/>
        <v>866.66666666666663</v>
      </c>
      <c r="Q3700" s="11">
        <f t="shared" si="343"/>
        <v>42320.893425925919</v>
      </c>
      <c r="R3700" s="11">
        <f t="shared" si="344"/>
        <v>42350.893425925919</v>
      </c>
      <c r="S3700" s="15" t="str">
        <f t="shared" si="346"/>
        <v>theater</v>
      </c>
      <c r="T3700" s="16" t="str">
        <f t="shared" si="347"/>
        <v>plays</v>
      </c>
    </row>
    <row r="3701" spans="1:20" ht="45" x14ac:dyDescent="0.25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18">
        <f t="shared" si="345"/>
        <v>221</v>
      </c>
      <c r="P3701" s="6">
        <f t="shared" si="342"/>
        <v>61.388888888888886</v>
      </c>
      <c r="Q3701" s="11">
        <f t="shared" si="343"/>
        <v>42106.859224537031</v>
      </c>
      <c r="R3701" s="11">
        <f t="shared" si="344"/>
        <v>42136.859224537031</v>
      </c>
      <c r="S3701" s="15" t="str">
        <f t="shared" si="346"/>
        <v>theater</v>
      </c>
      <c r="T3701" s="16" t="str">
        <f t="shared" si="347"/>
        <v>plays</v>
      </c>
    </row>
    <row r="3702" spans="1:20" ht="45" x14ac:dyDescent="0.25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18">
        <f t="shared" si="345"/>
        <v>118.66666666666667</v>
      </c>
      <c r="P3702" s="6">
        <f t="shared" si="342"/>
        <v>29.666666666666668</v>
      </c>
      <c r="Q3702" s="11">
        <f t="shared" si="343"/>
        <v>42192.725624999999</v>
      </c>
      <c r="R3702" s="11">
        <f t="shared" si="344"/>
        <v>42217.725624999999</v>
      </c>
      <c r="S3702" s="15" t="str">
        <f t="shared" si="346"/>
        <v>theater</v>
      </c>
      <c r="T3702" s="16" t="str">
        <f t="shared" si="347"/>
        <v>plays</v>
      </c>
    </row>
    <row r="3703" spans="1:20" ht="30" x14ac:dyDescent="0.25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18">
        <f t="shared" si="345"/>
        <v>104.60000000000001</v>
      </c>
      <c r="P3703" s="6">
        <f t="shared" si="342"/>
        <v>45.478260869565219</v>
      </c>
      <c r="Q3703" s="11">
        <f t="shared" si="343"/>
        <v>41968.991423611107</v>
      </c>
      <c r="R3703" s="11">
        <f t="shared" si="344"/>
        <v>42004.999999999993</v>
      </c>
      <c r="S3703" s="15" t="str">
        <f t="shared" si="346"/>
        <v>theater</v>
      </c>
      <c r="T3703" s="16" t="str">
        <f t="shared" si="347"/>
        <v>plays</v>
      </c>
    </row>
    <row r="3704" spans="1:20" ht="45" x14ac:dyDescent="0.25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18">
        <f t="shared" si="345"/>
        <v>103.89999999999999</v>
      </c>
      <c r="P3704" s="6">
        <f t="shared" si="342"/>
        <v>96.203703703703709</v>
      </c>
      <c r="Q3704" s="11">
        <f t="shared" si="343"/>
        <v>42689.833101851851</v>
      </c>
      <c r="R3704" s="11">
        <f t="shared" si="344"/>
        <v>42749.833101851851</v>
      </c>
      <c r="S3704" s="15" t="str">
        <f t="shared" si="346"/>
        <v>theater</v>
      </c>
      <c r="T3704" s="16" t="str">
        <f t="shared" si="347"/>
        <v>plays</v>
      </c>
    </row>
    <row r="3705" spans="1:20" ht="30" x14ac:dyDescent="0.25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18">
        <f t="shared" si="345"/>
        <v>117.73333333333333</v>
      </c>
      <c r="P3705" s="6">
        <f t="shared" si="342"/>
        <v>67.92307692307692</v>
      </c>
      <c r="Q3705" s="11">
        <f t="shared" si="343"/>
        <v>42690.125983796293</v>
      </c>
      <c r="R3705" s="11">
        <f t="shared" si="344"/>
        <v>42721.124999999993</v>
      </c>
      <c r="S3705" s="15" t="str">
        <f t="shared" si="346"/>
        <v>theater</v>
      </c>
      <c r="T3705" s="16" t="str">
        <f t="shared" si="347"/>
        <v>plays</v>
      </c>
    </row>
    <row r="3706" spans="1:20" ht="30" x14ac:dyDescent="0.25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18">
        <f t="shared" si="345"/>
        <v>138.5</v>
      </c>
      <c r="P3706" s="6">
        <f t="shared" si="342"/>
        <v>30.777777777777779</v>
      </c>
      <c r="Q3706" s="11">
        <f t="shared" si="343"/>
        <v>42312.666261574072</v>
      </c>
      <c r="R3706" s="11">
        <f t="shared" si="344"/>
        <v>42340.666261574072</v>
      </c>
      <c r="S3706" s="15" t="str">
        <f t="shared" si="346"/>
        <v>theater</v>
      </c>
      <c r="T3706" s="16" t="str">
        <f t="shared" si="347"/>
        <v>plays</v>
      </c>
    </row>
    <row r="3707" spans="1:20" ht="45" x14ac:dyDescent="0.25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18">
        <f t="shared" si="345"/>
        <v>103.49999999999999</v>
      </c>
      <c r="P3707" s="6">
        <f t="shared" si="342"/>
        <v>38.333333333333336</v>
      </c>
      <c r="Q3707" s="11">
        <f t="shared" si="343"/>
        <v>41855.339768518512</v>
      </c>
      <c r="R3707" s="11">
        <f t="shared" si="344"/>
        <v>41875.999305555553</v>
      </c>
      <c r="S3707" s="15" t="str">
        <f t="shared" si="346"/>
        <v>theater</v>
      </c>
      <c r="T3707" s="16" t="str">
        <f t="shared" si="347"/>
        <v>plays</v>
      </c>
    </row>
    <row r="3708" spans="1:20" ht="45" x14ac:dyDescent="0.25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18">
        <f t="shared" si="345"/>
        <v>100.25</v>
      </c>
      <c r="P3708" s="6">
        <f t="shared" si="342"/>
        <v>66.833333333333329</v>
      </c>
      <c r="Q3708" s="11">
        <f t="shared" si="343"/>
        <v>42179.646296296291</v>
      </c>
      <c r="R3708" s="11">
        <f t="shared" si="344"/>
        <v>42203.458333333336</v>
      </c>
      <c r="S3708" s="15" t="str">
        <f t="shared" si="346"/>
        <v>theater</v>
      </c>
      <c r="T3708" s="16" t="str">
        <f t="shared" si="347"/>
        <v>plays</v>
      </c>
    </row>
    <row r="3709" spans="1:20" ht="45" x14ac:dyDescent="0.25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18">
        <f t="shared" si="345"/>
        <v>106.57142857142856</v>
      </c>
      <c r="P3709" s="6">
        <f t="shared" si="342"/>
        <v>71.730769230769226</v>
      </c>
      <c r="Q3709" s="11">
        <f t="shared" si="343"/>
        <v>42275.523333333331</v>
      </c>
      <c r="R3709" s="11">
        <f t="shared" si="344"/>
        <v>42305.523333333331</v>
      </c>
      <c r="S3709" s="15" t="str">
        <f t="shared" si="346"/>
        <v>theater</v>
      </c>
      <c r="T3709" s="16" t="str">
        <f t="shared" si="347"/>
        <v>plays</v>
      </c>
    </row>
    <row r="3710" spans="1:20" ht="45" x14ac:dyDescent="0.25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18">
        <f t="shared" si="345"/>
        <v>100</v>
      </c>
      <c r="P3710" s="6">
        <f t="shared" si="342"/>
        <v>176.47058823529412</v>
      </c>
      <c r="Q3710" s="11">
        <f t="shared" si="343"/>
        <v>41765.402465277773</v>
      </c>
      <c r="R3710" s="11">
        <f t="shared" si="344"/>
        <v>41777.402465277773</v>
      </c>
      <c r="S3710" s="15" t="str">
        <f t="shared" si="346"/>
        <v>theater</v>
      </c>
      <c r="T3710" s="16" t="str">
        <f t="shared" si="347"/>
        <v>plays</v>
      </c>
    </row>
    <row r="3711" spans="1:20" ht="45" x14ac:dyDescent="0.25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18">
        <f t="shared" si="345"/>
        <v>100.01249999999999</v>
      </c>
      <c r="P3711" s="6">
        <f t="shared" si="342"/>
        <v>421.10526315789474</v>
      </c>
      <c r="Q3711" s="11">
        <f t="shared" si="343"/>
        <v>42059.492986111109</v>
      </c>
      <c r="R3711" s="11">
        <f t="shared" si="344"/>
        <v>42119.451319444437</v>
      </c>
      <c r="S3711" s="15" t="str">
        <f t="shared" si="346"/>
        <v>theater</v>
      </c>
      <c r="T3711" s="16" t="str">
        <f t="shared" si="347"/>
        <v>plays</v>
      </c>
    </row>
    <row r="3712" spans="1:20" ht="45" x14ac:dyDescent="0.25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18">
        <f t="shared" si="345"/>
        <v>101.05</v>
      </c>
      <c r="P3712" s="6">
        <f t="shared" si="342"/>
        <v>104.98701298701299</v>
      </c>
      <c r="Q3712" s="11">
        <f t="shared" si="343"/>
        <v>42053.524293981478</v>
      </c>
      <c r="R3712" s="11">
        <f t="shared" si="344"/>
        <v>42083.49722222222</v>
      </c>
      <c r="S3712" s="15" t="str">
        <f t="shared" si="346"/>
        <v>theater</v>
      </c>
      <c r="T3712" s="16" t="str">
        <f t="shared" si="347"/>
        <v>plays</v>
      </c>
    </row>
    <row r="3713" spans="1:20" ht="45" x14ac:dyDescent="0.25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18">
        <f t="shared" si="345"/>
        <v>107.63636363636364</v>
      </c>
      <c r="P3713" s="6">
        <f t="shared" si="342"/>
        <v>28.19047619047619</v>
      </c>
      <c r="Q3713" s="11">
        <f t="shared" si="343"/>
        <v>41858.147060185183</v>
      </c>
      <c r="R3713" s="11">
        <f t="shared" si="344"/>
        <v>41882.338888888888</v>
      </c>
      <c r="S3713" s="15" t="str">
        <f t="shared" si="346"/>
        <v>theater</v>
      </c>
      <c r="T3713" s="16" t="str">
        <f t="shared" si="347"/>
        <v>plays</v>
      </c>
    </row>
    <row r="3714" spans="1:20" ht="45" x14ac:dyDescent="0.25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18">
        <f t="shared" si="345"/>
        <v>103.64999999999999</v>
      </c>
      <c r="P3714" s="6">
        <f t="shared" ref="P3714:P3777" si="348">IF(ISERROR(E3714/L3714),0,E3714/L3714)</f>
        <v>54.55263157894737</v>
      </c>
      <c r="Q3714" s="11">
        <f t="shared" ref="Q3714:Q3777" si="349">(J3714/86400)+25569+(-5/24)</f>
        <v>42225.305555555555</v>
      </c>
      <c r="R3714" s="11">
        <f t="shared" ref="R3714:R3777" si="350">(I3714/86400)+25569+(-5/24)</f>
        <v>42242.749999999993</v>
      </c>
      <c r="S3714" s="15" t="str">
        <f t="shared" si="346"/>
        <v>theater</v>
      </c>
      <c r="T3714" s="16" t="str">
        <f t="shared" si="347"/>
        <v>plays</v>
      </c>
    </row>
    <row r="3715" spans="1:20" ht="45" x14ac:dyDescent="0.25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18">
        <f t="shared" ref="O3715:O3778" si="351">E3715/D3715 * 100</f>
        <v>104.43333333333334</v>
      </c>
      <c r="P3715" s="6">
        <f t="shared" si="348"/>
        <v>111.89285714285714</v>
      </c>
      <c r="Q3715" s="11">
        <f t="shared" si="349"/>
        <v>41937.745115740741</v>
      </c>
      <c r="R3715" s="11">
        <f t="shared" si="350"/>
        <v>41972.786782407406</v>
      </c>
      <c r="S3715" s="15" t="str">
        <f t="shared" ref="S3715:S3778" si="352">LEFT(N3715,FIND("/",N3715)-1)</f>
        <v>theater</v>
      </c>
      <c r="T3715" s="16" t="str">
        <f t="shared" ref="T3715:T3778" si="353">RIGHT(N3715,LEN(N3715)-FIND("/",N3715))</f>
        <v>plays</v>
      </c>
    </row>
    <row r="3716" spans="1:20" ht="45" x14ac:dyDescent="0.25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18">
        <f t="shared" si="351"/>
        <v>102.25</v>
      </c>
      <c r="P3716" s="6">
        <f t="shared" si="348"/>
        <v>85.208333333333329</v>
      </c>
      <c r="Q3716" s="11">
        <f t="shared" si="349"/>
        <v>42043.976655092592</v>
      </c>
      <c r="R3716" s="11">
        <f t="shared" si="350"/>
        <v>42073.934988425921</v>
      </c>
      <c r="S3716" s="15" t="str">
        <f t="shared" si="352"/>
        <v>theater</v>
      </c>
      <c r="T3716" s="16" t="str">
        <f t="shared" si="353"/>
        <v>plays</v>
      </c>
    </row>
    <row r="3717" spans="1:20" ht="45" x14ac:dyDescent="0.25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18">
        <f t="shared" si="351"/>
        <v>100.74285714285713</v>
      </c>
      <c r="P3717" s="6">
        <f t="shared" si="348"/>
        <v>76.652173913043484</v>
      </c>
      <c r="Q3717" s="11">
        <f t="shared" si="349"/>
        <v>42559.222870370366</v>
      </c>
      <c r="R3717" s="11">
        <f t="shared" si="350"/>
        <v>42583.749305555553</v>
      </c>
      <c r="S3717" s="15" t="str">
        <f t="shared" si="352"/>
        <v>theater</v>
      </c>
      <c r="T3717" s="16" t="str">
        <f t="shared" si="353"/>
        <v>plays</v>
      </c>
    </row>
    <row r="3718" spans="1:20" ht="45" x14ac:dyDescent="0.25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18">
        <f t="shared" si="351"/>
        <v>111.71428571428572</v>
      </c>
      <c r="P3718" s="6">
        <f t="shared" si="348"/>
        <v>65.166666666666671</v>
      </c>
      <c r="Q3718" s="11">
        <f t="shared" si="349"/>
        <v>42524.574305555558</v>
      </c>
      <c r="R3718" s="11">
        <f t="shared" si="350"/>
        <v>42544.574305555558</v>
      </c>
      <c r="S3718" s="15" t="str">
        <f t="shared" si="352"/>
        <v>theater</v>
      </c>
      <c r="T3718" s="16" t="str">
        <f t="shared" si="353"/>
        <v>plays</v>
      </c>
    </row>
    <row r="3719" spans="1:20" ht="45" x14ac:dyDescent="0.25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18">
        <f t="shared" si="351"/>
        <v>100.01100000000001</v>
      </c>
      <c r="P3719" s="6">
        <f t="shared" si="348"/>
        <v>93.760312499999998</v>
      </c>
      <c r="Q3719" s="11">
        <f t="shared" si="349"/>
        <v>42291.879259259258</v>
      </c>
      <c r="R3719" s="11">
        <f t="shared" si="350"/>
        <v>42328.916666666664</v>
      </c>
      <c r="S3719" s="15" t="str">
        <f t="shared" si="352"/>
        <v>theater</v>
      </c>
      <c r="T3719" s="16" t="str">
        <f t="shared" si="353"/>
        <v>plays</v>
      </c>
    </row>
    <row r="3720" spans="1:20" ht="45" x14ac:dyDescent="0.25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18">
        <f t="shared" si="351"/>
        <v>100</v>
      </c>
      <c r="P3720" s="6">
        <f t="shared" si="348"/>
        <v>133.33333333333334</v>
      </c>
      <c r="Q3720" s="11">
        <f t="shared" si="349"/>
        <v>41953.659166666665</v>
      </c>
      <c r="R3720" s="11">
        <f t="shared" si="350"/>
        <v>41983.659166666665</v>
      </c>
      <c r="S3720" s="15" t="str">
        <f t="shared" si="352"/>
        <v>theater</v>
      </c>
      <c r="T3720" s="16" t="str">
        <f t="shared" si="353"/>
        <v>plays</v>
      </c>
    </row>
    <row r="3721" spans="1:20" ht="45" x14ac:dyDescent="0.25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18">
        <f t="shared" si="351"/>
        <v>105</v>
      </c>
      <c r="P3721" s="6">
        <f t="shared" si="348"/>
        <v>51.219512195121951</v>
      </c>
      <c r="Q3721" s="11">
        <f t="shared" si="349"/>
        <v>41946.436412037037</v>
      </c>
      <c r="R3721" s="11">
        <f t="shared" si="350"/>
        <v>41976.436412037037</v>
      </c>
      <c r="S3721" s="15" t="str">
        <f t="shared" si="352"/>
        <v>theater</v>
      </c>
      <c r="T3721" s="16" t="str">
        <f t="shared" si="353"/>
        <v>plays</v>
      </c>
    </row>
    <row r="3722" spans="1:20" ht="45" x14ac:dyDescent="0.25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18">
        <f t="shared" si="351"/>
        <v>116.86666666666667</v>
      </c>
      <c r="P3722" s="6">
        <f t="shared" si="348"/>
        <v>100.17142857142858</v>
      </c>
      <c r="Q3722" s="11">
        <f t="shared" si="349"/>
        <v>41947.554259259261</v>
      </c>
      <c r="R3722" s="11">
        <f t="shared" si="350"/>
        <v>41987.554259259261</v>
      </c>
      <c r="S3722" s="15" t="str">
        <f t="shared" si="352"/>
        <v>theater</v>
      </c>
      <c r="T3722" s="16" t="str">
        <f t="shared" si="353"/>
        <v>plays</v>
      </c>
    </row>
    <row r="3723" spans="1:20" ht="45" x14ac:dyDescent="0.25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18">
        <f t="shared" si="351"/>
        <v>103.8</v>
      </c>
      <c r="P3723" s="6">
        <f t="shared" si="348"/>
        <v>34.6</v>
      </c>
      <c r="Q3723" s="11">
        <f t="shared" si="349"/>
        <v>42143.252789351849</v>
      </c>
      <c r="R3723" s="11">
        <f t="shared" si="350"/>
        <v>42173.252789351849</v>
      </c>
      <c r="S3723" s="15" t="str">
        <f t="shared" si="352"/>
        <v>theater</v>
      </c>
      <c r="T3723" s="16" t="str">
        <f t="shared" si="353"/>
        <v>plays</v>
      </c>
    </row>
    <row r="3724" spans="1:20" ht="45" x14ac:dyDescent="0.25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18">
        <f t="shared" si="351"/>
        <v>114.5</v>
      </c>
      <c r="P3724" s="6">
        <f t="shared" si="348"/>
        <v>184.67741935483872</v>
      </c>
      <c r="Q3724" s="11">
        <f t="shared" si="349"/>
        <v>42494.355115740742</v>
      </c>
      <c r="R3724" s="11">
        <f t="shared" si="350"/>
        <v>42524.355115740742</v>
      </c>
      <c r="S3724" s="15" t="str">
        <f t="shared" si="352"/>
        <v>theater</v>
      </c>
      <c r="T3724" s="16" t="str">
        <f t="shared" si="353"/>
        <v>plays</v>
      </c>
    </row>
    <row r="3725" spans="1:20" ht="45" x14ac:dyDescent="0.25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18">
        <f t="shared" si="351"/>
        <v>102.4</v>
      </c>
      <c r="P3725" s="6">
        <f t="shared" si="348"/>
        <v>69.818181818181813</v>
      </c>
      <c r="Q3725" s="11">
        <f t="shared" si="349"/>
        <v>41815.566493055558</v>
      </c>
      <c r="R3725" s="11">
        <f t="shared" si="350"/>
        <v>41830.566493055558</v>
      </c>
      <c r="S3725" s="15" t="str">
        <f t="shared" si="352"/>
        <v>theater</v>
      </c>
      <c r="T3725" s="16" t="str">
        <f t="shared" si="353"/>
        <v>plays</v>
      </c>
    </row>
    <row r="3726" spans="1:20" ht="45" x14ac:dyDescent="0.25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18">
        <f t="shared" si="351"/>
        <v>223</v>
      </c>
      <c r="P3726" s="6">
        <f t="shared" si="348"/>
        <v>61.944444444444443</v>
      </c>
      <c r="Q3726" s="11">
        <f t="shared" si="349"/>
        <v>41830.337361111109</v>
      </c>
      <c r="R3726" s="11">
        <f t="shared" si="350"/>
        <v>41859.727777777771</v>
      </c>
      <c r="S3726" s="15" t="str">
        <f t="shared" si="352"/>
        <v>theater</v>
      </c>
      <c r="T3726" s="16" t="str">
        <f t="shared" si="353"/>
        <v>plays</v>
      </c>
    </row>
    <row r="3727" spans="1:20" ht="45" x14ac:dyDescent="0.25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18">
        <f t="shared" si="351"/>
        <v>100</v>
      </c>
      <c r="P3727" s="6">
        <f t="shared" si="348"/>
        <v>41.666666666666664</v>
      </c>
      <c r="Q3727" s="11">
        <f t="shared" si="349"/>
        <v>42446.63721064815</v>
      </c>
      <c r="R3727" s="11">
        <f t="shared" si="350"/>
        <v>42496.63721064815</v>
      </c>
      <c r="S3727" s="15" t="str">
        <f t="shared" si="352"/>
        <v>theater</v>
      </c>
      <c r="T3727" s="16" t="str">
        <f t="shared" si="353"/>
        <v>plays</v>
      </c>
    </row>
    <row r="3728" spans="1:20" ht="45" x14ac:dyDescent="0.25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18">
        <f t="shared" si="351"/>
        <v>105.80000000000001</v>
      </c>
      <c r="P3728" s="6">
        <f t="shared" si="348"/>
        <v>36.06818181818182</v>
      </c>
      <c r="Q3728" s="11">
        <f t="shared" si="349"/>
        <v>41923.713310185187</v>
      </c>
      <c r="R3728" s="11">
        <f t="shared" si="350"/>
        <v>41948.823611111111</v>
      </c>
      <c r="S3728" s="15" t="str">
        <f t="shared" si="352"/>
        <v>theater</v>
      </c>
      <c r="T3728" s="16" t="str">
        <f t="shared" si="353"/>
        <v>plays</v>
      </c>
    </row>
    <row r="3729" spans="1:20" ht="45" x14ac:dyDescent="0.25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18">
        <f t="shared" si="351"/>
        <v>142.36363636363635</v>
      </c>
      <c r="P3729" s="6">
        <f t="shared" si="348"/>
        <v>29</v>
      </c>
      <c r="Q3729" s="11">
        <f t="shared" si="349"/>
        <v>41817.387094907404</v>
      </c>
      <c r="R3729" s="11">
        <f t="shared" si="350"/>
        <v>41847.387094907404</v>
      </c>
      <c r="S3729" s="15" t="str">
        <f t="shared" si="352"/>
        <v>theater</v>
      </c>
      <c r="T3729" s="16" t="str">
        <f t="shared" si="353"/>
        <v>plays</v>
      </c>
    </row>
    <row r="3730" spans="1:20" ht="30" x14ac:dyDescent="0.25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18">
        <f t="shared" si="351"/>
        <v>184</v>
      </c>
      <c r="P3730" s="6">
        <f t="shared" si="348"/>
        <v>24.210526315789473</v>
      </c>
      <c r="Q3730" s="11">
        <f t="shared" si="349"/>
        <v>42140.503981481474</v>
      </c>
      <c r="R3730" s="11">
        <f t="shared" si="350"/>
        <v>42154.548611111109</v>
      </c>
      <c r="S3730" s="15" t="str">
        <f t="shared" si="352"/>
        <v>theater</v>
      </c>
      <c r="T3730" s="16" t="str">
        <f t="shared" si="353"/>
        <v>plays</v>
      </c>
    </row>
    <row r="3731" spans="1:20" ht="45" x14ac:dyDescent="0.25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18">
        <f t="shared" si="351"/>
        <v>104.33333333333333</v>
      </c>
      <c r="P3731" s="6">
        <f t="shared" si="348"/>
        <v>55.892857142857146</v>
      </c>
      <c r="Q3731" s="11">
        <f t="shared" si="349"/>
        <v>41764.238298611112</v>
      </c>
      <c r="R3731" s="11">
        <f t="shared" si="350"/>
        <v>41790.957638888889</v>
      </c>
      <c r="S3731" s="15" t="str">
        <f t="shared" si="352"/>
        <v>theater</v>
      </c>
      <c r="T3731" s="16" t="str">
        <f t="shared" si="353"/>
        <v>plays</v>
      </c>
    </row>
    <row r="3732" spans="1:20" ht="30" x14ac:dyDescent="0.25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18">
        <f t="shared" si="351"/>
        <v>112.00000000000001</v>
      </c>
      <c r="P3732" s="6">
        <f t="shared" si="348"/>
        <v>11.666666666666666</v>
      </c>
      <c r="Q3732" s="11">
        <f t="shared" si="349"/>
        <v>42378.270011574066</v>
      </c>
      <c r="R3732" s="11">
        <f t="shared" si="350"/>
        <v>42418.708333333336</v>
      </c>
      <c r="S3732" s="15" t="str">
        <f t="shared" si="352"/>
        <v>theater</v>
      </c>
      <c r="T3732" s="16" t="str">
        <f t="shared" si="353"/>
        <v>plays</v>
      </c>
    </row>
    <row r="3733" spans="1:20" ht="45" x14ac:dyDescent="0.25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18">
        <f t="shared" si="351"/>
        <v>111.07499999999999</v>
      </c>
      <c r="P3733" s="6">
        <f t="shared" si="348"/>
        <v>68.353846153846149</v>
      </c>
      <c r="Q3733" s="11">
        <f t="shared" si="349"/>
        <v>41941.543703703697</v>
      </c>
      <c r="R3733" s="11">
        <f t="shared" si="350"/>
        <v>41964.499999999993</v>
      </c>
      <c r="S3733" s="15" t="str">
        <f t="shared" si="352"/>
        <v>theater</v>
      </c>
      <c r="T3733" s="16" t="str">
        <f t="shared" si="353"/>
        <v>plays</v>
      </c>
    </row>
    <row r="3734" spans="1:20" ht="45" x14ac:dyDescent="0.25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18">
        <f t="shared" si="351"/>
        <v>103.75000000000001</v>
      </c>
      <c r="P3734" s="6">
        <f t="shared" si="348"/>
        <v>27.065217391304348</v>
      </c>
      <c r="Q3734" s="11">
        <f t="shared" si="349"/>
        <v>42026.712094907409</v>
      </c>
      <c r="R3734" s="11">
        <f t="shared" si="350"/>
        <v>42056.712094907409</v>
      </c>
      <c r="S3734" s="15" t="str">
        <f t="shared" si="352"/>
        <v>theater</v>
      </c>
      <c r="T3734" s="16" t="str">
        <f t="shared" si="353"/>
        <v>plays</v>
      </c>
    </row>
    <row r="3735" spans="1:20" ht="45" x14ac:dyDescent="0.25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18">
        <f t="shared" si="351"/>
        <v>100.41</v>
      </c>
      <c r="P3735" s="6">
        <f t="shared" si="348"/>
        <v>118.12941176470588</v>
      </c>
      <c r="Q3735" s="11">
        <f t="shared" si="349"/>
        <v>41834.745532407404</v>
      </c>
      <c r="R3735" s="11">
        <f t="shared" si="350"/>
        <v>41879.745532407404</v>
      </c>
      <c r="S3735" s="15" t="str">
        <f t="shared" si="352"/>
        <v>theater</v>
      </c>
      <c r="T3735" s="16" t="str">
        <f t="shared" si="353"/>
        <v>plays</v>
      </c>
    </row>
    <row r="3736" spans="1:20" ht="45" x14ac:dyDescent="0.25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18">
        <f t="shared" si="351"/>
        <v>101.86206896551724</v>
      </c>
      <c r="P3736" s="6">
        <f t="shared" si="348"/>
        <v>44.757575757575758</v>
      </c>
      <c r="Q3736" s="11">
        <f t="shared" si="349"/>
        <v>42193.5155787037</v>
      </c>
      <c r="R3736" s="11">
        <f t="shared" si="350"/>
        <v>42223.5155787037</v>
      </c>
      <c r="S3736" s="15" t="str">
        <f t="shared" si="352"/>
        <v>theater</v>
      </c>
      <c r="T3736" s="16" t="str">
        <f t="shared" si="353"/>
        <v>plays</v>
      </c>
    </row>
    <row r="3737" spans="1:20" ht="45" x14ac:dyDescent="0.25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18">
        <f t="shared" si="351"/>
        <v>109.76666666666665</v>
      </c>
      <c r="P3737" s="6">
        <f t="shared" si="348"/>
        <v>99.787878787878782</v>
      </c>
      <c r="Q3737" s="11">
        <f t="shared" si="349"/>
        <v>42290.410219907404</v>
      </c>
      <c r="R3737" s="11">
        <f t="shared" si="350"/>
        <v>42319.896527777775</v>
      </c>
      <c r="S3737" s="15" t="str">
        <f t="shared" si="352"/>
        <v>theater</v>
      </c>
      <c r="T3737" s="16" t="str">
        <f t="shared" si="353"/>
        <v>plays</v>
      </c>
    </row>
    <row r="3738" spans="1:20" ht="45" x14ac:dyDescent="0.25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18">
        <f t="shared" si="351"/>
        <v>100</v>
      </c>
      <c r="P3738" s="6">
        <f t="shared" si="348"/>
        <v>117.64705882352941</v>
      </c>
      <c r="Q3738" s="11">
        <f t="shared" si="349"/>
        <v>42150.253749999996</v>
      </c>
      <c r="R3738" s="11">
        <f t="shared" si="350"/>
        <v>42180.253749999996</v>
      </c>
      <c r="S3738" s="15" t="str">
        <f t="shared" si="352"/>
        <v>theater</v>
      </c>
      <c r="T3738" s="16" t="str">
        <f t="shared" si="353"/>
        <v>plays</v>
      </c>
    </row>
    <row r="3739" spans="1:20" ht="45" x14ac:dyDescent="0.25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18">
        <f t="shared" si="351"/>
        <v>122</v>
      </c>
      <c r="P3739" s="6">
        <f t="shared" si="348"/>
        <v>203.33333333333334</v>
      </c>
      <c r="Q3739" s="11">
        <f t="shared" si="349"/>
        <v>42152.295162037037</v>
      </c>
      <c r="R3739" s="11">
        <f t="shared" si="350"/>
        <v>42172.295162037037</v>
      </c>
      <c r="S3739" s="15" t="str">
        <f t="shared" si="352"/>
        <v>theater</v>
      </c>
      <c r="T3739" s="16" t="str">
        <f t="shared" si="353"/>
        <v>plays</v>
      </c>
    </row>
    <row r="3740" spans="1:20" ht="45" x14ac:dyDescent="0.25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18">
        <f t="shared" si="351"/>
        <v>137.57142857142856</v>
      </c>
      <c r="P3740" s="6">
        <f t="shared" si="348"/>
        <v>28.323529411764707</v>
      </c>
      <c r="Q3740" s="11">
        <f t="shared" si="349"/>
        <v>42409.808865740742</v>
      </c>
      <c r="R3740" s="11">
        <f t="shared" si="350"/>
        <v>42430.790972222218</v>
      </c>
      <c r="S3740" s="15" t="str">
        <f t="shared" si="352"/>
        <v>theater</v>
      </c>
      <c r="T3740" s="16" t="str">
        <f t="shared" si="353"/>
        <v>plays</v>
      </c>
    </row>
    <row r="3741" spans="1:20" ht="30" x14ac:dyDescent="0.25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18">
        <f t="shared" si="351"/>
        <v>100.31000000000002</v>
      </c>
      <c r="P3741" s="6">
        <f t="shared" si="348"/>
        <v>110.23076923076923</v>
      </c>
      <c r="Q3741" s="11">
        <f t="shared" si="349"/>
        <v>41791.284444444442</v>
      </c>
      <c r="R3741" s="11">
        <f t="shared" si="350"/>
        <v>41836.284444444442</v>
      </c>
      <c r="S3741" s="15" t="str">
        <f t="shared" si="352"/>
        <v>theater</v>
      </c>
      <c r="T3741" s="16" t="str">
        <f t="shared" si="353"/>
        <v>plays</v>
      </c>
    </row>
    <row r="3742" spans="1:20" ht="45" x14ac:dyDescent="0.25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18">
        <f t="shared" si="351"/>
        <v>107.1</v>
      </c>
      <c r="P3742" s="6">
        <f t="shared" si="348"/>
        <v>31.970149253731343</v>
      </c>
      <c r="Q3742" s="11">
        <f t="shared" si="349"/>
        <v>41796.21399305555</v>
      </c>
      <c r="R3742" s="11">
        <f t="shared" si="350"/>
        <v>41826.21399305555</v>
      </c>
      <c r="S3742" s="15" t="str">
        <f t="shared" si="352"/>
        <v>theater</v>
      </c>
      <c r="T3742" s="16" t="str">
        <f t="shared" si="353"/>
        <v>plays</v>
      </c>
    </row>
    <row r="3743" spans="1:20" ht="45" x14ac:dyDescent="0.25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18">
        <f t="shared" si="351"/>
        <v>211</v>
      </c>
      <c r="P3743" s="6">
        <f t="shared" si="348"/>
        <v>58.611111111111114</v>
      </c>
      <c r="Q3743" s="11">
        <f t="shared" si="349"/>
        <v>41808.78361111111</v>
      </c>
      <c r="R3743" s="11">
        <f t="shared" si="350"/>
        <v>41838.78361111111</v>
      </c>
      <c r="S3743" s="15" t="str">
        <f t="shared" si="352"/>
        <v>theater</v>
      </c>
      <c r="T3743" s="16" t="str">
        <f t="shared" si="353"/>
        <v>plays</v>
      </c>
    </row>
    <row r="3744" spans="1:20" ht="30" x14ac:dyDescent="0.25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18">
        <f t="shared" si="351"/>
        <v>123.6</v>
      </c>
      <c r="P3744" s="6">
        <f t="shared" si="348"/>
        <v>29.428571428571427</v>
      </c>
      <c r="Q3744" s="11">
        <f t="shared" si="349"/>
        <v>42544.605995370366</v>
      </c>
      <c r="R3744" s="11">
        <f t="shared" si="350"/>
        <v>42582.665277777771</v>
      </c>
      <c r="S3744" s="15" t="str">
        <f t="shared" si="352"/>
        <v>theater</v>
      </c>
      <c r="T3744" s="16" t="str">
        <f t="shared" si="353"/>
        <v>plays</v>
      </c>
    </row>
    <row r="3745" spans="1:20" ht="45" x14ac:dyDescent="0.25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18">
        <f t="shared" si="351"/>
        <v>108.5</v>
      </c>
      <c r="P3745" s="6">
        <f t="shared" si="348"/>
        <v>81.375</v>
      </c>
      <c r="Q3745" s="11">
        <f t="shared" si="349"/>
        <v>42499.83321759259</v>
      </c>
      <c r="R3745" s="11">
        <f t="shared" si="350"/>
        <v>42527.083333333336</v>
      </c>
      <c r="S3745" s="15" t="str">
        <f t="shared" si="352"/>
        <v>theater</v>
      </c>
      <c r="T3745" s="16" t="str">
        <f t="shared" si="353"/>
        <v>plays</v>
      </c>
    </row>
    <row r="3746" spans="1:20" ht="45" x14ac:dyDescent="0.25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18">
        <f t="shared" si="351"/>
        <v>103.56666666666668</v>
      </c>
      <c r="P3746" s="6">
        <f t="shared" si="348"/>
        <v>199.16666666666666</v>
      </c>
      <c r="Q3746" s="11">
        <f t="shared" si="349"/>
        <v>42264.814490740733</v>
      </c>
      <c r="R3746" s="11">
        <f t="shared" si="350"/>
        <v>42284.814490740733</v>
      </c>
      <c r="S3746" s="15" t="str">
        <f t="shared" si="352"/>
        <v>theater</v>
      </c>
      <c r="T3746" s="16" t="str">
        <f t="shared" si="353"/>
        <v>plays</v>
      </c>
    </row>
    <row r="3747" spans="1:20" ht="45" x14ac:dyDescent="0.25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18">
        <f t="shared" si="351"/>
        <v>100</v>
      </c>
      <c r="P3747" s="6">
        <f t="shared" si="348"/>
        <v>115.38461538461539</v>
      </c>
      <c r="Q3747" s="11">
        <f t="shared" si="349"/>
        <v>41879.750717592593</v>
      </c>
      <c r="R3747" s="11">
        <f t="shared" si="350"/>
        <v>41909.750717592593</v>
      </c>
      <c r="S3747" s="15" t="str">
        <f t="shared" si="352"/>
        <v>theater</v>
      </c>
      <c r="T3747" s="16" t="str">
        <f t="shared" si="353"/>
        <v>plays</v>
      </c>
    </row>
    <row r="3748" spans="1:20" ht="45" x14ac:dyDescent="0.25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18">
        <f t="shared" si="351"/>
        <v>130</v>
      </c>
      <c r="P3748" s="6">
        <f t="shared" si="348"/>
        <v>46.428571428571431</v>
      </c>
      <c r="Q3748" s="11">
        <f t="shared" si="349"/>
        <v>42053.524745370371</v>
      </c>
      <c r="R3748" s="11">
        <f t="shared" si="350"/>
        <v>42062.999305555553</v>
      </c>
      <c r="S3748" s="15" t="str">
        <f t="shared" si="352"/>
        <v>theater</v>
      </c>
      <c r="T3748" s="16" t="str">
        <f t="shared" si="353"/>
        <v>plays</v>
      </c>
    </row>
    <row r="3749" spans="1:20" ht="45" x14ac:dyDescent="0.25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18">
        <f t="shared" si="351"/>
        <v>103.49999999999999</v>
      </c>
      <c r="P3749" s="6">
        <f t="shared" si="348"/>
        <v>70.568181818181813</v>
      </c>
      <c r="Q3749" s="11">
        <f t="shared" si="349"/>
        <v>42675.624131944445</v>
      </c>
      <c r="R3749" s="11">
        <f t="shared" si="350"/>
        <v>42705.124305555553</v>
      </c>
      <c r="S3749" s="15" t="str">
        <f t="shared" si="352"/>
        <v>theater</v>
      </c>
      <c r="T3749" s="16" t="str">
        <f t="shared" si="353"/>
        <v>plays</v>
      </c>
    </row>
    <row r="3750" spans="1:20" ht="30" x14ac:dyDescent="0.25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18">
        <f t="shared" si="351"/>
        <v>100</v>
      </c>
      <c r="P3750" s="6">
        <f t="shared" si="348"/>
        <v>22.222222222222221</v>
      </c>
      <c r="Q3750" s="11">
        <f t="shared" si="349"/>
        <v>42466.935833333329</v>
      </c>
      <c r="R3750" s="11">
        <f t="shared" si="350"/>
        <v>42477.770833333336</v>
      </c>
      <c r="S3750" s="15" t="str">
        <f t="shared" si="352"/>
        <v>theater</v>
      </c>
      <c r="T3750" s="16" t="str">
        <f t="shared" si="353"/>
        <v>plays</v>
      </c>
    </row>
    <row r="3751" spans="1:20" ht="45" x14ac:dyDescent="0.25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18">
        <f t="shared" si="351"/>
        <v>119.6</v>
      </c>
      <c r="P3751" s="6">
        <f t="shared" si="348"/>
        <v>159.46666666666667</v>
      </c>
      <c r="Q3751" s="11">
        <f t="shared" si="349"/>
        <v>42089.204224537032</v>
      </c>
      <c r="R3751" s="11">
        <f t="shared" si="350"/>
        <v>42117.562499999993</v>
      </c>
      <c r="S3751" s="15" t="str">
        <f t="shared" si="352"/>
        <v>theater</v>
      </c>
      <c r="T3751" s="16" t="str">
        <f t="shared" si="353"/>
        <v>plays</v>
      </c>
    </row>
    <row r="3752" spans="1:20" ht="45" x14ac:dyDescent="0.25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18">
        <f t="shared" si="351"/>
        <v>100.00058823529412</v>
      </c>
      <c r="P3752" s="6">
        <f t="shared" si="348"/>
        <v>37.777999999999999</v>
      </c>
      <c r="Q3752" s="11">
        <f t="shared" si="349"/>
        <v>41894.705416666664</v>
      </c>
      <c r="R3752" s="11">
        <f t="shared" si="350"/>
        <v>41937.821527777771</v>
      </c>
      <c r="S3752" s="15" t="str">
        <f t="shared" si="352"/>
        <v>theater</v>
      </c>
      <c r="T3752" s="16" t="str">
        <f t="shared" si="353"/>
        <v>plays</v>
      </c>
    </row>
    <row r="3753" spans="1:20" ht="45" x14ac:dyDescent="0.25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18">
        <f t="shared" si="351"/>
        <v>100.875</v>
      </c>
      <c r="P3753" s="6">
        <f t="shared" si="348"/>
        <v>72.053571428571431</v>
      </c>
      <c r="Q3753" s="11">
        <f t="shared" si="349"/>
        <v>41752.626238425924</v>
      </c>
      <c r="R3753" s="11">
        <f t="shared" si="350"/>
        <v>41782.626238425924</v>
      </c>
      <c r="S3753" s="15" t="str">
        <f t="shared" si="352"/>
        <v>theater</v>
      </c>
      <c r="T3753" s="16" t="str">
        <f t="shared" si="353"/>
        <v>plays</v>
      </c>
    </row>
    <row r="3754" spans="1:20" ht="45" x14ac:dyDescent="0.25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18">
        <f t="shared" si="351"/>
        <v>106.54545454545455</v>
      </c>
      <c r="P3754" s="6">
        <f t="shared" si="348"/>
        <v>63.695652173913047</v>
      </c>
      <c r="Q3754" s="11">
        <f t="shared" si="349"/>
        <v>42448.613252314812</v>
      </c>
      <c r="R3754" s="11">
        <f t="shared" si="350"/>
        <v>42466.687499999993</v>
      </c>
      <c r="S3754" s="15" t="str">
        <f t="shared" si="352"/>
        <v>theater</v>
      </c>
      <c r="T3754" s="16" t="str">
        <f t="shared" si="353"/>
        <v>plays</v>
      </c>
    </row>
    <row r="3755" spans="1:20" ht="45" x14ac:dyDescent="0.25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18">
        <f t="shared" si="351"/>
        <v>138</v>
      </c>
      <c r="P3755" s="6">
        <f t="shared" si="348"/>
        <v>28.411764705882351</v>
      </c>
      <c r="Q3755" s="11">
        <f t="shared" si="349"/>
        <v>42404.881967592592</v>
      </c>
      <c r="R3755" s="11">
        <f t="shared" si="350"/>
        <v>42413.791666666664</v>
      </c>
      <c r="S3755" s="15" t="str">
        <f t="shared" si="352"/>
        <v>theater</v>
      </c>
      <c r="T3755" s="16" t="str">
        <f t="shared" si="353"/>
        <v>plays</v>
      </c>
    </row>
    <row r="3756" spans="1:20" ht="45" x14ac:dyDescent="0.25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18">
        <f t="shared" si="351"/>
        <v>101.15</v>
      </c>
      <c r="P3756" s="6">
        <f t="shared" si="348"/>
        <v>103.21428571428571</v>
      </c>
      <c r="Q3756" s="11">
        <f t="shared" si="349"/>
        <v>42037.582905092589</v>
      </c>
      <c r="R3756" s="11">
        <f t="shared" si="350"/>
        <v>42067.582905092589</v>
      </c>
      <c r="S3756" s="15" t="str">
        <f t="shared" si="352"/>
        <v>theater</v>
      </c>
      <c r="T3756" s="16" t="str">
        <f t="shared" si="353"/>
        <v>plays</v>
      </c>
    </row>
    <row r="3757" spans="1:20" ht="45" x14ac:dyDescent="0.25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18">
        <f t="shared" si="351"/>
        <v>109.1</v>
      </c>
      <c r="P3757" s="6">
        <f t="shared" si="348"/>
        <v>71.152173913043484</v>
      </c>
      <c r="Q3757" s="11">
        <f t="shared" si="349"/>
        <v>42323.353888888887</v>
      </c>
      <c r="R3757" s="11">
        <f t="shared" si="350"/>
        <v>42351.791666666664</v>
      </c>
      <c r="S3757" s="15" t="str">
        <f t="shared" si="352"/>
        <v>theater</v>
      </c>
      <c r="T3757" s="16" t="str">
        <f t="shared" si="353"/>
        <v>plays</v>
      </c>
    </row>
    <row r="3758" spans="1:20" ht="45" x14ac:dyDescent="0.25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18">
        <f t="shared" si="351"/>
        <v>140</v>
      </c>
      <c r="P3758" s="6">
        <f t="shared" si="348"/>
        <v>35</v>
      </c>
      <c r="Q3758" s="11">
        <f t="shared" si="349"/>
        <v>42088.703020833331</v>
      </c>
      <c r="R3758" s="11">
        <f t="shared" si="350"/>
        <v>42118.703020833331</v>
      </c>
      <c r="S3758" s="15" t="str">
        <f t="shared" si="352"/>
        <v>theater</v>
      </c>
      <c r="T3758" s="16" t="str">
        <f t="shared" si="353"/>
        <v>plays</v>
      </c>
    </row>
    <row r="3759" spans="1:20" ht="45" x14ac:dyDescent="0.25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18">
        <f t="shared" si="351"/>
        <v>103.58333333333334</v>
      </c>
      <c r="P3759" s="6">
        <f t="shared" si="348"/>
        <v>81.776315789473685</v>
      </c>
      <c r="Q3759" s="11">
        <f t="shared" si="349"/>
        <v>42018.468564814808</v>
      </c>
      <c r="R3759" s="11">
        <f t="shared" si="350"/>
        <v>42040.082638888889</v>
      </c>
      <c r="S3759" s="15" t="str">
        <f t="shared" si="352"/>
        <v>theater</v>
      </c>
      <c r="T3759" s="16" t="str">
        <f t="shared" si="353"/>
        <v>plays</v>
      </c>
    </row>
    <row r="3760" spans="1:20" ht="45" x14ac:dyDescent="0.25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18">
        <f t="shared" si="351"/>
        <v>102.97033333333331</v>
      </c>
      <c r="P3760" s="6">
        <f t="shared" si="348"/>
        <v>297.02980769230766</v>
      </c>
      <c r="Q3760" s="11">
        <f t="shared" si="349"/>
        <v>41884.40898148148</v>
      </c>
      <c r="R3760" s="11">
        <f t="shared" si="350"/>
        <v>41916.40898148148</v>
      </c>
      <c r="S3760" s="15" t="str">
        <f t="shared" si="352"/>
        <v>theater</v>
      </c>
      <c r="T3760" s="16" t="str">
        <f t="shared" si="353"/>
        <v>plays</v>
      </c>
    </row>
    <row r="3761" spans="1:20" ht="45" x14ac:dyDescent="0.25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18">
        <f t="shared" si="351"/>
        <v>108.13333333333333</v>
      </c>
      <c r="P3761" s="6">
        <f t="shared" si="348"/>
        <v>46.609195402298852</v>
      </c>
      <c r="Q3761" s="11">
        <f t="shared" si="349"/>
        <v>41883.848414351851</v>
      </c>
      <c r="R3761" s="11">
        <f t="shared" si="350"/>
        <v>41902.875</v>
      </c>
      <c r="S3761" s="15" t="str">
        <f t="shared" si="352"/>
        <v>theater</v>
      </c>
      <c r="T3761" s="16" t="str">
        <f t="shared" si="353"/>
        <v>plays</v>
      </c>
    </row>
    <row r="3762" spans="1:20" ht="45" x14ac:dyDescent="0.25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18">
        <f t="shared" si="351"/>
        <v>100</v>
      </c>
      <c r="P3762" s="6">
        <f t="shared" si="348"/>
        <v>51.724137931034484</v>
      </c>
      <c r="Q3762" s="11">
        <f t="shared" si="349"/>
        <v>41792.436944444438</v>
      </c>
      <c r="R3762" s="11">
        <f t="shared" si="350"/>
        <v>41822.436944444438</v>
      </c>
      <c r="S3762" s="15" t="str">
        <f t="shared" si="352"/>
        <v>theater</v>
      </c>
      <c r="T3762" s="16" t="str">
        <f t="shared" si="353"/>
        <v>plays</v>
      </c>
    </row>
    <row r="3763" spans="1:20" ht="45" x14ac:dyDescent="0.25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18">
        <f t="shared" si="351"/>
        <v>102.75000000000001</v>
      </c>
      <c r="P3763" s="6">
        <f t="shared" si="348"/>
        <v>40.294117647058826</v>
      </c>
      <c r="Q3763" s="11">
        <f t="shared" si="349"/>
        <v>42038.512118055551</v>
      </c>
      <c r="R3763" s="11">
        <f t="shared" si="350"/>
        <v>42063.499999999993</v>
      </c>
      <c r="S3763" s="15" t="str">
        <f t="shared" si="352"/>
        <v>theater</v>
      </c>
      <c r="T3763" s="16" t="str">
        <f t="shared" si="353"/>
        <v>plays</v>
      </c>
    </row>
    <row r="3764" spans="1:20" ht="45" x14ac:dyDescent="0.25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18">
        <f t="shared" si="351"/>
        <v>130</v>
      </c>
      <c r="P3764" s="6">
        <f t="shared" si="348"/>
        <v>16.25</v>
      </c>
      <c r="Q3764" s="11">
        <f t="shared" si="349"/>
        <v>42661.813206018516</v>
      </c>
      <c r="R3764" s="11">
        <f t="shared" si="350"/>
        <v>42675.813206018516</v>
      </c>
      <c r="S3764" s="15" t="str">
        <f t="shared" si="352"/>
        <v>theater</v>
      </c>
      <c r="T3764" s="16" t="str">
        <f t="shared" si="353"/>
        <v>plays</v>
      </c>
    </row>
    <row r="3765" spans="1:20" ht="45" x14ac:dyDescent="0.25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18">
        <f t="shared" si="351"/>
        <v>108.54949999999999</v>
      </c>
      <c r="P3765" s="6">
        <f t="shared" si="348"/>
        <v>30.152638888888887</v>
      </c>
      <c r="Q3765" s="11">
        <f t="shared" si="349"/>
        <v>41820.737280092588</v>
      </c>
      <c r="R3765" s="11">
        <f t="shared" si="350"/>
        <v>41850.737280092588</v>
      </c>
      <c r="S3765" s="15" t="str">
        <f t="shared" si="352"/>
        <v>theater</v>
      </c>
      <c r="T3765" s="16" t="str">
        <f t="shared" si="353"/>
        <v>plays</v>
      </c>
    </row>
    <row r="3766" spans="1:20" ht="45" x14ac:dyDescent="0.25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18">
        <f t="shared" si="351"/>
        <v>100</v>
      </c>
      <c r="P3766" s="6">
        <f t="shared" si="348"/>
        <v>95.238095238095241</v>
      </c>
      <c r="Q3766" s="11">
        <f t="shared" si="349"/>
        <v>41839.522604166668</v>
      </c>
      <c r="R3766" s="11">
        <f t="shared" si="350"/>
        <v>41869.522604166668</v>
      </c>
      <c r="S3766" s="15" t="str">
        <f t="shared" si="352"/>
        <v>theater</v>
      </c>
      <c r="T3766" s="16" t="str">
        <f t="shared" si="353"/>
        <v>plays</v>
      </c>
    </row>
    <row r="3767" spans="1:20" ht="45" x14ac:dyDescent="0.25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18">
        <f t="shared" si="351"/>
        <v>109.65</v>
      </c>
      <c r="P3767" s="6">
        <f t="shared" si="348"/>
        <v>52.214285714285715</v>
      </c>
      <c r="Q3767" s="11">
        <f t="shared" si="349"/>
        <v>42380.372847222221</v>
      </c>
      <c r="R3767" s="11">
        <f t="shared" si="350"/>
        <v>42405.708333333336</v>
      </c>
      <c r="S3767" s="15" t="str">
        <f t="shared" si="352"/>
        <v>theater</v>
      </c>
      <c r="T3767" s="16" t="str">
        <f t="shared" si="353"/>
        <v>plays</v>
      </c>
    </row>
    <row r="3768" spans="1:20" ht="45" x14ac:dyDescent="0.25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18">
        <f t="shared" si="351"/>
        <v>100.26315789473684</v>
      </c>
      <c r="P3768" s="6">
        <f t="shared" si="348"/>
        <v>134.1549295774648</v>
      </c>
      <c r="Q3768" s="11">
        <f t="shared" si="349"/>
        <v>41775.854803240734</v>
      </c>
      <c r="R3768" s="11">
        <f t="shared" si="350"/>
        <v>41806.916666666664</v>
      </c>
      <c r="S3768" s="15" t="str">
        <f t="shared" si="352"/>
        <v>theater</v>
      </c>
      <c r="T3768" s="16" t="str">
        <f t="shared" si="353"/>
        <v>plays</v>
      </c>
    </row>
    <row r="3769" spans="1:20" ht="45" x14ac:dyDescent="0.25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18">
        <f t="shared" si="351"/>
        <v>105.55000000000001</v>
      </c>
      <c r="P3769" s="6">
        <f t="shared" si="348"/>
        <v>62.827380952380949</v>
      </c>
      <c r="Q3769" s="11">
        <f t="shared" si="349"/>
        <v>41800.172094907401</v>
      </c>
      <c r="R3769" s="11">
        <f t="shared" si="350"/>
        <v>41830.172094907401</v>
      </c>
      <c r="S3769" s="15" t="str">
        <f t="shared" si="352"/>
        <v>theater</v>
      </c>
      <c r="T3769" s="16" t="str">
        <f t="shared" si="353"/>
        <v>plays</v>
      </c>
    </row>
    <row r="3770" spans="1:20" ht="45" x14ac:dyDescent="0.25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18">
        <f t="shared" si="351"/>
        <v>112.00000000000001</v>
      </c>
      <c r="P3770" s="6">
        <f t="shared" si="348"/>
        <v>58.94736842105263</v>
      </c>
      <c r="Q3770" s="11">
        <f t="shared" si="349"/>
        <v>42572.408483796295</v>
      </c>
      <c r="R3770" s="11">
        <f t="shared" si="350"/>
        <v>42588.916666666664</v>
      </c>
      <c r="S3770" s="15" t="str">
        <f t="shared" si="352"/>
        <v>theater</v>
      </c>
      <c r="T3770" s="16" t="str">
        <f t="shared" si="353"/>
        <v>plays</v>
      </c>
    </row>
    <row r="3771" spans="1:20" ht="45" x14ac:dyDescent="0.25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18">
        <f t="shared" si="351"/>
        <v>105.89999999999999</v>
      </c>
      <c r="P3771" s="6">
        <f t="shared" si="348"/>
        <v>143.1081081081081</v>
      </c>
      <c r="Q3771" s="11">
        <f t="shared" si="349"/>
        <v>41851.333252314813</v>
      </c>
      <c r="R3771" s="11">
        <f t="shared" si="350"/>
        <v>41872.477777777771</v>
      </c>
      <c r="S3771" s="15" t="str">
        <f t="shared" si="352"/>
        <v>theater</v>
      </c>
      <c r="T3771" s="16" t="str">
        <f t="shared" si="353"/>
        <v>plays</v>
      </c>
    </row>
    <row r="3772" spans="1:20" ht="45" x14ac:dyDescent="0.25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18">
        <f t="shared" si="351"/>
        <v>101</v>
      </c>
      <c r="P3772" s="6">
        <f t="shared" si="348"/>
        <v>84.166666666666671</v>
      </c>
      <c r="Q3772" s="11">
        <f t="shared" si="349"/>
        <v>42205.502546296295</v>
      </c>
      <c r="R3772" s="11">
        <f t="shared" si="350"/>
        <v>42235.502546296295</v>
      </c>
      <c r="S3772" s="15" t="str">
        <f t="shared" si="352"/>
        <v>theater</v>
      </c>
      <c r="T3772" s="16" t="str">
        <f t="shared" si="353"/>
        <v>plays</v>
      </c>
    </row>
    <row r="3773" spans="1:20" ht="45" x14ac:dyDescent="0.25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18">
        <f t="shared" si="351"/>
        <v>104.2</v>
      </c>
      <c r="P3773" s="6">
        <f t="shared" si="348"/>
        <v>186.07142857142858</v>
      </c>
      <c r="Q3773" s="11">
        <f t="shared" si="349"/>
        <v>42100.719525462962</v>
      </c>
      <c r="R3773" s="11">
        <f t="shared" si="350"/>
        <v>42126.666666666664</v>
      </c>
      <c r="S3773" s="15" t="str">
        <f t="shared" si="352"/>
        <v>theater</v>
      </c>
      <c r="T3773" s="16" t="str">
        <f t="shared" si="353"/>
        <v>plays</v>
      </c>
    </row>
    <row r="3774" spans="1:20" ht="30" x14ac:dyDescent="0.25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18">
        <f t="shared" si="351"/>
        <v>134.67833333333334</v>
      </c>
      <c r="P3774" s="6">
        <f t="shared" si="348"/>
        <v>89.785555555555561</v>
      </c>
      <c r="Q3774" s="11">
        <f t="shared" si="349"/>
        <v>42374.702893518515</v>
      </c>
      <c r="R3774" s="11">
        <f t="shared" si="350"/>
        <v>42387.999305555553</v>
      </c>
      <c r="S3774" s="15" t="str">
        <f t="shared" si="352"/>
        <v>theater</v>
      </c>
      <c r="T3774" s="16" t="str">
        <f t="shared" si="353"/>
        <v>plays</v>
      </c>
    </row>
    <row r="3775" spans="1:20" ht="45" x14ac:dyDescent="0.25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18">
        <f t="shared" si="351"/>
        <v>105.2184</v>
      </c>
      <c r="P3775" s="6">
        <f t="shared" si="348"/>
        <v>64.157560975609755</v>
      </c>
      <c r="Q3775" s="11">
        <f t="shared" si="349"/>
        <v>41808.914675925924</v>
      </c>
      <c r="R3775" s="11">
        <f t="shared" si="350"/>
        <v>41831.46875</v>
      </c>
      <c r="S3775" s="15" t="str">
        <f t="shared" si="352"/>
        <v>theater</v>
      </c>
      <c r="T3775" s="16" t="str">
        <f t="shared" si="353"/>
        <v>plays</v>
      </c>
    </row>
    <row r="3776" spans="1:20" ht="45" x14ac:dyDescent="0.25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18">
        <f t="shared" si="351"/>
        <v>102.60000000000001</v>
      </c>
      <c r="P3776" s="6">
        <f t="shared" si="348"/>
        <v>59.651162790697676</v>
      </c>
      <c r="Q3776" s="11">
        <f t="shared" si="349"/>
        <v>42294.221307870372</v>
      </c>
      <c r="R3776" s="11">
        <f t="shared" si="350"/>
        <v>42321.636805555558</v>
      </c>
      <c r="S3776" s="15" t="str">
        <f t="shared" si="352"/>
        <v>theater</v>
      </c>
      <c r="T3776" s="16" t="str">
        <f t="shared" si="353"/>
        <v>plays</v>
      </c>
    </row>
    <row r="3777" spans="1:20" ht="45" x14ac:dyDescent="0.25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18">
        <f t="shared" si="351"/>
        <v>100</v>
      </c>
      <c r="P3777" s="6">
        <f t="shared" si="348"/>
        <v>31.25</v>
      </c>
      <c r="Q3777" s="11">
        <f t="shared" si="349"/>
        <v>42124.632777777777</v>
      </c>
      <c r="R3777" s="11">
        <f t="shared" si="350"/>
        <v>42154.632777777777</v>
      </c>
      <c r="S3777" s="15" t="str">
        <f t="shared" si="352"/>
        <v>theater</v>
      </c>
      <c r="T3777" s="16" t="str">
        <f t="shared" si="353"/>
        <v>plays</v>
      </c>
    </row>
    <row r="3778" spans="1:20" ht="45" x14ac:dyDescent="0.25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18">
        <f t="shared" si="351"/>
        <v>185.5</v>
      </c>
      <c r="P3778" s="6">
        <f t="shared" ref="P3778:P3841" si="354">IF(ISERROR(E3778/L3778),0,E3778/L3778)</f>
        <v>41.222222222222221</v>
      </c>
      <c r="Q3778" s="11">
        <f t="shared" ref="Q3778:Q3841" si="355">(J3778/86400)+25569+(-5/24)</f>
        <v>41861.316504629627</v>
      </c>
      <c r="R3778" s="11">
        <f t="shared" ref="R3778:R3841" si="356">(I3778/86400)+25569+(-5/24)</f>
        <v>41891.316504629627</v>
      </c>
      <c r="S3778" s="15" t="str">
        <f t="shared" si="352"/>
        <v>theater</v>
      </c>
      <c r="T3778" s="16" t="str">
        <f t="shared" si="353"/>
        <v>plays</v>
      </c>
    </row>
    <row r="3779" spans="1:20" ht="45" x14ac:dyDescent="0.25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18">
        <f t="shared" ref="O3779:O3842" si="357">E3779/D3779 * 100</f>
        <v>289</v>
      </c>
      <c r="P3779" s="6">
        <f t="shared" si="354"/>
        <v>43.35</v>
      </c>
      <c r="Q3779" s="11">
        <f t="shared" si="355"/>
        <v>42521.08317129629</v>
      </c>
      <c r="R3779" s="11">
        <f t="shared" si="356"/>
        <v>42529.374305555553</v>
      </c>
      <c r="S3779" s="15" t="str">
        <f t="shared" ref="S3779:S3842" si="358">LEFT(N3779,FIND("/",N3779)-1)</f>
        <v>theater</v>
      </c>
      <c r="T3779" s="16" t="str">
        <f t="shared" ref="T3779:T3842" si="359">RIGHT(N3779,LEN(N3779)-FIND("/",N3779))</f>
        <v>plays</v>
      </c>
    </row>
    <row r="3780" spans="1:20" ht="30" x14ac:dyDescent="0.25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18">
        <f t="shared" si="357"/>
        <v>100</v>
      </c>
      <c r="P3780" s="6">
        <f t="shared" si="354"/>
        <v>64.516129032258064</v>
      </c>
      <c r="Q3780" s="11">
        <f t="shared" si="355"/>
        <v>42272.322175925925</v>
      </c>
      <c r="R3780" s="11">
        <f t="shared" si="356"/>
        <v>42300.322175925925</v>
      </c>
      <c r="S3780" s="15" t="str">
        <f t="shared" si="358"/>
        <v>theater</v>
      </c>
      <c r="T3780" s="16" t="str">
        <f t="shared" si="359"/>
        <v>plays</v>
      </c>
    </row>
    <row r="3781" spans="1:20" ht="45" x14ac:dyDescent="0.25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18">
        <f t="shared" si="357"/>
        <v>108.2</v>
      </c>
      <c r="P3781" s="6">
        <f t="shared" si="354"/>
        <v>43.28</v>
      </c>
      <c r="Q3781" s="11">
        <f t="shared" si="355"/>
        <v>42016.624131944445</v>
      </c>
      <c r="R3781" s="11">
        <f t="shared" si="356"/>
        <v>42040.305555555555</v>
      </c>
      <c r="S3781" s="15" t="str">
        <f t="shared" si="358"/>
        <v>theater</v>
      </c>
      <c r="T3781" s="16" t="str">
        <f t="shared" si="359"/>
        <v>plays</v>
      </c>
    </row>
    <row r="3782" spans="1:20" ht="30" x14ac:dyDescent="0.25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18">
        <f t="shared" si="357"/>
        <v>107.80000000000001</v>
      </c>
      <c r="P3782" s="6">
        <f t="shared" si="354"/>
        <v>77</v>
      </c>
      <c r="Q3782" s="11">
        <f t="shared" si="355"/>
        <v>42402.680694444447</v>
      </c>
      <c r="R3782" s="11">
        <f t="shared" si="356"/>
        <v>42447.639027777775</v>
      </c>
      <c r="S3782" s="15" t="str">
        <f t="shared" si="358"/>
        <v>theater</v>
      </c>
      <c r="T3782" s="16" t="str">
        <f t="shared" si="359"/>
        <v>plays</v>
      </c>
    </row>
    <row r="3783" spans="1:20" ht="45" x14ac:dyDescent="0.25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18">
        <f t="shared" si="357"/>
        <v>109.76190476190477</v>
      </c>
      <c r="P3783" s="6">
        <f t="shared" si="354"/>
        <v>51.222222222222221</v>
      </c>
      <c r="Q3783" s="11">
        <f t="shared" si="355"/>
        <v>41959.910752314812</v>
      </c>
      <c r="R3783" s="11">
        <f t="shared" si="356"/>
        <v>41989.910752314812</v>
      </c>
      <c r="S3783" s="15" t="str">
        <f t="shared" si="358"/>
        <v>theater</v>
      </c>
      <c r="T3783" s="16" t="str">
        <f t="shared" si="359"/>
        <v>plays</v>
      </c>
    </row>
    <row r="3784" spans="1:20" ht="45" x14ac:dyDescent="0.25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18">
        <f t="shared" si="357"/>
        <v>170.625</v>
      </c>
      <c r="P3784" s="6">
        <f t="shared" si="354"/>
        <v>68.25</v>
      </c>
      <c r="Q3784" s="11">
        <f t="shared" si="355"/>
        <v>42531.844189814808</v>
      </c>
      <c r="R3784" s="11">
        <f t="shared" si="356"/>
        <v>42559.958333333336</v>
      </c>
      <c r="S3784" s="15" t="str">
        <f t="shared" si="358"/>
        <v>theater</v>
      </c>
      <c r="T3784" s="16" t="str">
        <f t="shared" si="359"/>
        <v>plays</v>
      </c>
    </row>
    <row r="3785" spans="1:20" ht="45" x14ac:dyDescent="0.25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18">
        <f t="shared" si="357"/>
        <v>152</v>
      </c>
      <c r="P3785" s="6">
        <f t="shared" si="354"/>
        <v>19.487179487179485</v>
      </c>
      <c r="Q3785" s="11">
        <f t="shared" si="355"/>
        <v>42036.496192129627</v>
      </c>
      <c r="R3785" s="11">
        <f t="shared" si="356"/>
        <v>42096.454525462956</v>
      </c>
      <c r="S3785" s="15" t="str">
        <f t="shared" si="358"/>
        <v>theater</v>
      </c>
      <c r="T3785" s="16" t="str">
        <f t="shared" si="359"/>
        <v>plays</v>
      </c>
    </row>
    <row r="3786" spans="1:20" ht="45" x14ac:dyDescent="0.25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18">
        <f t="shared" si="357"/>
        <v>101.23076923076924</v>
      </c>
      <c r="P3786" s="6">
        <f t="shared" si="354"/>
        <v>41.125</v>
      </c>
      <c r="Q3786" s="11">
        <f t="shared" si="355"/>
        <v>42088.515358796292</v>
      </c>
      <c r="R3786" s="11">
        <f t="shared" si="356"/>
        <v>42115.515358796292</v>
      </c>
      <c r="S3786" s="15" t="str">
        <f t="shared" si="358"/>
        <v>theater</v>
      </c>
      <c r="T3786" s="16" t="str">
        <f t="shared" si="359"/>
        <v>plays</v>
      </c>
    </row>
    <row r="3787" spans="1:20" ht="45" x14ac:dyDescent="0.25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18">
        <f t="shared" si="357"/>
        <v>153.19999999999999</v>
      </c>
      <c r="P3787" s="6">
        <f t="shared" si="354"/>
        <v>41.405405405405403</v>
      </c>
      <c r="Q3787" s="11">
        <f t="shared" si="355"/>
        <v>41820.430856481478</v>
      </c>
      <c r="R3787" s="11">
        <f t="shared" si="356"/>
        <v>41842.957638888889</v>
      </c>
      <c r="S3787" s="15" t="str">
        <f t="shared" si="358"/>
        <v>theater</v>
      </c>
      <c r="T3787" s="16" t="str">
        <f t="shared" si="359"/>
        <v>plays</v>
      </c>
    </row>
    <row r="3788" spans="1:20" ht="45" x14ac:dyDescent="0.25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18">
        <f t="shared" si="357"/>
        <v>128.33333333333334</v>
      </c>
      <c r="P3788" s="6">
        <f t="shared" si="354"/>
        <v>27.5</v>
      </c>
      <c r="Q3788" s="11">
        <f t="shared" si="355"/>
        <v>42535.770324074074</v>
      </c>
      <c r="R3788" s="11">
        <f t="shared" si="356"/>
        <v>42595.770324074074</v>
      </c>
      <c r="S3788" s="15" t="str">
        <f t="shared" si="358"/>
        <v>theater</v>
      </c>
      <c r="T3788" s="16" t="str">
        <f t="shared" si="359"/>
        <v>plays</v>
      </c>
    </row>
    <row r="3789" spans="1:20" ht="45" x14ac:dyDescent="0.25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18">
        <f t="shared" si="357"/>
        <v>100.71428571428571</v>
      </c>
      <c r="P3789" s="6">
        <f t="shared" si="354"/>
        <v>33.571428571428569</v>
      </c>
      <c r="Q3789" s="11">
        <f t="shared" si="355"/>
        <v>41821.490266203698</v>
      </c>
      <c r="R3789" s="11">
        <f t="shared" si="356"/>
        <v>41851.490266203698</v>
      </c>
      <c r="S3789" s="15" t="str">
        <f t="shared" si="358"/>
        <v>theater</v>
      </c>
      <c r="T3789" s="16" t="str">
        <f t="shared" si="359"/>
        <v>plays</v>
      </c>
    </row>
    <row r="3790" spans="1:20" ht="45" x14ac:dyDescent="0.25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18">
        <f t="shared" si="357"/>
        <v>100.64999999999999</v>
      </c>
      <c r="P3790" s="6">
        <f t="shared" si="354"/>
        <v>145.86956521739131</v>
      </c>
      <c r="Q3790" s="11">
        <f t="shared" si="355"/>
        <v>42626.541979166665</v>
      </c>
      <c r="R3790" s="11">
        <f t="shared" si="356"/>
        <v>42656.541979166665</v>
      </c>
      <c r="S3790" s="15" t="str">
        <f t="shared" si="358"/>
        <v>theater</v>
      </c>
      <c r="T3790" s="16" t="str">
        <f t="shared" si="359"/>
        <v>plays</v>
      </c>
    </row>
    <row r="3791" spans="1:20" ht="45" x14ac:dyDescent="0.25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18">
        <f t="shared" si="357"/>
        <v>191.3</v>
      </c>
      <c r="P3791" s="6">
        <f t="shared" si="354"/>
        <v>358.6875</v>
      </c>
      <c r="Q3791" s="11">
        <f t="shared" si="355"/>
        <v>41820.997303240736</v>
      </c>
      <c r="R3791" s="11">
        <f t="shared" si="356"/>
        <v>41852.082638888889</v>
      </c>
      <c r="S3791" s="15" t="str">
        <f t="shared" si="358"/>
        <v>theater</v>
      </c>
      <c r="T3791" s="16" t="str">
        <f t="shared" si="359"/>
        <v>plays</v>
      </c>
    </row>
    <row r="3792" spans="1:20" ht="30" x14ac:dyDescent="0.25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18">
        <f t="shared" si="357"/>
        <v>140.19999999999999</v>
      </c>
      <c r="P3792" s="6">
        <f t="shared" si="354"/>
        <v>50.981818181818184</v>
      </c>
      <c r="Q3792" s="11">
        <f t="shared" si="355"/>
        <v>42016.498344907406</v>
      </c>
      <c r="R3792" s="11">
        <f t="shared" si="356"/>
        <v>42047.040972222218</v>
      </c>
      <c r="S3792" s="15" t="str">
        <f t="shared" si="358"/>
        <v>theater</v>
      </c>
      <c r="T3792" s="16" t="str">
        <f t="shared" si="359"/>
        <v>plays</v>
      </c>
    </row>
    <row r="3793" spans="1:20" ht="45" x14ac:dyDescent="0.25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18">
        <f t="shared" si="357"/>
        <v>124.33537832310839</v>
      </c>
      <c r="P3793" s="6">
        <f t="shared" si="354"/>
        <v>45.037037037037038</v>
      </c>
      <c r="Q3793" s="11">
        <f t="shared" si="355"/>
        <v>42010.994247685179</v>
      </c>
      <c r="R3793" s="11">
        <f t="shared" si="356"/>
        <v>42037.977083333331</v>
      </c>
      <c r="S3793" s="15" t="str">
        <f t="shared" si="358"/>
        <v>theater</v>
      </c>
      <c r="T3793" s="16" t="str">
        <f t="shared" si="359"/>
        <v>plays</v>
      </c>
    </row>
    <row r="3794" spans="1:20" ht="45" x14ac:dyDescent="0.25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18">
        <f t="shared" si="357"/>
        <v>126.2</v>
      </c>
      <c r="P3794" s="6">
        <f t="shared" si="354"/>
        <v>17.527777777777779</v>
      </c>
      <c r="Q3794" s="11">
        <f t="shared" si="355"/>
        <v>42480.271527777775</v>
      </c>
      <c r="R3794" s="11">
        <f t="shared" si="356"/>
        <v>42510.271527777775</v>
      </c>
      <c r="S3794" s="15" t="str">
        <f t="shared" si="358"/>
        <v>theater</v>
      </c>
      <c r="T3794" s="16" t="str">
        <f t="shared" si="359"/>
        <v>plays</v>
      </c>
    </row>
    <row r="3795" spans="1:20" ht="45" x14ac:dyDescent="0.25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18">
        <f t="shared" si="357"/>
        <v>190</v>
      </c>
      <c r="P3795" s="6">
        <f t="shared" si="354"/>
        <v>50</v>
      </c>
      <c r="Q3795" s="11">
        <f t="shared" si="355"/>
        <v>41852.318888888891</v>
      </c>
      <c r="R3795" s="11">
        <f t="shared" si="356"/>
        <v>41866.318888888891</v>
      </c>
      <c r="S3795" s="15" t="str">
        <f t="shared" si="358"/>
        <v>theater</v>
      </c>
      <c r="T3795" s="16" t="str">
        <f t="shared" si="359"/>
        <v>plays</v>
      </c>
    </row>
    <row r="3796" spans="1:20" ht="45" x14ac:dyDescent="0.25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18">
        <f t="shared" si="357"/>
        <v>139</v>
      </c>
      <c r="P3796" s="6">
        <f t="shared" si="354"/>
        <v>57.916666666666664</v>
      </c>
      <c r="Q3796" s="11">
        <f t="shared" si="355"/>
        <v>42643.424525462957</v>
      </c>
      <c r="R3796" s="11">
        <f t="shared" si="356"/>
        <v>42671.916666666664</v>
      </c>
      <c r="S3796" s="15" t="str">
        <f t="shared" si="358"/>
        <v>theater</v>
      </c>
      <c r="T3796" s="16" t="str">
        <f t="shared" si="359"/>
        <v>plays</v>
      </c>
    </row>
    <row r="3797" spans="1:20" ht="45" x14ac:dyDescent="0.25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18">
        <f t="shared" si="357"/>
        <v>202</v>
      </c>
      <c r="P3797" s="6">
        <f t="shared" si="354"/>
        <v>29.705882352941178</v>
      </c>
      <c r="Q3797" s="11">
        <f t="shared" si="355"/>
        <v>42179.690138888887</v>
      </c>
      <c r="R3797" s="11">
        <f t="shared" si="356"/>
        <v>42195.541666666664</v>
      </c>
      <c r="S3797" s="15" t="str">
        <f t="shared" si="358"/>
        <v>theater</v>
      </c>
      <c r="T3797" s="16" t="str">
        <f t="shared" si="359"/>
        <v>plays</v>
      </c>
    </row>
    <row r="3798" spans="1:20" ht="45" x14ac:dyDescent="0.25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18">
        <f t="shared" si="357"/>
        <v>103.38000000000001</v>
      </c>
      <c r="P3798" s="6">
        <f t="shared" si="354"/>
        <v>90.684210526315795</v>
      </c>
      <c r="Q3798" s="11">
        <f t="shared" si="355"/>
        <v>42612.710474537038</v>
      </c>
      <c r="R3798" s="11">
        <f t="shared" si="356"/>
        <v>42653.957638888889</v>
      </c>
      <c r="S3798" s="15" t="str">
        <f t="shared" si="358"/>
        <v>theater</v>
      </c>
      <c r="T3798" s="16" t="str">
        <f t="shared" si="359"/>
        <v>plays</v>
      </c>
    </row>
    <row r="3799" spans="1:20" ht="45" x14ac:dyDescent="0.25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18">
        <f t="shared" si="357"/>
        <v>102.3236</v>
      </c>
      <c r="P3799" s="6">
        <f t="shared" si="354"/>
        <v>55.012688172043013</v>
      </c>
      <c r="Q3799" s="11">
        <f t="shared" si="355"/>
        <v>42574.921724537031</v>
      </c>
      <c r="R3799" s="11">
        <f t="shared" si="356"/>
        <v>42604.921724537031</v>
      </c>
      <c r="S3799" s="15" t="str">
        <f t="shared" si="358"/>
        <v>theater</v>
      </c>
      <c r="T3799" s="16" t="str">
        <f t="shared" si="359"/>
        <v>plays</v>
      </c>
    </row>
    <row r="3800" spans="1:20" ht="45" x14ac:dyDescent="0.25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18">
        <f t="shared" si="357"/>
        <v>103</v>
      </c>
      <c r="P3800" s="6">
        <f t="shared" si="354"/>
        <v>57.222222222222221</v>
      </c>
      <c r="Q3800" s="11">
        <f t="shared" si="355"/>
        <v>42200.417499999996</v>
      </c>
      <c r="R3800" s="11">
        <f t="shared" si="356"/>
        <v>42225.458333333336</v>
      </c>
      <c r="S3800" s="15" t="str">
        <f t="shared" si="358"/>
        <v>theater</v>
      </c>
      <c r="T3800" s="16" t="str">
        <f t="shared" si="359"/>
        <v>plays</v>
      </c>
    </row>
    <row r="3801" spans="1:20" ht="30" x14ac:dyDescent="0.25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18">
        <f t="shared" si="357"/>
        <v>127.14285714285714</v>
      </c>
      <c r="P3801" s="6">
        <f t="shared" si="354"/>
        <v>72.950819672131146</v>
      </c>
      <c r="Q3801" s="11">
        <f t="shared" si="355"/>
        <v>42419.810763888883</v>
      </c>
      <c r="R3801" s="11">
        <f t="shared" si="356"/>
        <v>42479.769097222219</v>
      </c>
      <c r="S3801" s="15" t="str">
        <f t="shared" si="358"/>
        <v>theater</v>
      </c>
      <c r="T3801" s="16" t="str">
        <f t="shared" si="359"/>
        <v>plays</v>
      </c>
    </row>
    <row r="3802" spans="1:20" x14ac:dyDescent="0.25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18">
        <f t="shared" si="357"/>
        <v>101</v>
      </c>
      <c r="P3802" s="6">
        <f t="shared" si="354"/>
        <v>64.468085106382972</v>
      </c>
      <c r="Q3802" s="11">
        <f t="shared" si="355"/>
        <v>42053.463333333326</v>
      </c>
      <c r="R3802" s="11">
        <f t="shared" si="356"/>
        <v>42083.421666666669</v>
      </c>
      <c r="S3802" s="15" t="str">
        <f t="shared" si="358"/>
        <v>theater</v>
      </c>
      <c r="T3802" s="16" t="str">
        <f t="shared" si="359"/>
        <v>plays</v>
      </c>
    </row>
    <row r="3803" spans="1:20" ht="30" x14ac:dyDescent="0.25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18">
        <f t="shared" si="357"/>
        <v>121.78</v>
      </c>
      <c r="P3803" s="6">
        <f t="shared" si="354"/>
        <v>716.35294117647061</v>
      </c>
      <c r="Q3803" s="11">
        <f t="shared" si="355"/>
        <v>42605.55704861111</v>
      </c>
      <c r="R3803" s="11">
        <f t="shared" si="356"/>
        <v>42633.916666666664</v>
      </c>
      <c r="S3803" s="15" t="str">
        <f t="shared" si="358"/>
        <v>theater</v>
      </c>
      <c r="T3803" s="16" t="str">
        <f t="shared" si="359"/>
        <v>plays</v>
      </c>
    </row>
    <row r="3804" spans="1:20" ht="45" x14ac:dyDescent="0.25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18">
        <f t="shared" si="357"/>
        <v>113.39285714285714</v>
      </c>
      <c r="P3804" s="6">
        <f t="shared" si="354"/>
        <v>50.396825396825399</v>
      </c>
      <c r="Q3804" s="11">
        <f t="shared" si="355"/>
        <v>42458.433391203704</v>
      </c>
      <c r="R3804" s="11">
        <f t="shared" si="356"/>
        <v>42488.433391203704</v>
      </c>
      <c r="S3804" s="15" t="str">
        <f t="shared" si="358"/>
        <v>theater</v>
      </c>
      <c r="T3804" s="16" t="str">
        <f t="shared" si="359"/>
        <v>plays</v>
      </c>
    </row>
    <row r="3805" spans="1:20" ht="30" x14ac:dyDescent="0.25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18">
        <f t="shared" si="357"/>
        <v>150</v>
      </c>
      <c r="P3805" s="6">
        <f t="shared" si="354"/>
        <v>41.666666666666664</v>
      </c>
      <c r="Q3805" s="11">
        <f t="shared" si="355"/>
        <v>42528.813680555548</v>
      </c>
      <c r="R3805" s="11">
        <f t="shared" si="356"/>
        <v>42566.693055555552</v>
      </c>
      <c r="S3805" s="15" t="str">
        <f t="shared" si="358"/>
        <v>theater</v>
      </c>
      <c r="T3805" s="16" t="str">
        <f t="shared" si="359"/>
        <v>plays</v>
      </c>
    </row>
    <row r="3806" spans="1:20" ht="45" x14ac:dyDescent="0.25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18">
        <f t="shared" si="357"/>
        <v>214.6</v>
      </c>
      <c r="P3806" s="6">
        <f t="shared" si="354"/>
        <v>35.766666666666666</v>
      </c>
      <c r="Q3806" s="11">
        <f t="shared" si="355"/>
        <v>41841.61215277778</v>
      </c>
      <c r="R3806" s="11">
        <f t="shared" si="356"/>
        <v>41882.625</v>
      </c>
      <c r="S3806" s="15" t="str">
        <f t="shared" si="358"/>
        <v>theater</v>
      </c>
      <c r="T3806" s="16" t="str">
        <f t="shared" si="359"/>
        <v>plays</v>
      </c>
    </row>
    <row r="3807" spans="1:20" ht="45" x14ac:dyDescent="0.25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18">
        <f t="shared" si="357"/>
        <v>102.05</v>
      </c>
      <c r="P3807" s="6">
        <f t="shared" si="354"/>
        <v>88.739130434782609</v>
      </c>
      <c r="Q3807" s="11">
        <f t="shared" si="355"/>
        <v>41927.962164351848</v>
      </c>
      <c r="R3807" s="11">
        <f t="shared" si="356"/>
        <v>41949.040972222218</v>
      </c>
      <c r="S3807" s="15" t="str">
        <f t="shared" si="358"/>
        <v>theater</v>
      </c>
      <c r="T3807" s="16" t="str">
        <f t="shared" si="359"/>
        <v>plays</v>
      </c>
    </row>
    <row r="3808" spans="1:20" ht="45" x14ac:dyDescent="0.25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18">
        <f t="shared" si="357"/>
        <v>100</v>
      </c>
      <c r="P3808" s="6">
        <f t="shared" si="354"/>
        <v>148.4848484848485</v>
      </c>
      <c r="Q3808" s="11">
        <f t="shared" si="355"/>
        <v>42062.626111111109</v>
      </c>
      <c r="R3808" s="11">
        <f t="shared" si="356"/>
        <v>42083.643749999996</v>
      </c>
      <c r="S3808" s="15" t="str">
        <f t="shared" si="358"/>
        <v>theater</v>
      </c>
      <c r="T3808" s="16" t="str">
        <f t="shared" si="359"/>
        <v>plays</v>
      </c>
    </row>
    <row r="3809" spans="1:20" ht="45" x14ac:dyDescent="0.25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18">
        <f t="shared" si="357"/>
        <v>101</v>
      </c>
      <c r="P3809" s="6">
        <f t="shared" si="354"/>
        <v>51.794871794871796</v>
      </c>
      <c r="Q3809" s="11">
        <f t="shared" si="355"/>
        <v>42541.293182870366</v>
      </c>
      <c r="R3809" s="11">
        <f t="shared" si="356"/>
        <v>42571.293182870366</v>
      </c>
      <c r="S3809" s="15" t="str">
        <f t="shared" si="358"/>
        <v>theater</v>
      </c>
      <c r="T3809" s="16" t="str">
        <f t="shared" si="359"/>
        <v>plays</v>
      </c>
    </row>
    <row r="3810" spans="1:20" ht="45" x14ac:dyDescent="0.25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18">
        <f t="shared" si="357"/>
        <v>113.33333333333333</v>
      </c>
      <c r="P3810" s="6">
        <f t="shared" si="354"/>
        <v>20</v>
      </c>
      <c r="Q3810" s="11">
        <f t="shared" si="355"/>
        <v>41918.672499999993</v>
      </c>
      <c r="R3810" s="11">
        <f t="shared" si="356"/>
        <v>41945.791666666664</v>
      </c>
      <c r="S3810" s="15" t="str">
        <f t="shared" si="358"/>
        <v>theater</v>
      </c>
      <c r="T3810" s="16" t="str">
        <f t="shared" si="359"/>
        <v>plays</v>
      </c>
    </row>
    <row r="3811" spans="1:20" ht="45" x14ac:dyDescent="0.25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18">
        <f t="shared" si="357"/>
        <v>104</v>
      </c>
      <c r="P3811" s="6">
        <f t="shared" si="354"/>
        <v>52</v>
      </c>
      <c r="Q3811" s="11">
        <f t="shared" si="355"/>
        <v>41921.071643518517</v>
      </c>
      <c r="R3811" s="11">
        <f t="shared" si="356"/>
        <v>41938.916666666664</v>
      </c>
      <c r="S3811" s="15" t="str">
        <f t="shared" si="358"/>
        <v>theater</v>
      </c>
      <c r="T3811" s="16" t="str">
        <f t="shared" si="359"/>
        <v>plays</v>
      </c>
    </row>
    <row r="3812" spans="1:20" ht="45" x14ac:dyDescent="0.25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18">
        <f t="shared" si="357"/>
        <v>115.33333333333333</v>
      </c>
      <c r="P3812" s="6">
        <f t="shared" si="354"/>
        <v>53.230769230769234</v>
      </c>
      <c r="Q3812" s="11">
        <f t="shared" si="355"/>
        <v>42128.528275462959</v>
      </c>
      <c r="R3812" s="11">
        <f t="shared" si="356"/>
        <v>42140.916666666664</v>
      </c>
      <c r="S3812" s="15" t="str">
        <f t="shared" si="358"/>
        <v>theater</v>
      </c>
      <c r="T3812" s="16" t="str">
        <f t="shared" si="359"/>
        <v>plays</v>
      </c>
    </row>
    <row r="3813" spans="1:20" ht="45" x14ac:dyDescent="0.25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18">
        <f t="shared" si="357"/>
        <v>112.85000000000001</v>
      </c>
      <c r="P3813" s="6">
        <f t="shared" si="354"/>
        <v>39.596491228070178</v>
      </c>
      <c r="Q3813" s="11">
        <f t="shared" si="355"/>
        <v>42053.708587962959</v>
      </c>
      <c r="R3813" s="11">
        <f t="shared" si="356"/>
        <v>42079.666666666664</v>
      </c>
      <c r="S3813" s="15" t="str">
        <f t="shared" si="358"/>
        <v>theater</v>
      </c>
      <c r="T3813" s="16" t="str">
        <f t="shared" si="359"/>
        <v>plays</v>
      </c>
    </row>
    <row r="3814" spans="1:20" ht="45" x14ac:dyDescent="0.25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18">
        <f t="shared" si="357"/>
        <v>127.86666666666666</v>
      </c>
      <c r="P3814" s="6">
        <f t="shared" si="354"/>
        <v>34.25</v>
      </c>
      <c r="Q3814" s="11">
        <f t="shared" si="355"/>
        <v>41781.64675925926</v>
      </c>
      <c r="R3814" s="11">
        <f t="shared" si="356"/>
        <v>41811.64675925926</v>
      </c>
      <c r="S3814" s="15" t="str">
        <f t="shared" si="358"/>
        <v>theater</v>
      </c>
      <c r="T3814" s="16" t="str">
        <f t="shared" si="359"/>
        <v>plays</v>
      </c>
    </row>
    <row r="3815" spans="1:20" ht="45" x14ac:dyDescent="0.25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18">
        <f t="shared" si="357"/>
        <v>142.66666666666669</v>
      </c>
      <c r="P3815" s="6">
        <f t="shared" si="354"/>
        <v>164.61538461538461</v>
      </c>
      <c r="Q3815" s="11">
        <f t="shared" si="355"/>
        <v>42171.109108796292</v>
      </c>
      <c r="R3815" s="11">
        <f t="shared" si="356"/>
        <v>42195.666666666664</v>
      </c>
      <c r="S3815" s="15" t="str">
        <f t="shared" si="358"/>
        <v>theater</v>
      </c>
      <c r="T3815" s="16" t="str">
        <f t="shared" si="359"/>
        <v>plays</v>
      </c>
    </row>
    <row r="3816" spans="1:20" ht="45" x14ac:dyDescent="0.25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18">
        <f t="shared" si="357"/>
        <v>118.8</v>
      </c>
      <c r="P3816" s="6">
        <f t="shared" si="354"/>
        <v>125.05263157894737</v>
      </c>
      <c r="Q3816" s="11">
        <f t="shared" si="355"/>
        <v>41989.039212962962</v>
      </c>
      <c r="R3816" s="11">
        <f t="shared" si="356"/>
        <v>42006.039212962962</v>
      </c>
      <c r="S3816" s="15" t="str">
        <f t="shared" si="358"/>
        <v>theater</v>
      </c>
      <c r="T3816" s="16" t="str">
        <f t="shared" si="359"/>
        <v>plays</v>
      </c>
    </row>
    <row r="3817" spans="1:20" ht="45" x14ac:dyDescent="0.25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18">
        <f t="shared" si="357"/>
        <v>138.33333333333334</v>
      </c>
      <c r="P3817" s="6">
        <f t="shared" si="354"/>
        <v>51.875</v>
      </c>
      <c r="Q3817" s="11">
        <f t="shared" si="355"/>
        <v>41796.563263888886</v>
      </c>
      <c r="R3817" s="11">
        <f t="shared" si="356"/>
        <v>41826.563263888886</v>
      </c>
      <c r="S3817" s="15" t="str">
        <f t="shared" si="358"/>
        <v>theater</v>
      </c>
      <c r="T3817" s="16" t="str">
        <f t="shared" si="359"/>
        <v>plays</v>
      </c>
    </row>
    <row r="3818" spans="1:20" ht="45" x14ac:dyDescent="0.25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18">
        <f t="shared" si="357"/>
        <v>159.9402985074627</v>
      </c>
      <c r="P3818" s="6">
        <f t="shared" si="354"/>
        <v>40.285714285714285</v>
      </c>
      <c r="Q3818" s="11">
        <f t="shared" si="355"/>
        <v>41793.460428240738</v>
      </c>
      <c r="R3818" s="11">
        <f t="shared" si="356"/>
        <v>41823.460428240738</v>
      </c>
      <c r="S3818" s="15" t="str">
        <f t="shared" si="358"/>
        <v>theater</v>
      </c>
      <c r="T3818" s="16" t="str">
        <f t="shared" si="359"/>
        <v>plays</v>
      </c>
    </row>
    <row r="3819" spans="1:20" ht="45" x14ac:dyDescent="0.25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18">
        <f t="shared" si="357"/>
        <v>114.24000000000001</v>
      </c>
      <c r="P3819" s="6">
        <f t="shared" si="354"/>
        <v>64.909090909090907</v>
      </c>
      <c r="Q3819" s="11">
        <f t="shared" si="355"/>
        <v>42506.552071759252</v>
      </c>
      <c r="R3819" s="11">
        <f t="shared" si="356"/>
        <v>42536.552071759252</v>
      </c>
      <c r="S3819" s="15" t="str">
        <f t="shared" si="358"/>
        <v>theater</v>
      </c>
      <c r="T3819" s="16" t="str">
        <f t="shared" si="359"/>
        <v>plays</v>
      </c>
    </row>
    <row r="3820" spans="1:20" ht="45" x14ac:dyDescent="0.25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18">
        <f t="shared" si="357"/>
        <v>100.60606060606061</v>
      </c>
      <c r="P3820" s="6">
        <f t="shared" si="354"/>
        <v>55.333333333333336</v>
      </c>
      <c r="Q3820" s="11">
        <f t="shared" si="355"/>
        <v>42372.484722222223</v>
      </c>
      <c r="R3820" s="11">
        <f t="shared" si="356"/>
        <v>42402.484722222223</v>
      </c>
      <c r="S3820" s="15" t="str">
        <f t="shared" si="358"/>
        <v>theater</v>
      </c>
      <c r="T3820" s="16" t="str">
        <f t="shared" si="359"/>
        <v>plays</v>
      </c>
    </row>
    <row r="3821" spans="1:20" ht="45" x14ac:dyDescent="0.25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18">
        <f t="shared" si="357"/>
        <v>155.20000000000002</v>
      </c>
      <c r="P3821" s="6">
        <f t="shared" si="354"/>
        <v>83.142857142857139</v>
      </c>
      <c r="Q3821" s="11">
        <f t="shared" si="355"/>
        <v>42126.666678240734</v>
      </c>
      <c r="R3821" s="11">
        <f t="shared" si="356"/>
        <v>42158.082638888889</v>
      </c>
      <c r="S3821" s="15" t="str">
        <f t="shared" si="358"/>
        <v>theater</v>
      </c>
      <c r="T3821" s="16" t="str">
        <f t="shared" si="359"/>
        <v>plays</v>
      </c>
    </row>
    <row r="3822" spans="1:20" ht="45" x14ac:dyDescent="0.25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18">
        <f t="shared" si="357"/>
        <v>127.75000000000001</v>
      </c>
      <c r="P3822" s="6">
        <f t="shared" si="354"/>
        <v>38.712121212121211</v>
      </c>
      <c r="Q3822" s="11">
        <f t="shared" si="355"/>
        <v>42149.732083333329</v>
      </c>
      <c r="R3822" s="11">
        <f t="shared" si="356"/>
        <v>42179.732083333329</v>
      </c>
      <c r="S3822" s="15" t="str">
        <f t="shared" si="358"/>
        <v>theater</v>
      </c>
      <c r="T3822" s="16" t="str">
        <f t="shared" si="359"/>
        <v>plays</v>
      </c>
    </row>
    <row r="3823" spans="1:20" ht="45" x14ac:dyDescent="0.25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18">
        <f t="shared" si="357"/>
        <v>121.2</v>
      </c>
      <c r="P3823" s="6">
        <f t="shared" si="354"/>
        <v>125.37931034482759</v>
      </c>
      <c r="Q3823" s="11">
        <f t="shared" si="355"/>
        <v>42087.55972222222</v>
      </c>
      <c r="R3823" s="11">
        <f t="shared" si="356"/>
        <v>42111.458333333336</v>
      </c>
      <c r="S3823" s="15" t="str">
        <f t="shared" si="358"/>
        <v>theater</v>
      </c>
      <c r="T3823" s="16" t="str">
        <f t="shared" si="359"/>
        <v>plays</v>
      </c>
    </row>
    <row r="3824" spans="1:20" ht="45" x14ac:dyDescent="0.25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18">
        <f t="shared" si="357"/>
        <v>112.7</v>
      </c>
      <c r="P3824" s="6">
        <f t="shared" si="354"/>
        <v>78.263888888888886</v>
      </c>
      <c r="Q3824" s="11">
        <f t="shared" si="355"/>
        <v>41753.427442129629</v>
      </c>
      <c r="R3824" s="11">
        <f t="shared" si="356"/>
        <v>41783.666666666664</v>
      </c>
      <c r="S3824" s="15" t="str">
        <f t="shared" si="358"/>
        <v>theater</v>
      </c>
      <c r="T3824" s="16" t="str">
        <f t="shared" si="359"/>
        <v>plays</v>
      </c>
    </row>
    <row r="3825" spans="1:20" ht="45" x14ac:dyDescent="0.25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18">
        <f t="shared" si="357"/>
        <v>127.49999999999999</v>
      </c>
      <c r="P3825" s="6">
        <f t="shared" si="354"/>
        <v>47.222222222222221</v>
      </c>
      <c r="Q3825" s="11">
        <f t="shared" si="355"/>
        <v>42443.594027777777</v>
      </c>
      <c r="R3825" s="11">
        <f t="shared" si="356"/>
        <v>42473.594027777777</v>
      </c>
      <c r="S3825" s="15" t="str">
        <f t="shared" si="358"/>
        <v>theater</v>
      </c>
      <c r="T3825" s="16" t="str">
        <f t="shared" si="359"/>
        <v>plays</v>
      </c>
    </row>
    <row r="3826" spans="1:20" ht="45" x14ac:dyDescent="0.25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18">
        <f t="shared" si="357"/>
        <v>158.20000000000002</v>
      </c>
      <c r="P3826" s="6">
        <f t="shared" si="354"/>
        <v>79.099999999999994</v>
      </c>
      <c r="Q3826" s="11">
        <f t="shared" si="355"/>
        <v>42121.041481481479</v>
      </c>
      <c r="R3826" s="11">
        <f t="shared" si="356"/>
        <v>42142.041481481479</v>
      </c>
      <c r="S3826" s="15" t="str">
        <f t="shared" si="358"/>
        <v>theater</v>
      </c>
      <c r="T3826" s="16" t="str">
        <f t="shared" si="359"/>
        <v>plays</v>
      </c>
    </row>
    <row r="3827" spans="1:20" ht="45" x14ac:dyDescent="0.25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18">
        <f t="shared" si="357"/>
        <v>105.26894736842105</v>
      </c>
      <c r="P3827" s="6">
        <f t="shared" si="354"/>
        <v>114.29199999999999</v>
      </c>
      <c r="Q3827" s="11">
        <f t="shared" si="355"/>
        <v>42267.800891203697</v>
      </c>
      <c r="R3827" s="11">
        <f t="shared" si="356"/>
        <v>42302.800891203697</v>
      </c>
      <c r="S3827" s="15" t="str">
        <f t="shared" si="358"/>
        <v>theater</v>
      </c>
      <c r="T3827" s="16" t="str">
        <f t="shared" si="359"/>
        <v>plays</v>
      </c>
    </row>
    <row r="3828" spans="1:20" ht="45" x14ac:dyDescent="0.25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18">
        <f t="shared" si="357"/>
        <v>100</v>
      </c>
      <c r="P3828" s="6">
        <f t="shared" si="354"/>
        <v>51.724137931034484</v>
      </c>
      <c r="Q3828" s="11">
        <f t="shared" si="355"/>
        <v>41848.657824074071</v>
      </c>
      <c r="R3828" s="11">
        <f t="shared" si="356"/>
        <v>41868.007638888885</v>
      </c>
      <c r="S3828" s="15" t="str">
        <f t="shared" si="358"/>
        <v>theater</v>
      </c>
      <c r="T3828" s="16" t="str">
        <f t="shared" si="359"/>
        <v>plays</v>
      </c>
    </row>
    <row r="3829" spans="1:20" ht="45" x14ac:dyDescent="0.25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18">
        <f t="shared" si="357"/>
        <v>100</v>
      </c>
      <c r="P3829" s="6">
        <f t="shared" si="354"/>
        <v>30.76923076923077</v>
      </c>
      <c r="Q3829" s="11">
        <f t="shared" si="355"/>
        <v>42689.006655092591</v>
      </c>
      <c r="R3829" s="11">
        <f t="shared" si="356"/>
        <v>42700.041666666664</v>
      </c>
      <c r="S3829" s="15" t="str">
        <f t="shared" si="358"/>
        <v>theater</v>
      </c>
      <c r="T3829" s="16" t="str">
        <f t="shared" si="359"/>
        <v>plays</v>
      </c>
    </row>
    <row r="3830" spans="1:20" ht="45" x14ac:dyDescent="0.25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18">
        <f t="shared" si="357"/>
        <v>106.86</v>
      </c>
      <c r="P3830" s="6">
        <f t="shared" si="354"/>
        <v>74.208333333333329</v>
      </c>
      <c r="Q3830" s="11">
        <f t="shared" si="355"/>
        <v>41915.554502314808</v>
      </c>
      <c r="R3830" s="11">
        <f t="shared" si="356"/>
        <v>41944.512499999997</v>
      </c>
      <c r="S3830" s="15" t="str">
        <f t="shared" si="358"/>
        <v>theater</v>
      </c>
      <c r="T3830" s="16" t="str">
        <f t="shared" si="359"/>
        <v>plays</v>
      </c>
    </row>
    <row r="3831" spans="1:20" ht="45" x14ac:dyDescent="0.25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18">
        <f t="shared" si="357"/>
        <v>124.4</v>
      </c>
      <c r="P3831" s="6">
        <f t="shared" si="354"/>
        <v>47.846153846153847</v>
      </c>
      <c r="Q3831" s="11">
        <f t="shared" si="355"/>
        <v>42584.638495370367</v>
      </c>
      <c r="R3831" s="11">
        <f t="shared" si="356"/>
        <v>42624.638495370367</v>
      </c>
      <c r="S3831" s="15" t="str">
        <f t="shared" si="358"/>
        <v>theater</v>
      </c>
      <c r="T3831" s="16" t="str">
        <f t="shared" si="359"/>
        <v>plays</v>
      </c>
    </row>
    <row r="3832" spans="1:20" ht="45" x14ac:dyDescent="0.25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18">
        <f t="shared" si="357"/>
        <v>108.70406189555126</v>
      </c>
      <c r="P3832" s="6">
        <f t="shared" si="354"/>
        <v>34.408163265306122</v>
      </c>
      <c r="Q3832" s="11">
        <f t="shared" si="355"/>
        <v>42511.53361111111</v>
      </c>
      <c r="R3832" s="11">
        <f t="shared" si="356"/>
        <v>42523.708333333336</v>
      </c>
      <c r="S3832" s="15" t="str">
        <f t="shared" si="358"/>
        <v>theater</v>
      </c>
      <c r="T3832" s="16" t="str">
        <f t="shared" si="359"/>
        <v>plays</v>
      </c>
    </row>
    <row r="3833" spans="1:20" ht="45" x14ac:dyDescent="0.25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18">
        <f t="shared" si="357"/>
        <v>102.42424242424242</v>
      </c>
      <c r="P3833" s="6">
        <f t="shared" si="354"/>
        <v>40.238095238095241</v>
      </c>
      <c r="Q3833" s="11">
        <f t="shared" si="355"/>
        <v>42458.950277777774</v>
      </c>
      <c r="R3833" s="11">
        <f t="shared" si="356"/>
        <v>42518.697222222218</v>
      </c>
      <c r="S3833" s="15" t="str">
        <f t="shared" si="358"/>
        <v>theater</v>
      </c>
      <c r="T3833" s="16" t="str">
        <f t="shared" si="359"/>
        <v>plays</v>
      </c>
    </row>
    <row r="3834" spans="1:20" ht="45" x14ac:dyDescent="0.25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18">
        <f t="shared" si="357"/>
        <v>105.5</v>
      </c>
      <c r="P3834" s="6">
        <f t="shared" si="354"/>
        <v>60.285714285714285</v>
      </c>
      <c r="Q3834" s="11">
        <f t="shared" si="355"/>
        <v>42131.827835648146</v>
      </c>
      <c r="R3834" s="11">
        <f t="shared" si="356"/>
        <v>42186.082638888889</v>
      </c>
      <c r="S3834" s="15" t="str">
        <f t="shared" si="358"/>
        <v>theater</v>
      </c>
      <c r="T3834" s="16" t="str">
        <f t="shared" si="359"/>
        <v>plays</v>
      </c>
    </row>
    <row r="3835" spans="1:20" ht="45" x14ac:dyDescent="0.25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18">
        <f t="shared" si="357"/>
        <v>106.3</v>
      </c>
      <c r="P3835" s="6">
        <f t="shared" si="354"/>
        <v>25.30952380952381</v>
      </c>
      <c r="Q3835" s="11">
        <f t="shared" si="355"/>
        <v>42419.711087962962</v>
      </c>
      <c r="R3835" s="11">
        <f t="shared" si="356"/>
        <v>42435.999305555553</v>
      </c>
      <c r="S3835" s="15" t="str">
        <f t="shared" si="358"/>
        <v>theater</v>
      </c>
      <c r="T3835" s="16" t="str">
        <f t="shared" si="359"/>
        <v>plays</v>
      </c>
    </row>
    <row r="3836" spans="1:20" ht="45" x14ac:dyDescent="0.25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18">
        <f t="shared" si="357"/>
        <v>100.66666666666666</v>
      </c>
      <c r="P3836" s="6">
        <f t="shared" si="354"/>
        <v>35.952380952380949</v>
      </c>
      <c r="Q3836" s="11">
        <f t="shared" si="355"/>
        <v>42233.555497685178</v>
      </c>
      <c r="R3836" s="11">
        <f t="shared" si="356"/>
        <v>42258.555497685178</v>
      </c>
      <c r="S3836" s="15" t="str">
        <f t="shared" si="358"/>
        <v>theater</v>
      </c>
      <c r="T3836" s="16" t="str">
        <f t="shared" si="359"/>
        <v>plays</v>
      </c>
    </row>
    <row r="3837" spans="1:20" ht="45" x14ac:dyDescent="0.25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18">
        <f t="shared" si="357"/>
        <v>105.4</v>
      </c>
      <c r="P3837" s="6">
        <f t="shared" si="354"/>
        <v>136</v>
      </c>
      <c r="Q3837" s="11">
        <f t="shared" si="355"/>
        <v>42430.631064814814</v>
      </c>
      <c r="R3837" s="11">
        <f t="shared" si="356"/>
        <v>42444.957638888889</v>
      </c>
      <c r="S3837" s="15" t="str">
        <f t="shared" si="358"/>
        <v>theater</v>
      </c>
      <c r="T3837" s="16" t="str">
        <f t="shared" si="359"/>
        <v>plays</v>
      </c>
    </row>
    <row r="3838" spans="1:20" ht="45" x14ac:dyDescent="0.25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18">
        <f t="shared" si="357"/>
        <v>107.55999999999999</v>
      </c>
      <c r="P3838" s="6">
        <f t="shared" si="354"/>
        <v>70.763157894736835</v>
      </c>
      <c r="Q3838" s="11">
        <f t="shared" si="355"/>
        <v>42545.27</v>
      </c>
      <c r="R3838" s="11">
        <f t="shared" si="356"/>
        <v>42575.27</v>
      </c>
      <c r="S3838" s="15" t="str">
        <f t="shared" si="358"/>
        <v>theater</v>
      </c>
      <c r="T3838" s="16" t="str">
        <f t="shared" si="359"/>
        <v>plays</v>
      </c>
    </row>
    <row r="3839" spans="1:20" ht="45" x14ac:dyDescent="0.25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18">
        <f t="shared" si="357"/>
        <v>100</v>
      </c>
      <c r="P3839" s="6">
        <f t="shared" si="354"/>
        <v>125</v>
      </c>
      <c r="Q3839" s="11">
        <f t="shared" si="355"/>
        <v>42297.540405092594</v>
      </c>
      <c r="R3839" s="11">
        <f t="shared" si="356"/>
        <v>42327.582071759258</v>
      </c>
      <c r="S3839" s="15" t="str">
        <f t="shared" si="358"/>
        <v>theater</v>
      </c>
      <c r="T3839" s="16" t="str">
        <f t="shared" si="359"/>
        <v>plays</v>
      </c>
    </row>
    <row r="3840" spans="1:20" ht="90" x14ac:dyDescent="0.25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18">
        <f t="shared" si="357"/>
        <v>103.76</v>
      </c>
      <c r="P3840" s="6">
        <f t="shared" si="354"/>
        <v>66.512820512820511</v>
      </c>
      <c r="Q3840" s="11">
        <f t="shared" si="355"/>
        <v>41760.727372685185</v>
      </c>
      <c r="R3840" s="11">
        <f t="shared" si="356"/>
        <v>41771.958333333328</v>
      </c>
      <c r="S3840" s="15" t="str">
        <f t="shared" si="358"/>
        <v>theater</v>
      </c>
      <c r="T3840" s="16" t="str">
        <f t="shared" si="359"/>
        <v>plays</v>
      </c>
    </row>
    <row r="3841" spans="1:20" ht="45" x14ac:dyDescent="0.25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18">
        <f t="shared" si="357"/>
        <v>101.49999999999999</v>
      </c>
      <c r="P3841" s="6">
        <f t="shared" si="354"/>
        <v>105</v>
      </c>
      <c r="Q3841" s="11">
        <f t="shared" si="355"/>
        <v>41829.525925925926</v>
      </c>
      <c r="R3841" s="11">
        <f t="shared" si="356"/>
        <v>41874.525925925926</v>
      </c>
      <c r="S3841" s="15" t="str">
        <f t="shared" si="358"/>
        <v>theater</v>
      </c>
      <c r="T3841" s="16" t="str">
        <f t="shared" si="359"/>
        <v>plays</v>
      </c>
    </row>
    <row r="3842" spans="1:20" ht="30" x14ac:dyDescent="0.25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18">
        <f t="shared" si="357"/>
        <v>104.4</v>
      </c>
      <c r="P3842" s="6">
        <f t="shared" ref="P3842:P3905" si="360">IF(ISERROR(E3842/L3842),0,E3842/L3842)</f>
        <v>145</v>
      </c>
      <c r="Q3842" s="11">
        <f t="shared" ref="Q3842:Q3905" si="361">(J3842/86400)+25569+(-5/24)</f>
        <v>42491.714548611104</v>
      </c>
      <c r="R3842" s="11">
        <f t="shared" ref="R3842:R3905" si="362">(I3842/86400)+25569+(-5/24)</f>
        <v>42521.714548611104</v>
      </c>
      <c r="S3842" s="15" t="str">
        <f t="shared" si="358"/>
        <v>theater</v>
      </c>
      <c r="T3842" s="16" t="str">
        <f t="shared" si="359"/>
        <v>plays</v>
      </c>
    </row>
    <row r="3843" spans="1:20" ht="45" x14ac:dyDescent="0.25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18">
        <f t="shared" ref="O3843:O3906" si="363">E3843/D3843 * 100</f>
        <v>180</v>
      </c>
      <c r="P3843" s="6">
        <f t="shared" si="360"/>
        <v>12</v>
      </c>
      <c r="Q3843" s="11">
        <f t="shared" si="361"/>
        <v>42477.521446759252</v>
      </c>
      <c r="R3843" s="11">
        <f t="shared" si="362"/>
        <v>42500.666666666664</v>
      </c>
      <c r="S3843" s="15" t="str">
        <f t="shared" ref="S3843:S3906" si="364">LEFT(N3843,FIND("/",N3843)-1)</f>
        <v>theater</v>
      </c>
      <c r="T3843" s="16" t="str">
        <f t="shared" ref="T3843:T3906" si="365">RIGHT(N3843,LEN(N3843)-FIND("/",N3843))</f>
        <v>plays</v>
      </c>
    </row>
    <row r="3844" spans="1:20" ht="45" x14ac:dyDescent="0.25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18">
        <f t="shared" si="363"/>
        <v>106.33333333333333</v>
      </c>
      <c r="P3844" s="6">
        <f t="shared" si="360"/>
        <v>96.666666666666671</v>
      </c>
      <c r="Q3844" s="11">
        <f t="shared" si="361"/>
        <v>41950.651226851849</v>
      </c>
      <c r="R3844" s="11">
        <f t="shared" si="362"/>
        <v>41963.996527777774</v>
      </c>
      <c r="S3844" s="15" t="str">
        <f t="shared" si="364"/>
        <v>theater</v>
      </c>
      <c r="T3844" s="16" t="str">
        <f t="shared" si="365"/>
        <v>plays</v>
      </c>
    </row>
    <row r="3845" spans="1:20" ht="45" x14ac:dyDescent="0.25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18">
        <f t="shared" si="363"/>
        <v>100.55555555555556</v>
      </c>
      <c r="P3845" s="6">
        <f t="shared" si="360"/>
        <v>60.333333333333336</v>
      </c>
      <c r="Q3845" s="11">
        <f t="shared" si="361"/>
        <v>41802.412569444445</v>
      </c>
      <c r="R3845" s="11">
        <f t="shared" si="362"/>
        <v>41822.412569444445</v>
      </c>
      <c r="S3845" s="15" t="str">
        <f t="shared" si="364"/>
        <v>theater</v>
      </c>
      <c r="T3845" s="16" t="str">
        <f t="shared" si="365"/>
        <v>plays</v>
      </c>
    </row>
    <row r="3846" spans="1:20" ht="45" x14ac:dyDescent="0.25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18">
        <f t="shared" si="363"/>
        <v>101.2</v>
      </c>
      <c r="P3846" s="6">
        <f t="shared" si="360"/>
        <v>79.89473684210526</v>
      </c>
      <c r="Q3846" s="11">
        <f t="shared" si="361"/>
        <v>41927.665451388886</v>
      </c>
      <c r="R3846" s="11">
        <f t="shared" si="362"/>
        <v>41950.5625</v>
      </c>
      <c r="S3846" s="15" t="str">
        <f t="shared" si="364"/>
        <v>theater</v>
      </c>
      <c r="T3846" s="16" t="str">
        <f t="shared" si="365"/>
        <v>plays</v>
      </c>
    </row>
    <row r="3847" spans="1:20" ht="45" x14ac:dyDescent="0.25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18">
        <f t="shared" si="363"/>
        <v>100</v>
      </c>
      <c r="P3847" s="6">
        <f t="shared" si="360"/>
        <v>58.823529411764703</v>
      </c>
      <c r="Q3847" s="11">
        <f t="shared" si="361"/>
        <v>42057.328611111108</v>
      </c>
      <c r="R3847" s="11">
        <f t="shared" si="362"/>
        <v>42117.286944444444</v>
      </c>
      <c r="S3847" s="15" t="str">
        <f t="shared" si="364"/>
        <v>theater</v>
      </c>
      <c r="T3847" s="16" t="str">
        <f t="shared" si="365"/>
        <v>plays</v>
      </c>
    </row>
    <row r="3848" spans="1:20" ht="45" x14ac:dyDescent="0.25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18">
        <f t="shared" si="363"/>
        <v>118.39285714285714</v>
      </c>
      <c r="P3848" s="6">
        <f t="shared" si="360"/>
        <v>75.340909090909093</v>
      </c>
      <c r="Q3848" s="11">
        <f t="shared" si="361"/>
        <v>41780.887870370367</v>
      </c>
      <c r="R3848" s="11">
        <f t="shared" si="362"/>
        <v>41793.999305555553</v>
      </c>
      <c r="S3848" s="15" t="str">
        <f t="shared" si="364"/>
        <v>theater</v>
      </c>
      <c r="T3848" s="16" t="str">
        <f t="shared" si="365"/>
        <v>plays</v>
      </c>
    </row>
    <row r="3849" spans="1:20" ht="45" x14ac:dyDescent="0.25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18">
        <f t="shared" si="363"/>
        <v>110.00000000000001</v>
      </c>
      <c r="P3849" s="6">
        <f t="shared" si="360"/>
        <v>55</v>
      </c>
      <c r="Q3849" s="11">
        <f t="shared" si="361"/>
        <v>42020.638333333329</v>
      </c>
      <c r="R3849" s="11">
        <f t="shared" si="362"/>
        <v>42036.999305555553</v>
      </c>
      <c r="S3849" s="15" t="str">
        <f t="shared" si="364"/>
        <v>theater</v>
      </c>
      <c r="T3849" s="16" t="str">
        <f t="shared" si="365"/>
        <v>plays</v>
      </c>
    </row>
    <row r="3850" spans="1:20" ht="45" x14ac:dyDescent="0.25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18">
        <f t="shared" si="363"/>
        <v>102.66666666666666</v>
      </c>
      <c r="P3850" s="6">
        <f t="shared" si="360"/>
        <v>66.956521739130437</v>
      </c>
      <c r="Q3850" s="11">
        <f t="shared" si="361"/>
        <v>42125.564479166664</v>
      </c>
      <c r="R3850" s="11">
        <f t="shared" si="362"/>
        <v>42155.564479166664</v>
      </c>
      <c r="S3850" s="15" t="str">
        <f t="shared" si="364"/>
        <v>theater</v>
      </c>
      <c r="T3850" s="16" t="str">
        <f t="shared" si="365"/>
        <v>plays</v>
      </c>
    </row>
    <row r="3851" spans="1:20" ht="45" x14ac:dyDescent="0.25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18">
        <f t="shared" si="363"/>
        <v>100</v>
      </c>
      <c r="P3851" s="6">
        <f t="shared" si="360"/>
        <v>227.27272727272728</v>
      </c>
      <c r="Q3851" s="11">
        <f t="shared" si="361"/>
        <v>41855.801736111105</v>
      </c>
      <c r="R3851" s="11">
        <f t="shared" si="362"/>
        <v>41889.916666666664</v>
      </c>
      <c r="S3851" s="15" t="str">
        <f t="shared" si="364"/>
        <v>theater</v>
      </c>
      <c r="T3851" s="16" t="str">
        <f t="shared" si="365"/>
        <v>plays</v>
      </c>
    </row>
    <row r="3852" spans="1:20" ht="45" x14ac:dyDescent="0.25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18">
        <f t="shared" si="363"/>
        <v>100</v>
      </c>
      <c r="P3852" s="6">
        <f t="shared" si="360"/>
        <v>307.69230769230768</v>
      </c>
      <c r="Q3852" s="11">
        <f t="shared" si="361"/>
        <v>41794.609189814808</v>
      </c>
      <c r="R3852" s="11">
        <f t="shared" si="362"/>
        <v>41824.25</v>
      </c>
      <c r="S3852" s="15" t="str">
        <f t="shared" si="364"/>
        <v>theater</v>
      </c>
      <c r="T3852" s="16" t="str">
        <f t="shared" si="365"/>
        <v>plays</v>
      </c>
    </row>
    <row r="3853" spans="1:20" ht="45" x14ac:dyDescent="0.25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18">
        <f t="shared" si="363"/>
        <v>110.04599999999999</v>
      </c>
      <c r="P3853" s="6">
        <f t="shared" si="360"/>
        <v>50.020909090909093</v>
      </c>
      <c r="Q3853" s="11">
        <f t="shared" si="361"/>
        <v>41893.575219907405</v>
      </c>
      <c r="R3853" s="11">
        <f t="shared" si="362"/>
        <v>41914.38958333333</v>
      </c>
      <c r="S3853" s="15" t="str">
        <f t="shared" si="364"/>
        <v>theater</v>
      </c>
      <c r="T3853" s="16" t="str">
        <f t="shared" si="365"/>
        <v>plays</v>
      </c>
    </row>
    <row r="3854" spans="1:20" ht="45" x14ac:dyDescent="0.25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18">
        <f t="shared" si="363"/>
        <v>101.35000000000001</v>
      </c>
      <c r="P3854" s="6">
        <f t="shared" si="360"/>
        <v>72.392857142857139</v>
      </c>
      <c r="Q3854" s="11">
        <f t="shared" si="361"/>
        <v>42037.390624999993</v>
      </c>
      <c r="R3854" s="11">
        <f t="shared" si="362"/>
        <v>42067.390624999993</v>
      </c>
      <c r="S3854" s="15" t="str">
        <f t="shared" si="364"/>
        <v>theater</v>
      </c>
      <c r="T3854" s="16" t="str">
        <f t="shared" si="365"/>
        <v>plays</v>
      </c>
    </row>
    <row r="3855" spans="1:20" ht="30" x14ac:dyDescent="0.25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18">
        <f t="shared" si="363"/>
        <v>100.75</v>
      </c>
      <c r="P3855" s="6">
        <f t="shared" si="360"/>
        <v>95.952380952380949</v>
      </c>
      <c r="Q3855" s="11">
        <f t="shared" si="361"/>
        <v>42227.615879629629</v>
      </c>
      <c r="R3855" s="11">
        <f t="shared" si="362"/>
        <v>42253.365972222215</v>
      </c>
      <c r="S3855" s="15" t="str">
        <f t="shared" si="364"/>
        <v>theater</v>
      </c>
      <c r="T3855" s="16" t="str">
        <f t="shared" si="365"/>
        <v>plays</v>
      </c>
    </row>
    <row r="3856" spans="1:20" ht="45" x14ac:dyDescent="0.25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18">
        <f t="shared" si="363"/>
        <v>169.42857142857144</v>
      </c>
      <c r="P3856" s="6">
        <f t="shared" si="360"/>
        <v>45.615384615384613</v>
      </c>
      <c r="Q3856" s="11">
        <f t="shared" si="361"/>
        <v>41881.153009259258</v>
      </c>
      <c r="R3856" s="11">
        <f t="shared" si="362"/>
        <v>41911.153009259258</v>
      </c>
      <c r="S3856" s="15" t="str">
        <f t="shared" si="364"/>
        <v>theater</v>
      </c>
      <c r="T3856" s="16" t="str">
        <f t="shared" si="365"/>
        <v>plays</v>
      </c>
    </row>
    <row r="3857" spans="1:20" ht="45" x14ac:dyDescent="0.25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18">
        <f t="shared" si="363"/>
        <v>100</v>
      </c>
      <c r="P3857" s="6">
        <f t="shared" si="360"/>
        <v>41.029411764705884</v>
      </c>
      <c r="Q3857" s="11">
        <f t="shared" si="361"/>
        <v>42234.581550925919</v>
      </c>
      <c r="R3857" s="11">
        <f t="shared" si="362"/>
        <v>42262.212500000001</v>
      </c>
      <c r="S3857" s="15" t="str">
        <f t="shared" si="364"/>
        <v>theater</v>
      </c>
      <c r="T3857" s="16" t="str">
        <f t="shared" si="365"/>
        <v>plays</v>
      </c>
    </row>
    <row r="3858" spans="1:20" ht="45" x14ac:dyDescent="0.25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18">
        <f t="shared" si="363"/>
        <v>113.65</v>
      </c>
      <c r="P3858" s="6">
        <f t="shared" si="360"/>
        <v>56.825000000000003</v>
      </c>
      <c r="Q3858" s="11">
        <f t="shared" si="361"/>
        <v>42581.189212962963</v>
      </c>
      <c r="R3858" s="11">
        <f t="shared" si="362"/>
        <v>42638.749999999993</v>
      </c>
      <c r="S3858" s="15" t="str">
        <f t="shared" si="364"/>
        <v>theater</v>
      </c>
      <c r="T3858" s="16" t="str">
        <f t="shared" si="365"/>
        <v>plays</v>
      </c>
    </row>
    <row r="3859" spans="1:20" ht="45" x14ac:dyDescent="0.25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18">
        <f t="shared" si="363"/>
        <v>101.56</v>
      </c>
      <c r="P3859" s="6">
        <f t="shared" si="360"/>
        <v>137.24324324324326</v>
      </c>
      <c r="Q3859" s="11">
        <f t="shared" si="361"/>
        <v>41880.555243055554</v>
      </c>
      <c r="R3859" s="11">
        <f t="shared" si="362"/>
        <v>41894.958333333328</v>
      </c>
      <c r="S3859" s="15" t="str">
        <f t="shared" si="364"/>
        <v>theater</v>
      </c>
      <c r="T3859" s="16" t="str">
        <f t="shared" si="365"/>
        <v>plays</v>
      </c>
    </row>
    <row r="3860" spans="1:20" ht="45" x14ac:dyDescent="0.25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18">
        <f t="shared" si="363"/>
        <v>106</v>
      </c>
      <c r="P3860" s="6">
        <f t="shared" si="360"/>
        <v>75.714285714285708</v>
      </c>
      <c r="Q3860" s="11">
        <f t="shared" si="361"/>
        <v>42214.487337962964</v>
      </c>
      <c r="R3860" s="11">
        <f t="shared" si="362"/>
        <v>42225.458333333336</v>
      </c>
      <c r="S3860" s="15" t="str">
        <f t="shared" si="364"/>
        <v>theater</v>
      </c>
      <c r="T3860" s="16" t="str">
        <f t="shared" si="365"/>
        <v>plays</v>
      </c>
    </row>
    <row r="3861" spans="1:20" ht="45" x14ac:dyDescent="0.25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18">
        <f t="shared" si="363"/>
        <v>102</v>
      </c>
      <c r="P3861" s="6">
        <f t="shared" si="360"/>
        <v>99</v>
      </c>
      <c r="Q3861" s="11">
        <f t="shared" si="361"/>
        <v>42460.126979166664</v>
      </c>
      <c r="R3861" s="11">
        <f t="shared" si="362"/>
        <v>42488.040972222218</v>
      </c>
      <c r="S3861" s="15" t="str">
        <f t="shared" si="364"/>
        <v>theater</v>
      </c>
      <c r="T3861" s="16" t="str">
        <f t="shared" si="365"/>
        <v>plays</v>
      </c>
    </row>
    <row r="3862" spans="1:20" ht="45" x14ac:dyDescent="0.25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18">
        <f t="shared" si="363"/>
        <v>116.91666666666667</v>
      </c>
      <c r="P3862" s="6">
        <f t="shared" si="360"/>
        <v>81.569767441860463</v>
      </c>
      <c r="Q3862" s="11">
        <f t="shared" si="361"/>
        <v>42166.814872685187</v>
      </c>
      <c r="R3862" s="11">
        <f t="shared" si="362"/>
        <v>42195.957638888889</v>
      </c>
      <c r="S3862" s="15" t="str">
        <f t="shared" si="364"/>
        <v>theater</v>
      </c>
      <c r="T3862" s="16" t="str">
        <f t="shared" si="365"/>
        <v>plays</v>
      </c>
    </row>
    <row r="3863" spans="1:20" ht="45" x14ac:dyDescent="0.25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18">
        <f t="shared" si="363"/>
        <v>101.15151515151514</v>
      </c>
      <c r="P3863" s="6">
        <f t="shared" si="360"/>
        <v>45.108108108108105</v>
      </c>
      <c r="Q3863" s="11">
        <f t="shared" si="361"/>
        <v>42733.293032407404</v>
      </c>
      <c r="R3863" s="11">
        <f t="shared" si="362"/>
        <v>42753.293032407404</v>
      </c>
      <c r="S3863" s="15" t="str">
        <f t="shared" si="364"/>
        <v>theater</v>
      </c>
      <c r="T3863" s="16" t="str">
        <f t="shared" si="365"/>
        <v>plays</v>
      </c>
    </row>
    <row r="3864" spans="1:20" ht="45" x14ac:dyDescent="0.25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18">
        <f t="shared" si="363"/>
        <v>132</v>
      </c>
      <c r="P3864" s="6">
        <f t="shared" si="360"/>
        <v>36.666666666666664</v>
      </c>
      <c r="Q3864" s="11">
        <f t="shared" si="361"/>
        <v>42177.553449074076</v>
      </c>
      <c r="R3864" s="11">
        <f t="shared" si="362"/>
        <v>42197.833333333336</v>
      </c>
      <c r="S3864" s="15" t="str">
        <f t="shared" si="364"/>
        <v>theater</v>
      </c>
      <c r="T3864" s="16" t="str">
        <f t="shared" si="365"/>
        <v>plays</v>
      </c>
    </row>
    <row r="3865" spans="1:20" ht="45" x14ac:dyDescent="0.25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18">
        <f t="shared" si="363"/>
        <v>100</v>
      </c>
      <c r="P3865" s="6">
        <f t="shared" si="360"/>
        <v>125</v>
      </c>
      <c r="Q3865" s="11">
        <f t="shared" si="361"/>
        <v>42442.41501157407</v>
      </c>
      <c r="R3865" s="11">
        <f t="shared" si="362"/>
        <v>42470.624999999993</v>
      </c>
      <c r="S3865" s="15" t="str">
        <f t="shared" si="364"/>
        <v>theater</v>
      </c>
      <c r="T3865" s="16" t="str">
        <f t="shared" si="365"/>
        <v>plays</v>
      </c>
    </row>
    <row r="3866" spans="1:20" x14ac:dyDescent="0.25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18">
        <f t="shared" si="363"/>
        <v>128</v>
      </c>
      <c r="P3866" s="6">
        <f t="shared" si="360"/>
        <v>49.230769230769234</v>
      </c>
      <c r="Q3866" s="11">
        <f t="shared" si="361"/>
        <v>42521.44599537037</v>
      </c>
      <c r="R3866" s="11">
        <f t="shared" si="362"/>
        <v>42551.44599537037</v>
      </c>
      <c r="S3866" s="15" t="str">
        <f t="shared" si="364"/>
        <v>theater</v>
      </c>
      <c r="T3866" s="16" t="str">
        <f t="shared" si="365"/>
        <v>plays</v>
      </c>
    </row>
    <row r="3867" spans="1:20" ht="45" x14ac:dyDescent="0.25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18">
        <f t="shared" si="363"/>
        <v>118.95833333333334</v>
      </c>
      <c r="P3867" s="6">
        <f t="shared" si="360"/>
        <v>42.296296296296298</v>
      </c>
      <c r="Q3867" s="11">
        <f t="shared" si="361"/>
        <v>41884.391516203701</v>
      </c>
      <c r="R3867" s="11">
        <f t="shared" si="362"/>
        <v>41899.957638888889</v>
      </c>
      <c r="S3867" s="15" t="str">
        <f t="shared" si="364"/>
        <v>theater</v>
      </c>
      <c r="T3867" s="16" t="str">
        <f t="shared" si="365"/>
        <v>plays</v>
      </c>
    </row>
    <row r="3868" spans="1:20" ht="45" x14ac:dyDescent="0.25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18">
        <f t="shared" si="363"/>
        <v>126.2</v>
      </c>
      <c r="P3868" s="6">
        <f t="shared" si="360"/>
        <v>78.875</v>
      </c>
      <c r="Q3868" s="11">
        <f t="shared" si="361"/>
        <v>42289.552858796298</v>
      </c>
      <c r="R3868" s="11">
        <f t="shared" si="362"/>
        <v>42319.594525462962</v>
      </c>
      <c r="S3868" s="15" t="str">
        <f t="shared" si="364"/>
        <v>theater</v>
      </c>
      <c r="T3868" s="16" t="str">
        <f t="shared" si="365"/>
        <v>plays</v>
      </c>
    </row>
    <row r="3869" spans="1:20" ht="30" x14ac:dyDescent="0.25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18">
        <f t="shared" si="363"/>
        <v>156.20000000000002</v>
      </c>
      <c r="P3869" s="6">
        <f t="shared" si="360"/>
        <v>38.284313725490193</v>
      </c>
      <c r="Q3869" s="11">
        <f t="shared" si="361"/>
        <v>42243.416932870365</v>
      </c>
      <c r="R3869" s="11">
        <f t="shared" si="362"/>
        <v>42278.416932870365</v>
      </c>
      <c r="S3869" s="15" t="str">
        <f t="shared" si="364"/>
        <v>theater</v>
      </c>
      <c r="T3869" s="16" t="str">
        <f t="shared" si="365"/>
        <v>plays</v>
      </c>
    </row>
    <row r="3870" spans="1:20" ht="45" x14ac:dyDescent="0.25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18">
        <f t="shared" si="363"/>
        <v>103.15</v>
      </c>
      <c r="P3870" s="6">
        <f t="shared" si="360"/>
        <v>44.847826086956523</v>
      </c>
      <c r="Q3870" s="11">
        <f t="shared" si="361"/>
        <v>42248.431828703702</v>
      </c>
      <c r="R3870" s="11">
        <f t="shared" si="362"/>
        <v>42279.541666666664</v>
      </c>
      <c r="S3870" s="15" t="str">
        <f t="shared" si="364"/>
        <v>theater</v>
      </c>
      <c r="T3870" s="16" t="str">
        <f t="shared" si="365"/>
        <v>plays</v>
      </c>
    </row>
    <row r="3871" spans="1:20" ht="45" x14ac:dyDescent="0.25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18">
        <f t="shared" si="363"/>
        <v>153.33333333333334</v>
      </c>
      <c r="P3871" s="6">
        <f t="shared" si="360"/>
        <v>13.529411764705882</v>
      </c>
      <c r="Q3871" s="11">
        <f t="shared" si="361"/>
        <v>42328.518807870372</v>
      </c>
      <c r="R3871" s="11">
        <f t="shared" si="362"/>
        <v>42358.290972222218</v>
      </c>
      <c r="S3871" s="15" t="str">
        <f t="shared" si="364"/>
        <v>theater</v>
      </c>
      <c r="T3871" s="16" t="str">
        <f t="shared" si="365"/>
        <v>plays</v>
      </c>
    </row>
    <row r="3872" spans="1:20" ht="45" x14ac:dyDescent="0.25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18">
        <f t="shared" si="363"/>
        <v>180.44444444444446</v>
      </c>
      <c r="P3872" s="6">
        <f t="shared" si="360"/>
        <v>43.5</v>
      </c>
      <c r="Q3872" s="11">
        <f t="shared" si="361"/>
        <v>41923.146018518521</v>
      </c>
      <c r="R3872" s="11">
        <f t="shared" si="362"/>
        <v>41960.124305555553</v>
      </c>
      <c r="S3872" s="15" t="str">
        <f t="shared" si="364"/>
        <v>theater</v>
      </c>
      <c r="T3872" s="16" t="str">
        <f t="shared" si="365"/>
        <v>plays</v>
      </c>
    </row>
    <row r="3873" spans="1:20" ht="45" x14ac:dyDescent="0.25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18">
        <f t="shared" si="363"/>
        <v>128.44999999999999</v>
      </c>
      <c r="P3873" s="6">
        <f t="shared" si="360"/>
        <v>30.951807228915662</v>
      </c>
      <c r="Q3873" s="11">
        <f t="shared" si="361"/>
        <v>42571.212268518517</v>
      </c>
      <c r="R3873" s="11">
        <f t="shared" si="362"/>
        <v>42599.212268518517</v>
      </c>
      <c r="S3873" s="15" t="str">
        <f t="shared" si="364"/>
        <v>theater</v>
      </c>
      <c r="T3873" s="16" t="str">
        <f t="shared" si="365"/>
        <v>plays</v>
      </c>
    </row>
    <row r="3874" spans="1:20" ht="45" x14ac:dyDescent="0.25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18">
        <f t="shared" si="363"/>
        <v>119.66666666666667</v>
      </c>
      <c r="P3874" s="6">
        <f t="shared" si="360"/>
        <v>55.230769230769234</v>
      </c>
      <c r="Q3874" s="11">
        <f t="shared" si="361"/>
        <v>42600.547708333332</v>
      </c>
      <c r="R3874" s="11">
        <f t="shared" si="362"/>
        <v>42621.547708333332</v>
      </c>
      <c r="S3874" s="15" t="str">
        <f t="shared" si="364"/>
        <v>theater</v>
      </c>
      <c r="T3874" s="16" t="str">
        <f t="shared" si="365"/>
        <v>plays</v>
      </c>
    </row>
    <row r="3875" spans="1:20" ht="45" x14ac:dyDescent="0.25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18">
        <f t="shared" si="363"/>
        <v>123</v>
      </c>
      <c r="P3875" s="6">
        <f t="shared" si="360"/>
        <v>46.125</v>
      </c>
      <c r="Q3875" s="11">
        <f t="shared" si="361"/>
        <v>42516.795034722221</v>
      </c>
      <c r="R3875" s="11">
        <f t="shared" si="362"/>
        <v>42546.795034722221</v>
      </c>
      <c r="S3875" s="15" t="str">
        <f t="shared" si="364"/>
        <v>theater</v>
      </c>
      <c r="T3875" s="16" t="str">
        <f t="shared" si="365"/>
        <v>plays</v>
      </c>
    </row>
    <row r="3876" spans="1:20" ht="45" x14ac:dyDescent="0.25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18">
        <f t="shared" si="363"/>
        <v>105</v>
      </c>
      <c r="P3876" s="6">
        <f t="shared" si="360"/>
        <v>39.375</v>
      </c>
      <c r="Q3876" s="11">
        <f t="shared" si="361"/>
        <v>42222.521701388883</v>
      </c>
      <c r="R3876" s="11">
        <f t="shared" si="362"/>
        <v>42247.521701388883</v>
      </c>
      <c r="S3876" s="15" t="str">
        <f t="shared" si="364"/>
        <v>theater</v>
      </c>
      <c r="T3876" s="16" t="str">
        <f t="shared" si="365"/>
        <v>plays</v>
      </c>
    </row>
    <row r="3877" spans="1:20" ht="45" x14ac:dyDescent="0.25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18">
        <f t="shared" si="363"/>
        <v>102.23636363636363</v>
      </c>
      <c r="P3877" s="6">
        <f t="shared" si="360"/>
        <v>66.152941176470591</v>
      </c>
      <c r="Q3877" s="11">
        <f t="shared" si="361"/>
        <v>41829.391458333332</v>
      </c>
      <c r="R3877" s="11">
        <f t="shared" si="362"/>
        <v>41889.391458333332</v>
      </c>
      <c r="S3877" s="15" t="str">
        <f t="shared" si="364"/>
        <v>theater</v>
      </c>
      <c r="T3877" s="16" t="str">
        <f t="shared" si="365"/>
        <v>plays</v>
      </c>
    </row>
    <row r="3878" spans="1:20" ht="30" x14ac:dyDescent="0.25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18">
        <f t="shared" si="363"/>
        <v>104.66666666666666</v>
      </c>
      <c r="P3878" s="6">
        <f t="shared" si="360"/>
        <v>54.137931034482762</v>
      </c>
      <c r="Q3878" s="11">
        <f t="shared" si="361"/>
        <v>42150.546979166662</v>
      </c>
      <c r="R3878" s="11">
        <f t="shared" si="362"/>
        <v>42180.546979166662</v>
      </c>
      <c r="S3878" s="15" t="str">
        <f t="shared" si="364"/>
        <v>theater</v>
      </c>
      <c r="T3878" s="16" t="str">
        <f t="shared" si="365"/>
        <v>plays</v>
      </c>
    </row>
    <row r="3879" spans="1:20" ht="30" x14ac:dyDescent="0.25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18">
        <f t="shared" si="363"/>
        <v>100</v>
      </c>
      <c r="P3879" s="6">
        <f t="shared" si="360"/>
        <v>104.16666666666667</v>
      </c>
      <c r="Q3879" s="11">
        <f t="shared" si="361"/>
        <v>42040.623344907406</v>
      </c>
      <c r="R3879" s="11">
        <f t="shared" si="362"/>
        <v>42070.623344907406</v>
      </c>
      <c r="S3879" s="15" t="str">
        <f t="shared" si="364"/>
        <v>theater</v>
      </c>
      <c r="T3879" s="16" t="str">
        <f t="shared" si="365"/>
        <v>plays</v>
      </c>
    </row>
    <row r="3880" spans="1:20" ht="45" x14ac:dyDescent="0.25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18">
        <f t="shared" si="363"/>
        <v>100.4</v>
      </c>
      <c r="P3880" s="6">
        <f t="shared" si="360"/>
        <v>31.375</v>
      </c>
      <c r="Q3880" s="11">
        <f t="shared" si="361"/>
        <v>42075.599062499998</v>
      </c>
      <c r="R3880" s="11">
        <f t="shared" si="362"/>
        <v>42105.599062499998</v>
      </c>
      <c r="S3880" s="15" t="str">
        <f t="shared" si="364"/>
        <v>theater</v>
      </c>
      <c r="T3880" s="16" t="str">
        <f t="shared" si="365"/>
        <v>plays</v>
      </c>
    </row>
    <row r="3881" spans="1:20" ht="45" x14ac:dyDescent="0.25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18">
        <f t="shared" si="363"/>
        <v>102.27272727272727</v>
      </c>
      <c r="P3881" s="6">
        <f t="shared" si="360"/>
        <v>59.210526315789473</v>
      </c>
      <c r="Q3881" s="11">
        <f t="shared" si="361"/>
        <v>42073.452361111107</v>
      </c>
      <c r="R3881" s="11">
        <f t="shared" si="362"/>
        <v>42094.957638888889</v>
      </c>
      <c r="S3881" s="15" t="str">
        <f t="shared" si="364"/>
        <v>theater</v>
      </c>
      <c r="T3881" s="16" t="str">
        <f t="shared" si="365"/>
        <v>plays</v>
      </c>
    </row>
    <row r="3882" spans="1:20" ht="45" x14ac:dyDescent="0.25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18">
        <f t="shared" si="363"/>
        <v>114.40928571428573</v>
      </c>
      <c r="P3882" s="6">
        <f t="shared" si="360"/>
        <v>119.17633928571429</v>
      </c>
      <c r="Q3882" s="11">
        <f t="shared" si="361"/>
        <v>42479.870381944442</v>
      </c>
      <c r="R3882" s="11">
        <f t="shared" si="362"/>
        <v>42503.957638888889</v>
      </c>
      <c r="S3882" s="15" t="str">
        <f t="shared" si="364"/>
        <v>theater</v>
      </c>
      <c r="T3882" s="16" t="str">
        <f t="shared" si="365"/>
        <v>plays</v>
      </c>
    </row>
    <row r="3883" spans="1:20" ht="45" x14ac:dyDescent="0.25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18">
        <f t="shared" si="363"/>
        <v>101.9047619047619</v>
      </c>
      <c r="P3883" s="6">
        <f t="shared" si="360"/>
        <v>164.61538461538461</v>
      </c>
      <c r="Q3883" s="11">
        <f t="shared" si="361"/>
        <v>42411.733958333331</v>
      </c>
      <c r="R3883" s="11">
        <f t="shared" si="362"/>
        <v>42433.833333333336</v>
      </c>
      <c r="S3883" s="15" t="str">
        <f t="shared" si="364"/>
        <v>theater</v>
      </c>
      <c r="T3883" s="16" t="str">
        <f t="shared" si="365"/>
        <v>plays</v>
      </c>
    </row>
    <row r="3884" spans="1:20" ht="45" x14ac:dyDescent="0.25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18">
        <f t="shared" si="363"/>
        <v>102</v>
      </c>
      <c r="P3884" s="6">
        <f t="shared" si="360"/>
        <v>24.285714285714285</v>
      </c>
      <c r="Q3884" s="11">
        <f t="shared" si="361"/>
        <v>42223.186030092591</v>
      </c>
      <c r="R3884" s="11">
        <f t="shared" si="362"/>
        <v>42251.186030092591</v>
      </c>
      <c r="S3884" s="15" t="str">
        <f t="shared" si="364"/>
        <v>theater</v>
      </c>
      <c r="T3884" s="16" t="str">
        <f t="shared" si="365"/>
        <v>plays</v>
      </c>
    </row>
    <row r="3885" spans="1:20" ht="45" x14ac:dyDescent="0.25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18">
        <f t="shared" si="363"/>
        <v>104.80000000000001</v>
      </c>
      <c r="P3885" s="6">
        <f t="shared" si="360"/>
        <v>40.9375</v>
      </c>
      <c r="Q3885" s="11">
        <f t="shared" si="361"/>
        <v>42462.685162037036</v>
      </c>
      <c r="R3885" s="11">
        <f t="shared" si="362"/>
        <v>42492.685162037036</v>
      </c>
      <c r="S3885" s="15" t="str">
        <f t="shared" si="364"/>
        <v>theater</v>
      </c>
      <c r="T3885" s="16" t="str">
        <f t="shared" si="365"/>
        <v>plays</v>
      </c>
    </row>
    <row r="3886" spans="1:20" ht="45" x14ac:dyDescent="0.25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18">
        <f t="shared" si="363"/>
        <v>101.83333333333333</v>
      </c>
      <c r="P3886" s="6">
        <f t="shared" si="360"/>
        <v>61.1</v>
      </c>
      <c r="Q3886" s="11">
        <f t="shared" si="361"/>
        <v>41753.307523148142</v>
      </c>
      <c r="R3886" s="11">
        <f t="shared" si="362"/>
        <v>41781.713194444441</v>
      </c>
      <c r="S3886" s="15" t="str">
        <f t="shared" si="364"/>
        <v>theater</v>
      </c>
      <c r="T3886" s="16" t="str">
        <f t="shared" si="365"/>
        <v>plays</v>
      </c>
    </row>
    <row r="3887" spans="1:20" ht="45" x14ac:dyDescent="0.25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18">
        <f t="shared" si="363"/>
        <v>100</v>
      </c>
      <c r="P3887" s="6">
        <f t="shared" si="360"/>
        <v>38.65</v>
      </c>
      <c r="Q3887" s="11">
        <f t="shared" si="361"/>
        <v>41788.378749999996</v>
      </c>
      <c r="R3887" s="11">
        <f t="shared" si="362"/>
        <v>41818.378749999996</v>
      </c>
      <c r="S3887" s="15" t="str">
        <f t="shared" si="364"/>
        <v>theater</v>
      </c>
      <c r="T3887" s="16" t="str">
        <f t="shared" si="365"/>
        <v>plays</v>
      </c>
    </row>
    <row r="3888" spans="1:20" ht="45" x14ac:dyDescent="0.25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18">
        <f t="shared" si="363"/>
        <v>106.27272727272728</v>
      </c>
      <c r="P3888" s="6">
        <f t="shared" si="360"/>
        <v>56.20192307692308</v>
      </c>
      <c r="Q3888" s="11">
        <f t="shared" si="361"/>
        <v>42195.820370370369</v>
      </c>
      <c r="R3888" s="11">
        <f t="shared" si="362"/>
        <v>42227.791666666664</v>
      </c>
      <c r="S3888" s="15" t="str">
        <f t="shared" si="364"/>
        <v>theater</v>
      </c>
      <c r="T3888" s="16" t="str">
        <f t="shared" si="365"/>
        <v>plays</v>
      </c>
    </row>
    <row r="3889" spans="1:20" ht="45" x14ac:dyDescent="0.25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18">
        <f t="shared" si="363"/>
        <v>113.42219999999999</v>
      </c>
      <c r="P3889" s="6">
        <f t="shared" si="360"/>
        <v>107.00207547169811</v>
      </c>
      <c r="Q3889" s="11">
        <f t="shared" si="361"/>
        <v>42015.842118055552</v>
      </c>
      <c r="R3889" s="11">
        <f t="shared" si="362"/>
        <v>42046.499999999993</v>
      </c>
      <c r="S3889" s="15" t="str">
        <f t="shared" si="364"/>
        <v>theater</v>
      </c>
      <c r="T3889" s="16" t="str">
        <f t="shared" si="365"/>
        <v>plays</v>
      </c>
    </row>
    <row r="3890" spans="1:20" ht="45" x14ac:dyDescent="0.25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18">
        <f t="shared" si="363"/>
        <v>100</v>
      </c>
      <c r="P3890" s="6">
        <f t="shared" si="360"/>
        <v>171.42857142857142</v>
      </c>
      <c r="Q3890" s="11">
        <f t="shared" si="361"/>
        <v>42661.233726851853</v>
      </c>
      <c r="R3890" s="11">
        <f t="shared" si="362"/>
        <v>42691.275393518517</v>
      </c>
      <c r="S3890" s="15" t="str">
        <f t="shared" si="364"/>
        <v>theater</v>
      </c>
      <c r="T3890" s="16" t="str">
        <f t="shared" si="365"/>
        <v>plays</v>
      </c>
    </row>
    <row r="3891" spans="1:20" ht="45" x14ac:dyDescent="0.25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18">
        <f t="shared" si="363"/>
        <v>100.45454545454547</v>
      </c>
      <c r="P3891" s="6">
        <f t="shared" si="360"/>
        <v>110.5</v>
      </c>
      <c r="Q3891" s="11">
        <f t="shared" si="361"/>
        <v>41808.441249999996</v>
      </c>
      <c r="R3891" s="11">
        <f t="shared" si="362"/>
        <v>41868.441249999996</v>
      </c>
      <c r="S3891" s="15" t="str">
        <f t="shared" si="364"/>
        <v>theater</v>
      </c>
      <c r="T3891" s="16" t="str">
        <f t="shared" si="365"/>
        <v>plays</v>
      </c>
    </row>
    <row r="3892" spans="1:20" ht="45" x14ac:dyDescent="0.25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18">
        <f t="shared" si="363"/>
        <v>100.03599999999999</v>
      </c>
      <c r="P3892" s="6">
        <f t="shared" si="360"/>
        <v>179.27598566308242</v>
      </c>
      <c r="Q3892" s="11">
        <f t="shared" si="361"/>
        <v>41730.068414351852</v>
      </c>
      <c r="R3892" s="11">
        <f t="shared" si="362"/>
        <v>41764.068414351852</v>
      </c>
      <c r="S3892" s="15" t="str">
        <f t="shared" si="364"/>
        <v>theater</v>
      </c>
      <c r="T3892" s="16" t="str">
        <f t="shared" si="365"/>
        <v>plays</v>
      </c>
    </row>
    <row r="3893" spans="1:20" ht="45" x14ac:dyDescent="0.25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18">
        <f t="shared" si="363"/>
        <v>144</v>
      </c>
      <c r="P3893" s="6">
        <f t="shared" si="360"/>
        <v>22.90909090909091</v>
      </c>
      <c r="Q3893" s="11">
        <f t="shared" si="361"/>
        <v>42139.608506944445</v>
      </c>
      <c r="R3893" s="11">
        <f t="shared" si="362"/>
        <v>42181.666666666664</v>
      </c>
      <c r="S3893" s="15" t="str">
        <f t="shared" si="364"/>
        <v>theater</v>
      </c>
      <c r="T3893" s="16" t="str">
        <f t="shared" si="365"/>
        <v>plays</v>
      </c>
    </row>
    <row r="3894" spans="1:20" ht="45" x14ac:dyDescent="0.25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18">
        <f t="shared" si="363"/>
        <v>103.49999999999999</v>
      </c>
      <c r="P3894" s="6">
        <f t="shared" si="360"/>
        <v>43.125</v>
      </c>
      <c r="Q3894" s="11">
        <f t="shared" si="361"/>
        <v>42193.887824074067</v>
      </c>
      <c r="R3894" s="11">
        <f t="shared" si="362"/>
        <v>42216.165277777771</v>
      </c>
      <c r="S3894" s="15" t="str">
        <f t="shared" si="364"/>
        <v>theater</v>
      </c>
      <c r="T3894" s="16" t="str">
        <f t="shared" si="365"/>
        <v>plays</v>
      </c>
    </row>
    <row r="3895" spans="1:20" ht="45" x14ac:dyDescent="0.25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18">
        <f t="shared" si="363"/>
        <v>108.43750000000001</v>
      </c>
      <c r="P3895" s="6">
        <f t="shared" si="360"/>
        <v>46.891891891891895</v>
      </c>
      <c r="Q3895" s="11">
        <f t="shared" si="361"/>
        <v>42115.68131944444</v>
      </c>
      <c r="R3895" s="11">
        <f t="shared" si="362"/>
        <v>42150.906249999993</v>
      </c>
      <c r="S3895" s="15" t="str">
        <f t="shared" si="364"/>
        <v>theater</v>
      </c>
      <c r="T3895" s="16" t="str">
        <f t="shared" si="365"/>
        <v>plays</v>
      </c>
    </row>
    <row r="3896" spans="1:20" ht="105" x14ac:dyDescent="0.25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18">
        <f t="shared" si="363"/>
        <v>102.4</v>
      </c>
      <c r="P3896" s="6">
        <f t="shared" si="360"/>
        <v>47.407407407407405</v>
      </c>
      <c r="Q3896" s="11">
        <f t="shared" si="361"/>
        <v>42203.471967592595</v>
      </c>
      <c r="R3896" s="11">
        <f t="shared" si="362"/>
        <v>42221.566666666666</v>
      </c>
      <c r="S3896" s="15" t="str">
        <f t="shared" si="364"/>
        <v>theater</v>
      </c>
      <c r="T3896" s="16" t="str">
        <f t="shared" si="365"/>
        <v>plays</v>
      </c>
    </row>
    <row r="3897" spans="1:20" ht="45" x14ac:dyDescent="0.25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18">
        <f t="shared" si="363"/>
        <v>148.88888888888889</v>
      </c>
      <c r="P3897" s="6">
        <f t="shared" si="360"/>
        <v>15.129032258064516</v>
      </c>
      <c r="Q3897" s="11">
        <f t="shared" si="361"/>
        <v>42433.553553240738</v>
      </c>
      <c r="R3897" s="11">
        <f t="shared" si="362"/>
        <v>42442.708333333336</v>
      </c>
      <c r="S3897" s="15" t="str">
        <f t="shared" si="364"/>
        <v>theater</v>
      </c>
      <c r="T3897" s="16" t="str">
        <f t="shared" si="365"/>
        <v>plays</v>
      </c>
    </row>
    <row r="3898" spans="1:20" ht="45" x14ac:dyDescent="0.25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18">
        <f t="shared" si="363"/>
        <v>105.49000000000002</v>
      </c>
      <c r="P3898" s="6">
        <f t="shared" si="360"/>
        <v>21.098000000000003</v>
      </c>
      <c r="Q3898" s="11">
        <f t="shared" si="361"/>
        <v>42555.46361111111</v>
      </c>
      <c r="R3898" s="11">
        <f t="shared" si="362"/>
        <v>42583.583333333336</v>
      </c>
      <c r="S3898" s="15" t="str">
        <f t="shared" si="364"/>
        <v>theater</v>
      </c>
      <c r="T3898" s="16" t="str">
        <f t="shared" si="365"/>
        <v>plays</v>
      </c>
    </row>
    <row r="3899" spans="1:20" ht="30" x14ac:dyDescent="0.25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18">
        <f t="shared" si="363"/>
        <v>100.49999999999999</v>
      </c>
      <c r="P3899" s="6">
        <f t="shared" si="360"/>
        <v>59.117647058823529</v>
      </c>
      <c r="Q3899" s="11">
        <f t="shared" si="361"/>
        <v>42236.414918981478</v>
      </c>
      <c r="R3899" s="11">
        <f t="shared" si="362"/>
        <v>42282.458333333336</v>
      </c>
      <c r="S3899" s="15" t="str">
        <f t="shared" si="364"/>
        <v>theater</v>
      </c>
      <c r="T3899" s="16" t="str">
        <f t="shared" si="365"/>
        <v>plays</v>
      </c>
    </row>
    <row r="3900" spans="1:20" ht="45" x14ac:dyDescent="0.25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18">
        <f t="shared" si="363"/>
        <v>130.55555555555557</v>
      </c>
      <c r="P3900" s="6">
        <f t="shared" si="360"/>
        <v>97.916666666666671</v>
      </c>
      <c r="Q3900" s="11">
        <f t="shared" si="361"/>
        <v>41974.534814814811</v>
      </c>
      <c r="R3900" s="11">
        <f t="shared" si="362"/>
        <v>42004.534814814811</v>
      </c>
      <c r="S3900" s="15" t="str">
        <f t="shared" si="364"/>
        <v>theater</v>
      </c>
      <c r="T3900" s="16" t="str">
        <f t="shared" si="365"/>
        <v>plays</v>
      </c>
    </row>
    <row r="3901" spans="1:20" ht="45" x14ac:dyDescent="0.25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18">
        <f t="shared" si="363"/>
        <v>104.75000000000001</v>
      </c>
      <c r="P3901" s="6">
        <f t="shared" si="360"/>
        <v>55.131578947368418</v>
      </c>
      <c r="Q3901" s="11">
        <f t="shared" si="361"/>
        <v>41997.299571759257</v>
      </c>
      <c r="R3901" s="11">
        <f t="shared" si="362"/>
        <v>42027.299571759257</v>
      </c>
      <c r="S3901" s="15" t="str">
        <f t="shared" si="364"/>
        <v>theater</v>
      </c>
      <c r="T3901" s="16" t="str">
        <f t="shared" si="365"/>
        <v>plays</v>
      </c>
    </row>
    <row r="3902" spans="1:20" ht="45" x14ac:dyDescent="0.25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18">
        <f t="shared" si="363"/>
        <v>108.80000000000001</v>
      </c>
      <c r="P3902" s="6">
        <f t="shared" si="360"/>
        <v>26.536585365853657</v>
      </c>
      <c r="Q3902" s="11">
        <f t="shared" si="361"/>
        <v>42135.602361111109</v>
      </c>
      <c r="R3902" s="11">
        <f t="shared" si="362"/>
        <v>42165.602361111109</v>
      </c>
      <c r="S3902" s="15" t="str">
        <f t="shared" si="364"/>
        <v>theater</v>
      </c>
      <c r="T3902" s="16" t="str">
        <f t="shared" si="365"/>
        <v>plays</v>
      </c>
    </row>
    <row r="3903" spans="1:20" ht="45" x14ac:dyDescent="0.25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18">
        <f t="shared" si="363"/>
        <v>111.00000000000001</v>
      </c>
      <c r="P3903" s="6">
        <f t="shared" si="360"/>
        <v>58.421052631578945</v>
      </c>
      <c r="Q3903" s="11">
        <f t="shared" si="361"/>
        <v>41869.532337962963</v>
      </c>
      <c r="R3903" s="11">
        <f t="shared" si="362"/>
        <v>41899.532337962963</v>
      </c>
      <c r="S3903" s="15" t="str">
        <f t="shared" si="364"/>
        <v>theater</v>
      </c>
      <c r="T3903" s="16" t="str">
        <f t="shared" si="365"/>
        <v>plays</v>
      </c>
    </row>
    <row r="3904" spans="1:20" ht="45" x14ac:dyDescent="0.25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18">
        <f t="shared" si="363"/>
        <v>100.47999999999999</v>
      </c>
      <c r="P3904" s="6">
        <f t="shared" si="360"/>
        <v>122.53658536585365</v>
      </c>
      <c r="Q3904" s="11">
        <f t="shared" si="361"/>
        <v>41982.480277777773</v>
      </c>
      <c r="R3904" s="11">
        <f t="shared" si="362"/>
        <v>42012.480277777773</v>
      </c>
      <c r="S3904" s="15" t="str">
        <f t="shared" si="364"/>
        <v>theater</v>
      </c>
      <c r="T3904" s="16" t="str">
        <f t="shared" si="365"/>
        <v>plays</v>
      </c>
    </row>
    <row r="3905" spans="1:20" ht="45" x14ac:dyDescent="0.25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18">
        <f t="shared" si="363"/>
        <v>114.35</v>
      </c>
      <c r="P3905" s="6">
        <f t="shared" si="360"/>
        <v>87.961538461538467</v>
      </c>
      <c r="Q3905" s="11">
        <f t="shared" si="361"/>
        <v>41976.12364583333</v>
      </c>
      <c r="R3905" s="11">
        <f t="shared" si="362"/>
        <v>42004.083333333336</v>
      </c>
      <c r="S3905" s="15" t="str">
        <f t="shared" si="364"/>
        <v>theater</v>
      </c>
      <c r="T3905" s="16" t="str">
        <f t="shared" si="365"/>
        <v>plays</v>
      </c>
    </row>
    <row r="3906" spans="1:20" ht="45" x14ac:dyDescent="0.25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18">
        <f t="shared" si="363"/>
        <v>122.06666666666666</v>
      </c>
      <c r="P3906" s="6">
        <f t="shared" ref="P3906:P3969" si="366">IF(ISERROR(E3906/L3906),0,E3906/L3906)</f>
        <v>73.239999999999995</v>
      </c>
      <c r="Q3906" s="11">
        <f t="shared" ref="Q3906:Q3969" si="367">(J3906/86400)+25569+(-5/24)</f>
        <v>41912.650613425925</v>
      </c>
      <c r="R3906" s="11">
        <f t="shared" ref="R3906:R3969" si="368">(I3906/86400)+25569+(-5/24)</f>
        <v>41942.650613425925</v>
      </c>
      <c r="S3906" s="15" t="str">
        <f t="shared" si="364"/>
        <v>theater</v>
      </c>
      <c r="T3906" s="16" t="str">
        <f t="shared" si="365"/>
        <v>plays</v>
      </c>
    </row>
    <row r="3907" spans="1:20" ht="30" x14ac:dyDescent="0.25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18">
        <f t="shared" ref="O3907:O3970" si="369">E3907/D3907 * 100</f>
        <v>100</v>
      </c>
      <c r="P3907" s="6">
        <f t="shared" si="366"/>
        <v>55.555555555555557</v>
      </c>
      <c r="Q3907" s="11">
        <f t="shared" si="367"/>
        <v>42146.36206018518</v>
      </c>
      <c r="R3907" s="11">
        <f t="shared" si="368"/>
        <v>42176.36206018518</v>
      </c>
      <c r="S3907" s="15" t="str">
        <f t="shared" ref="S3907:S3970" si="370">LEFT(N3907,FIND("/",N3907)-1)</f>
        <v>theater</v>
      </c>
      <c r="T3907" s="16" t="str">
        <f t="shared" ref="T3907:T3970" si="371">RIGHT(N3907,LEN(N3907)-FIND("/",N3907))</f>
        <v>plays</v>
      </c>
    </row>
    <row r="3908" spans="1:20" ht="30" x14ac:dyDescent="0.25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18">
        <f t="shared" si="369"/>
        <v>102.8</v>
      </c>
      <c r="P3908" s="6">
        <f t="shared" si="366"/>
        <v>39.53846153846154</v>
      </c>
      <c r="Q3908" s="11">
        <f t="shared" si="367"/>
        <v>41921.167199074072</v>
      </c>
      <c r="R3908" s="11">
        <f t="shared" si="368"/>
        <v>41951.208865740737</v>
      </c>
      <c r="S3908" s="15" t="str">
        <f t="shared" si="370"/>
        <v>theater</v>
      </c>
      <c r="T3908" s="16" t="str">
        <f t="shared" si="371"/>
        <v>plays</v>
      </c>
    </row>
    <row r="3909" spans="1:20" ht="45" x14ac:dyDescent="0.25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18">
        <f t="shared" si="369"/>
        <v>106.12068965517241</v>
      </c>
      <c r="P3909" s="6">
        <f t="shared" si="366"/>
        <v>136.77777777777777</v>
      </c>
      <c r="Q3909" s="11">
        <f t="shared" si="367"/>
        <v>41926.734351851854</v>
      </c>
      <c r="R3909" s="11">
        <f t="shared" si="368"/>
        <v>41956.776018518511</v>
      </c>
      <c r="S3909" s="15" t="str">
        <f t="shared" si="370"/>
        <v>theater</v>
      </c>
      <c r="T3909" s="16" t="str">
        <f t="shared" si="371"/>
        <v>plays</v>
      </c>
    </row>
    <row r="3910" spans="1:20" ht="45" x14ac:dyDescent="0.25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18">
        <f t="shared" si="369"/>
        <v>101.33000000000001</v>
      </c>
      <c r="P3910" s="6">
        <f t="shared" si="366"/>
        <v>99.343137254901961</v>
      </c>
      <c r="Q3910" s="11">
        <f t="shared" si="367"/>
        <v>42561.575543981475</v>
      </c>
      <c r="R3910" s="11">
        <f t="shared" si="368"/>
        <v>42592.957638888889</v>
      </c>
      <c r="S3910" s="15" t="str">
        <f t="shared" si="370"/>
        <v>theater</v>
      </c>
      <c r="T3910" s="16" t="str">
        <f t="shared" si="371"/>
        <v>plays</v>
      </c>
    </row>
    <row r="3911" spans="1:20" ht="45" x14ac:dyDescent="0.25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18">
        <f t="shared" si="369"/>
        <v>100</v>
      </c>
      <c r="P3911" s="6">
        <f t="shared" si="366"/>
        <v>20</v>
      </c>
      <c r="Q3911" s="11">
        <f t="shared" si="367"/>
        <v>42649.340902777774</v>
      </c>
      <c r="R3911" s="11">
        <f t="shared" si="368"/>
        <v>42709.382569444446</v>
      </c>
      <c r="S3911" s="15" t="str">
        <f t="shared" si="370"/>
        <v>theater</v>
      </c>
      <c r="T3911" s="16" t="str">
        <f t="shared" si="371"/>
        <v>plays</v>
      </c>
    </row>
    <row r="3912" spans="1:20" ht="45" x14ac:dyDescent="0.25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18">
        <f t="shared" si="369"/>
        <v>130</v>
      </c>
      <c r="P3912" s="6">
        <f t="shared" si="366"/>
        <v>28.888888888888889</v>
      </c>
      <c r="Q3912" s="11">
        <f t="shared" si="367"/>
        <v>42093.578506944446</v>
      </c>
      <c r="R3912" s="11">
        <f t="shared" si="368"/>
        <v>42120.061111111114</v>
      </c>
      <c r="S3912" s="15" t="str">
        <f t="shared" si="370"/>
        <v>theater</v>
      </c>
      <c r="T3912" s="16" t="str">
        <f t="shared" si="371"/>
        <v>plays</v>
      </c>
    </row>
    <row r="3913" spans="1:20" ht="45" x14ac:dyDescent="0.25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18">
        <f t="shared" si="369"/>
        <v>100.01333333333334</v>
      </c>
      <c r="P3913" s="6">
        <f t="shared" si="366"/>
        <v>40.545945945945945</v>
      </c>
      <c r="Q3913" s="11">
        <f t="shared" si="367"/>
        <v>42460.525196759256</v>
      </c>
      <c r="R3913" s="11">
        <f t="shared" si="368"/>
        <v>42490.525196759256</v>
      </c>
      <c r="S3913" s="15" t="str">
        <f t="shared" si="370"/>
        <v>theater</v>
      </c>
      <c r="T3913" s="16" t="str">
        <f t="shared" si="371"/>
        <v>plays</v>
      </c>
    </row>
    <row r="3914" spans="1:20" ht="45" x14ac:dyDescent="0.25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18">
        <f t="shared" si="369"/>
        <v>100</v>
      </c>
      <c r="P3914" s="6">
        <f t="shared" si="366"/>
        <v>35.714285714285715</v>
      </c>
      <c r="Q3914" s="11">
        <f t="shared" si="367"/>
        <v>42430.553888888891</v>
      </c>
      <c r="R3914" s="11">
        <f t="shared" si="368"/>
        <v>42460.51222222222</v>
      </c>
      <c r="S3914" s="15" t="str">
        <f t="shared" si="370"/>
        <v>theater</v>
      </c>
      <c r="T3914" s="16" t="str">
        <f t="shared" si="371"/>
        <v>plays</v>
      </c>
    </row>
    <row r="3915" spans="1:20" ht="45" x14ac:dyDescent="0.25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18">
        <f t="shared" si="369"/>
        <v>113.88888888888889</v>
      </c>
      <c r="P3915" s="6">
        <f t="shared" si="366"/>
        <v>37.962962962962962</v>
      </c>
      <c r="Q3915" s="11">
        <f t="shared" si="367"/>
        <v>42025.967847222222</v>
      </c>
      <c r="R3915" s="11">
        <f t="shared" si="368"/>
        <v>42063.999305555553</v>
      </c>
      <c r="S3915" s="15" t="str">
        <f t="shared" si="370"/>
        <v>theater</v>
      </c>
      <c r="T3915" s="16" t="str">
        <f t="shared" si="371"/>
        <v>plays</v>
      </c>
    </row>
    <row r="3916" spans="1:20" ht="45" x14ac:dyDescent="0.25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18">
        <f t="shared" si="369"/>
        <v>100</v>
      </c>
      <c r="P3916" s="6">
        <f t="shared" si="366"/>
        <v>33.333333333333336</v>
      </c>
      <c r="Q3916" s="11">
        <f t="shared" si="367"/>
        <v>41836.26284722222</v>
      </c>
      <c r="R3916" s="11">
        <f t="shared" si="368"/>
        <v>41850.26284722222</v>
      </c>
      <c r="S3916" s="15" t="str">
        <f t="shared" si="370"/>
        <v>theater</v>
      </c>
      <c r="T3916" s="16" t="str">
        <f t="shared" si="371"/>
        <v>plays</v>
      </c>
    </row>
    <row r="3917" spans="1:20" ht="45" x14ac:dyDescent="0.25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18">
        <f t="shared" si="369"/>
        <v>287</v>
      </c>
      <c r="P3917" s="6">
        <f t="shared" si="366"/>
        <v>58.571428571428569</v>
      </c>
      <c r="Q3917" s="11">
        <f t="shared" si="367"/>
        <v>42450.887523148143</v>
      </c>
      <c r="R3917" s="11">
        <f t="shared" si="368"/>
        <v>42464.887523148143</v>
      </c>
      <c r="S3917" s="15" t="str">
        <f t="shared" si="370"/>
        <v>theater</v>
      </c>
      <c r="T3917" s="16" t="str">
        <f t="shared" si="371"/>
        <v>plays</v>
      </c>
    </row>
    <row r="3918" spans="1:20" ht="45" x14ac:dyDescent="0.25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18">
        <f t="shared" si="369"/>
        <v>108.5</v>
      </c>
      <c r="P3918" s="6">
        <f t="shared" si="366"/>
        <v>135.625</v>
      </c>
      <c r="Q3918" s="11">
        <f t="shared" si="367"/>
        <v>42418.217650462961</v>
      </c>
      <c r="R3918" s="11">
        <f t="shared" si="368"/>
        <v>42478.175983796296</v>
      </c>
      <c r="S3918" s="15" t="str">
        <f t="shared" si="370"/>
        <v>theater</v>
      </c>
      <c r="T3918" s="16" t="str">
        <f t="shared" si="371"/>
        <v>plays</v>
      </c>
    </row>
    <row r="3919" spans="1:20" ht="75" x14ac:dyDescent="0.25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18">
        <f t="shared" si="369"/>
        <v>115.5</v>
      </c>
      <c r="P3919" s="6">
        <f t="shared" si="366"/>
        <v>30.9375</v>
      </c>
      <c r="Q3919" s="11">
        <f t="shared" si="367"/>
        <v>42168.108148148145</v>
      </c>
      <c r="R3919" s="11">
        <f t="shared" si="368"/>
        <v>42198.108148148145</v>
      </c>
      <c r="S3919" s="15" t="str">
        <f t="shared" si="370"/>
        <v>theater</v>
      </c>
      <c r="T3919" s="16" t="str">
        <f t="shared" si="371"/>
        <v>plays</v>
      </c>
    </row>
    <row r="3920" spans="1:20" ht="45" x14ac:dyDescent="0.25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18">
        <f t="shared" si="369"/>
        <v>119.11764705882352</v>
      </c>
      <c r="P3920" s="6">
        <f t="shared" si="366"/>
        <v>176.08695652173913</v>
      </c>
      <c r="Q3920" s="11">
        <f t="shared" si="367"/>
        <v>41964.507986111108</v>
      </c>
      <c r="R3920" s="11">
        <f t="shared" si="368"/>
        <v>41994.507986111108</v>
      </c>
      <c r="S3920" s="15" t="str">
        <f t="shared" si="370"/>
        <v>theater</v>
      </c>
      <c r="T3920" s="16" t="str">
        <f t="shared" si="371"/>
        <v>plays</v>
      </c>
    </row>
    <row r="3921" spans="1:20" x14ac:dyDescent="0.25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18">
        <f t="shared" si="369"/>
        <v>109.42666666666668</v>
      </c>
      <c r="P3921" s="6">
        <f t="shared" si="366"/>
        <v>151.9814814814815</v>
      </c>
      <c r="Q3921" s="11">
        <f t="shared" si="367"/>
        <v>42576.489236111105</v>
      </c>
      <c r="R3921" s="11">
        <f t="shared" si="368"/>
        <v>42636.489236111105</v>
      </c>
      <c r="S3921" s="15" t="str">
        <f t="shared" si="370"/>
        <v>theater</v>
      </c>
      <c r="T3921" s="16" t="str">
        <f t="shared" si="371"/>
        <v>plays</v>
      </c>
    </row>
    <row r="3922" spans="1:20" ht="45" x14ac:dyDescent="0.25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18">
        <f t="shared" si="369"/>
        <v>126.6</v>
      </c>
      <c r="P3922" s="6">
        <f t="shared" si="366"/>
        <v>22.607142857142858</v>
      </c>
      <c r="Q3922" s="11">
        <f t="shared" si="367"/>
        <v>42503.331643518519</v>
      </c>
      <c r="R3922" s="11">
        <f t="shared" si="368"/>
        <v>42548.583333333336</v>
      </c>
      <c r="S3922" s="15" t="str">
        <f t="shared" si="370"/>
        <v>theater</v>
      </c>
      <c r="T3922" s="16" t="str">
        <f t="shared" si="371"/>
        <v>plays</v>
      </c>
    </row>
    <row r="3923" spans="1:20" ht="45" x14ac:dyDescent="0.25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18">
        <f t="shared" si="369"/>
        <v>100.49999999999999</v>
      </c>
      <c r="P3923" s="6">
        <f t="shared" si="366"/>
        <v>18.272727272727273</v>
      </c>
      <c r="Q3923" s="11">
        <f t="shared" si="367"/>
        <v>42101.620486111111</v>
      </c>
      <c r="R3923" s="11">
        <f t="shared" si="368"/>
        <v>42123.749999999993</v>
      </c>
      <c r="S3923" s="15" t="str">
        <f t="shared" si="370"/>
        <v>theater</v>
      </c>
      <c r="T3923" s="16" t="str">
        <f t="shared" si="371"/>
        <v>plays</v>
      </c>
    </row>
    <row r="3924" spans="1:20" ht="45" x14ac:dyDescent="0.25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18">
        <f t="shared" si="369"/>
        <v>127.49999999999999</v>
      </c>
      <c r="P3924" s="6">
        <f t="shared" si="366"/>
        <v>82.258064516129039</v>
      </c>
      <c r="Q3924" s="11">
        <f t="shared" si="367"/>
        <v>42125.439201388886</v>
      </c>
      <c r="R3924" s="11">
        <f t="shared" si="368"/>
        <v>42150.439201388886</v>
      </c>
      <c r="S3924" s="15" t="str">
        <f t="shared" si="370"/>
        <v>theater</v>
      </c>
      <c r="T3924" s="16" t="str">
        <f t="shared" si="371"/>
        <v>plays</v>
      </c>
    </row>
    <row r="3925" spans="1:20" ht="45" x14ac:dyDescent="0.25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18">
        <f t="shared" si="369"/>
        <v>100.05999999999999</v>
      </c>
      <c r="P3925" s="6">
        <f t="shared" si="366"/>
        <v>68.534246575342465</v>
      </c>
      <c r="Q3925" s="11">
        <f t="shared" si="367"/>
        <v>41902.125393518516</v>
      </c>
      <c r="R3925" s="11">
        <f t="shared" si="368"/>
        <v>41932.125393518516</v>
      </c>
      <c r="S3925" s="15" t="str">
        <f t="shared" si="370"/>
        <v>theater</v>
      </c>
      <c r="T3925" s="16" t="str">
        <f t="shared" si="371"/>
        <v>plays</v>
      </c>
    </row>
    <row r="3926" spans="1:20" ht="45" x14ac:dyDescent="0.25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18">
        <f t="shared" si="369"/>
        <v>175</v>
      </c>
      <c r="P3926" s="6">
        <f t="shared" si="366"/>
        <v>68.055555555555557</v>
      </c>
      <c r="Q3926" s="11">
        <f t="shared" si="367"/>
        <v>42003.74009259259</v>
      </c>
      <c r="R3926" s="11">
        <f t="shared" si="368"/>
        <v>42027.999305555553</v>
      </c>
      <c r="S3926" s="15" t="str">
        <f t="shared" si="370"/>
        <v>theater</v>
      </c>
      <c r="T3926" s="16" t="str">
        <f t="shared" si="371"/>
        <v>plays</v>
      </c>
    </row>
    <row r="3927" spans="1:20" ht="45" x14ac:dyDescent="0.25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18">
        <f t="shared" si="369"/>
        <v>127.25</v>
      </c>
      <c r="P3927" s="6">
        <f t="shared" si="366"/>
        <v>72.714285714285708</v>
      </c>
      <c r="Q3927" s="11">
        <f t="shared" si="367"/>
        <v>41988.621608796289</v>
      </c>
      <c r="R3927" s="11">
        <f t="shared" si="368"/>
        <v>42045.999305555553</v>
      </c>
      <c r="S3927" s="15" t="str">
        <f t="shared" si="370"/>
        <v>theater</v>
      </c>
      <c r="T3927" s="16" t="str">
        <f t="shared" si="371"/>
        <v>plays</v>
      </c>
    </row>
    <row r="3928" spans="1:20" ht="45" x14ac:dyDescent="0.25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18">
        <f t="shared" si="369"/>
        <v>110.63333333333334</v>
      </c>
      <c r="P3928" s="6">
        <f t="shared" si="366"/>
        <v>77.186046511627907</v>
      </c>
      <c r="Q3928" s="11">
        <f t="shared" si="367"/>
        <v>41974.690266203703</v>
      </c>
      <c r="R3928" s="11">
        <f t="shared" si="368"/>
        <v>42009.643055555549</v>
      </c>
      <c r="S3928" s="15" t="str">
        <f t="shared" si="370"/>
        <v>theater</v>
      </c>
      <c r="T3928" s="16" t="str">
        <f t="shared" si="371"/>
        <v>plays</v>
      </c>
    </row>
    <row r="3929" spans="1:20" ht="45" x14ac:dyDescent="0.25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18">
        <f t="shared" si="369"/>
        <v>125.93749999999999</v>
      </c>
      <c r="P3929" s="6">
        <f t="shared" si="366"/>
        <v>55.972222222222221</v>
      </c>
      <c r="Q3929" s="11">
        <f t="shared" si="367"/>
        <v>42591.858587962961</v>
      </c>
      <c r="R3929" s="11">
        <f t="shared" si="368"/>
        <v>42616.858587962961</v>
      </c>
      <c r="S3929" s="15" t="str">
        <f t="shared" si="370"/>
        <v>theater</v>
      </c>
      <c r="T3929" s="16" t="str">
        <f t="shared" si="371"/>
        <v>plays</v>
      </c>
    </row>
    <row r="3930" spans="1:20" ht="30" x14ac:dyDescent="0.25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18">
        <f t="shared" si="369"/>
        <v>118.5</v>
      </c>
      <c r="P3930" s="6">
        <f t="shared" si="366"/>
        <v>49.693548387096776</v>
      </c>
      <c r="Q3930" s="11">
        <f t="shared" si="367"/>
        <v>42049.800034722219</v>
      </c>
      <c r="R3930" s="11">
        <f t="shared" si="368"/>
        <v>42076.082638888889</v>
      </c>
      <c r="S3930" s="15" t="str">
        <f t="shared" si="370"/>
        <v>theater</v>
      </c>
      <c r="T3930" s="16" t="str">
        <f t="shared" si="371"/>
        <v>plays</v>
      </c>
    </row>
    <row r="3931" spans="1:20" ht="45" x14ac:dyDescent="0.25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18">
        <f t="shared" si="369"/>
        <v>107.72727272727273</v>
      </c>
      <c r="P3931" s="6">
        <f t="shared" si="366"/>
        <v>79</v>
      </c>
      <c r="Q3931" s="11">
        <f t="shared" si="367"/>
        <v>41856.506736111107</v>
      </c>
      <c r="R3931" s="11">
        <f t="shared" si="368"/>
        <v>41877.506736111107</v>
      </c>
      <c r="S3931" s="15" t="str">
        <f t="shared" si="370"/>
        <v>theater</v>
      </c>
      <c r="T3931" s="16" t="str">
        <f t="shared" si="371"/>
        <v>plays</v>
      </c>
    </row>
    <row r="3932" spans="1:20" ht="30" x14ac:dyDescent="0.25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18">
        <f t="shared" si="369"/>
        <v>102.60000000000001</v>
      </c>
      <c r="P3932" s="6">
        <f t="shared" si="366"/>
        <v>77.727272727272734</v>
      </c>
      <c r="Q3932" s="11">
        <f t="shared" si="367"/>
        <v>42417.377199074072</v>
      </c>
      <c r="R3932" s="11">
        <f t="shared" si="368"/>
        <v>42432.040972222218</v>
      </c>
      <c r="S3932" s="15" t="str">
        <f t="shared" si="370"/>
        <v>theater</v>
      </c>
      <c r="T3932" s="16" t="str">
        <f t="shared" si="371"/>
        <v>plays</v>
      </c>
    </row>
    <row r="3933" spans="1:20" ht="45" x14ac:dyDescent="0.25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18">
        <f t="shared" si="369"/>
        <v>110.1</v>
      </c>
      <c r="P3933" s="6">
        <f t="shared" si="366"/>
        <v>40.777777777777779</v>
      </c>
      <c r="Q3933" s="11">
        <f t="shared" si="367"/>
        <v>41866.590532407405</v>
      </c>
      <c r="R3933" s="11">
        <f t="shared" si="368"/>
        <v>41884.999305555553</v>
      </c>
      <c r="S3933" s="15" t="str">
        <f t="shared" si="370"/>
        <v>theater</v>
      </c>
      <c r="T3933" s="16" t="str">
        <f t="shared" si="371"/>
        <v>plays</v>
      </c>
    </row>
    <row r="3934" spans="1:20" ht="45" x14ac:dyDescent="0.25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18">
        <f t="shared" si="369"/>
        <v>202</v>
      </c>
      <c r="P3934" s="6">
        <f t="shared" si="366"/>
        <v>59.411764705882355</v>
      </c>
      <c r="Q3934" s="11">
        <f t="shared" si="367"/>
        <v>42220.586539351854</v>
      </c>
      <c r="R3934" s="11">
        <f t="shared" si="368"/>
        <v>42245.791666666664</v>
      </c>
      <c r="S3934" s="15" t="str">
        <f t="shared" si="370"/>
        <v>theater</v>
      </c>
      <c r="T3934" s="16" t="str">
        <f t="shared" si="371"/>
        <v>plays</v>
      </c>
    </row>
    <row r="3935" spans="1:20" ht="30" x14ac:dyDescent="0.25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18">
        <f t="shared" si="369"/>
        <v>130</v>
      </c>
      <c r="P3935" s="6">
        <f t="shared" si="366"/>
        <v>3.25</v>
      </c>
      <c r="Q3935" s="11">
        <f t="shared" si="367"/>
        <v>42628.640787037039</v>
      </c>
      <c r="R3935" s="11">
        <f t="shared" si="368"/>
        <v>42656.640787037039</v>
      </c>
      <c r="S3935" s="15" t="str">
        <f t="shared" si="370"/>
        <v>theater</v>
      </c>
      <c r="T3935" s="16" t="str">
        <f t="shared" si="371"/>
        <v>plays</v>
      </c>
    </row>
    <row r="3936" spans="1:20" ht="45" x14ac:dyDescent="0.25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18">
        <f t="shared" si="369"/>
        <v>104.35000000000001</v>
      </c>
      <c r="P3936" s="6">
        <f t="shared" si="366"/>
        <v>39.377358490566039</v>
      </c>
      <c r="Q3936" s="11">
        <f t="shared" si="367"/>
        <v>41990.790300925924</v>
      </c>
      <c r="R3936" s="11">
        <f t="shared" si="368"/>
        <v>42020.790300925924</v>
      </c>
      <c r="S3936" s="15" t="str">
        <f t="shared" si="370"/>
        <v>theater</v>
      </c>
      <c r="T3936" s="16" t="str">
        <f t="shared" si="371"/>
        <v>plays</v>
      </c>
    </row>
    <row r="3937" spans="1:20" ht="45" x14ac:dyDescent="0.25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18">
        <f t="shared" si="369"/>
        <v>100.05</v>
      </c>
      <c r="P3937" s="6">
        <f t="shared" si="366"/>
        <v>81.673469387755105</v>
      </c>
      <c r="Q3937" s="11">
        <f t="shared" si="367"/>
        <v>42447.68609953703</v>
      </c>
      <c r="R3937" s="11">
        <f t="shared" si="368"/>
        <v>42507.68609953703</v>
      </c>
      <c r="S3937" s="15" t="str">
        <f t="shared" si="370"/>
        <v>theater</v>
      </c>
      <c r="T3937" s="16" t="str">
        <f t="shared" si="371"/>
        <v>plays</v>
      </c>
    </row>
    <row r="3938" spans="1:20" ht="45" x14ac:dyDescent="0.25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18">
        <f t="shared" si="369"/>
        <v>170.66666666666669</v>
      </c>
      <c r="P3938" s="6">
        <f t="shared" si="366"/>
        <v>44.912280701754383</v>
      </c>
      <c r="Q3938" s="11">
        <f t="shared" si="367"/>
        <v>42283.656018518515</v>
      </c>
      <c r="R3938" s="11">
        <f t="shared" si="368"/>
        <v>42313.697685185187</v>
      </c>
      <c r="S3938" s="15" t="str">
        <f t="shared" si="370"/>
        <v>theater</v>
      </c>
      <c r="T3938" s="16" t="str">
        <f t="shared" si="371"/>
        <v>plays</v>
      </c>
    </row>
    <row r="3939" spans="1:20" ht="45" x14ac:dyDescent="0.25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18">
        <f t="shared" si="369"/>
        <v>112.83333333333334</v>
      </c>
      <c r="P3939" s="6">
        <f t="shared" si="366"/>
        <v>49.05797101449275</v>
      </c>
      <c r="Q3939" s="11">
        <f t="shared" si="367"/>
        <v>42482.80736111111</v>
      </c>
      <c r="R3939" s="11">
        <f t="shared" si="368"/>
        <v>42489.082638888889</v>
      </c>
      <c r="S3939" s="15" t="str">
        <f t="shared" si="370"/>
        <v>theater</v>
      </c>
      <c r="T3939" s="16" t="str">
        <f t="shared" si="371"/>
        <v>plays</v>
      </c>
    </row>
    <row r="3940" spans="1:20" ht="45" x14ac:dyDescent="0.25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18">
        <f t="shared" si="369"/>
        <v>184</v>
      </c>
      <c r="P3940" s="6">
        <f t="shared" si="366"/>
        <v>30.666666666666668</v>
      </c>
      <c r="Q3940" s="11">
        <f t="shared" si="367"/>
        <v>42383.584791666661</v>
      </c>
      <c r="R3940" s="11">
        <f t="shared" si="368"/>
        <v>42413.584791666661</v>
      </c>
      <c r="S3940" s="15" t="str">
        <f t="shared" si="370"/>
        <v>theater</v>
      </c>
      <c r="T3940" s="16" t="str">
        <f t="shared" si="371"/>
        <v>plays</v>
      </c>
    </row>
    <row r="3941" spans="1:20" ht="45" x14ac:dyDescent="0.25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18">
        <f t="shared" si="369"/>
        <v>130.26666666666665</v>
      </c>
      <c r="P3941" s="6">
        <f t="shared" si="366"/>
        <v>61.0625</v>
      </c>
      <c r="Q3941" s="11">
        <f t="shared" si="367"/>
        <v>42566.396493055552</v>
      </c>
      <c r="R3941" s="11">
        <f t="shared" si="368"/>
        <v>42596.396493055552</v>
      </c>
      <c r="S3941" s="15" t="str">
        <f t="shared" si="370"/>
        <v>theater</v>
      </c>
      <c r="T3941" s="16" t="str">
        <f t="shared" si="371"/>
        <v>plays</v>
      </c>
    </row>
    <row r="3942" spans="1:20" ht="30" x14ac:dyDescent="0.25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18">
        <f t="shared" si="369"/>
        <v>105.45454545454544</v>
      </c>
      <c r="P3942" s="6">
        <f t="shared" si="366"/>
        <v>29</v>
      </c>
      <c r="Q3942" s="11">
        <f t="shared" si="367"/>
        <v>42338.755578703705</v>
      </c>
      <c r="R3942" s="11">
        <f t="shared" si="368"/>
        <v>42352.791666666664</v>
      </c>
      <c r="S3942" s="15" t="str">
        <f t="shared" si="370"/>
        <v>theater</v>
      </c>
      <c r="T3942" s="16" t="str">
        <f t="shared" si="371"/>
        <v>plays</v>
      </c>
    </row>
    <row r="3943" spans="1:20" ht="45" x14ac:dyDescent="0.25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18">
        <f t="shared" si="369"/>
        <v>100</v>
      </c>
      <c r="P3943" s="6">
        <f t="shared" si="366"/>
        <v>29.62962962962963</v>
      </c>
      <c r="Q3943" s="11">
        <f t="shared" si="367"/>
        <v>42506.501041666663</v>
      </c>
      <c r="R3943" s="11">
        <f t="shared" si="368"/>
        <v>42538.374999999993</v>
      </c>
      <c r="S3943" s="15" t="str">
        <f t="shared" si="370"/>
        <v>theater</v>
      </c>
      <c r="T3943" s="16" t="str">
        <f t="shared" si="371"/>
        <v>plays</v>
      </c>
    </row>
    <row r="3944" spans="1:20" ht="45" x14ac:dyDescent="0.25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18">
        <f t="shared" si="369"/>
        <v>153.31632653061226</v>
      </c>
      <c r="P3944" s="6">
        <f t="shared" si="366"/>
        <v>143.0952380952381</v>
      </c>
      <c r="Q3944" s="11">
        <f t="shared" si="367"/>
        <v>42429.783391203702</v>
      </c>
      <c r="R3944" s="11">
        <f t="shared" si="368"/>
        <v>42459.741724537038</v>
      </c>
      <c r="S3944" s="15" t="str">
        <f t="shared" si="370"/>
        <v>theater</v>
      </c>
      <c r="T3944" s="16" t="str">
        <f t="shared" si="371"/>
        <v>plays</v>
      </c>
    </row>
    <row r="3945" spans="1:20" ht="45" x14ac:dyDescent="0.25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18">
        <f t="shared" si="369"/>
        <v>162.30000000000001</v>
      </c>
      <c r="P3945" s="6">
        <f t="shared" si="366"/>
        <v>52.354838709677416</v>
      </c>
      <c r="Q3945" s="11">
        <f t="shared" si="367"/>
        <v>42203.22379629629</v>
      </c>
      <c r="R3945" s="11">
        <f t="shared" si="368"/>
        <v>42233.22379629629</v>
      </c>
      <c r="S3945" s="15" t="str">
        <f t="shared" si="370"/>
        <v>theater</v>
      </c>
      <c r="T3945" s="16" t="str">
        <f t="shared" si="371"/>
        <v>plays</v>
      </c>
    </row>
    <row r="3946" spans="1:20" ht="45" x14ac:dyDescent="0.25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18">
        <f t="shared" si="369"/>
        <v>136</v>
      </c>
      <c r="P3946" s="6">
        <f t="shared" si="366"/>
        <v>66.666666666666671</v>
      </c>
      <c r="Q3946" s="11">
        <f t="shared" si="367"/>
        <v>42072.162048611113</v>
      </c>
      <c r="R3946" s="11">
        <f t="shared" si="368"/>
        <v>42102.162048611113</v>
      </c>
      <c r="S3946" s="15" t="str">
        <f t="shared" si="370"/>
        <v>theater</v>
      </c>
      <c r="T3946" s="16" t="str">
        <f t="shared" si="371"/>
        <v>plays</v>
      </c>
    </row>
    <row r="3947" spans="1:20" ht="45" x14ac:dyDescent="0.25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18">
        <f t="shared" si="369"/>
        <v>144.4</v>
      </c>
      <c r="P3947" s="6">
        <f t="shared" si="366"/>
        <v>126.66666666666667</v>
      </c>
      <c r="Q3947" s="11">
        <f t="shared" si="367"/>
        <v>41789.518645833326</v>
      </c>
      <c r="R3947" s="11">
        <f t="shared" si="368"/>
        <v>41799.518645833326</v>
      </c>
      <c r="S3947" s="15" t="str">
        <f t="shared" si="370"/>
        <v>theater</v>
      </c>
      <c r="T3947" s="16" t="str">
        <f t="shared" si="371"/>
        <v>plays</v>
      </c>
    </row>
    <row r="3948" spans="1:20" ht="30" x14ac:dyDescent="0.25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18">
        <f t="shared" si="369"/>
        <v>100</v>
      </c>
      <c r="P3948" s="6">
        <f t="shared" si="366"/>
        <v>62.5</v>
      </c>
      <c r="Q3948" s="11">
        <f t="shared" si="367"/>
        <v>41788.381643518514</v>
      </c>
      <c r="R3948" s="11">
        <f t="shared" si="368"/>
        <v>41818.381643518514</v>
      </c>
      <c r="S3948" s="15" t="str">
        <f t="shared" si="370"/>
        <v>theater</v>
      </c>
      <c r="T3948" s="16" t="str">
        <f t="shared" si="371"/>
        <v>plays</v>
      </c>
    </row>
    <row r="3949" spans="1:20" ht="45" x14ac:dyDescent="0.25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18">
        <f t="shared" si="369"/>
        <v>100.8</v>
      </c>
      <c r="P3949" s="6">
        <f t="shared" si="366"/>
        <v>35.492957746478872</v>
      </c>
      <c r="Q3949" s="11">
        <f t="shared" si="367"/>
        <v>42143.833518518521</v>
      </c>
      <c r="R3949" s="11">
        <f t="shared" si="368"/>
        <v>42173.833518518521</v>
      </c>
      <c r="S3949" s="15" t="str">
        <f t="shared" si="370"/>
        <v>theater</v>
      </c>
      <c r="T3949" s="16" t="str">
        <f t="shared" si="371"/>
        <v>plays</v>
      </c>
    </row>
    <row r="3950" spans="1:20" ht="45" x14ac:dyDescent="0.25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18">
        <f t="shared" si="369"/>
        <v>106.80000000000001</v>
      </c>
      <c r="P3950" s="6">
        <f t="shared" si="366"/>
        <v>37.083333333333336</v>
      </c>
      <c r="Q3950" s="11">
        <f t="shared" si="367"/>
        <v>42318.385370370372</v>
      </c>
      <c r="R3950" s="11">
        <f t="shared" si="368"/>
        <v>42348.385370370372</v>
      </c>
      <c r="S3950" s="15" t="str">
        <f t="shared" si="370"/>
        <v>theater</v>
      </c>
      <c r="T3950" s="16" t="str">
        <f t="shared" si="371"/>
        <v>plays</v>
      </c>
    </row>
    <row r="3951" spans="1:20" ht="45" x14ac:dyDescent="0.25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18">
        <f t="shared" si="369"/>
        <v>124.8</v>
      </c>
      <c r="P3951" s="6">
        <f t="shared" si="366"/>
        <v>69.333333333333329</v>
      </c>
      <c r="Q3951" s="11">
        <f t="shared" si="367"/>
        <v>42052.741481481477</v>
      </c>
      <c r="R3951" s="11">
        <f t="shared" si="368"/>
        <v>42082.699814814812</v>
      </c>
      <c r="S3951" s="15" t="str">
        <f t="shared" si="370"/>
        <v>theater</v>
      </c>
      <c r="T3951" s="16" t="str">
        <f t="shared" si="371"/>
        <v>plays</v>
      </c>
    </row>
    <row r="3952" spans="1:20" ht="45" x14ac:dyDescent="0.25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18">
        <f t="shared" si="369"/>
        <v>118.91891891891892</v>
      </c>
      <c r="P3952" s="6">
        <f t="shared" si="366"/>
        <v>17.254901960784313</v>
      </c>
      <c r="Q3952" s="11">
        <f t="shared" si="367"/>
        <v>42779.401956018519</v>
      </c>
      <c r="R3952" s="11">
        <f t="shared" si="368"/>
        <v>42793.791666666664</v>
      </c>
      <c r="S3952" s="15" t="str">
        <f t="shared" si="370"/>
        <v>theater</v>
      </c>
      <c r="T3952" s="16" t="str">
        <f t="shared" si="371"/>
        <v>plays</v>
      </c>
    </row>
    <row r="3953" spans="1:20" ht="45" x14ac:dyDescent="0.25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18">
        <f t="shared" si="369"/>
        <v>101</v>
      </c>
      <c r="P3953" s="6">
        <f t="shared" si="366"/>
        <v>36.071428571428569</v>
      </c>
      <c r="Q3953" s="11">
        <f t="shared" si="367"/>
        <v>42128.419560185182</v>
      </c>
      <c r="R3953" s="11">
        <f t="shared" si="368"/>
        <v>42158.419560185182</v>
      </c>
      <c r="S3953" s="15" t="str">
        <f t="shared" si="370"/>
        <v>theater</v>
      </c>
      <c r="T3953" s="16" t="str">
        <f t="shared" si="371"/>
        <v>plays</v>
      </c>
    </row>
    <row r="3954" spans="1:20" ht="45" x14ac:dyDescent="0.25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18">
        <f t="shared" si="369"/>
        <v>112.99999999999999</v>
      </c>
      <c r="P3954" s="6">
        <f t="shared" si="366"/>
        <v>66.470588235294116</v>
      </c>
      <c r="Q3954" s="11">
        <f t="shared" si="367"/>
        <v>42660.923912037033</v>
      </c>
      <c r="R3954" s="11">
        <f t="shared" si="368"/>
        <v>42693.708333333336</v>
      </c>
      <c r="S3954" s="15" t="str">
        <f t="shared" si="370"/>
        <v>theater</v>
      </c>
      <c r="T3954" s="16" t="str">
        <f t="shared" si="371"/>
        <v>plays</v>
      </c>
    </row>
    <row r="3955" spans="1:20" ht="45" x14ac:dyDescent="0.25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18">
        <f t="shared" si="369"/>
        <v>105.19047619047619</v>
      </c>
      <c r="P3955" s="6">
        <f t="shared" si="366"/>
        <v>56.065989847715734</v>
      </c>
      <c r="Q3955" s="11">
        <f t="shared" si="367"/>
        <v>42037.72987268518</v>
      </c>
      <c r="R3955" s="11">
        <f t="shared" si="368"/>
        <v>42067.958333333336</v>
      </c>
      <c r="S3955" s="15" t="str">
        <f t="shared" si="370"/>
        <v>theater</v>
      </c>
      <c r="T3955" s="16" t="str">
        <f t="shared" si="371"/>
        <v>plays</v>
      </c>
    </row>
    <row r="3956" spans="1:20" ht="45" x14ac:dyDescent="0.25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18">
        <f t="shared" si="369"/>
        <v>109.73333333333332</v>
      </c>
      <c r="P3956" s="6">
        <f t="shared" si="366"/>
        <v>47.028571428571432</v>
      </c>
      <c r="Q3956" s="11">
        <f t="shared" si="367"/>
        <v>42619.727361111109</v>
      </c>
      <c r="R3956" s="11">
        <f t="shared" si="368"/>
        <v>42643.666666666664</v>
      </c>
      <c r="S3956" s="15" t="str">
        <f t="shared" si="370"/>
        <v>theater</v>
      </c>
      <c r="T3956" s="16" t="str">
        <f t="shared" si="371"/>
        <v>plays</v>
      </c>
    </row>
    <row r="3957" spans="1:20" ht="30" x14ac:dyDescent="0.25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18">
        <f t="shared" si="369"/>
        <v>100.099</v>
      </c>
      <c r="P3957" s="6">
        <f t="shared" si="366"/>
        <v>47.666190476190479</v>
      </c>
      <c r="Q3957" s="11">
        <f t="shared" si="367"/>
        <v>41877.013553240737</v>
      </c>
      <c r="R3957" s="11">
        <f t="shared" si="368"/>
        <v>41909.932638888888</v>
      </c>
      <c r="S3957" s="15" t="str">
        <f t="shared" si="370"/>
        <v>theater</v>
      </c>
      <c r="T3957" s="16" t="str">
        <f t="shared" si="371"/>
        <v>plays</v>
      </c>
    </row>
    <row r="3958" spans="1:20" ht="30" x14ac:dyDescent="0.25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18">
        <f t="shared" si="369"/>
        <v>120</v>
      </c>
      <c r="P3958" s="6">
        <f t="shared" si="366"/>
        <v>88.235294117647058</v>
      </c>
      <c r="Q3958" s="11">
        <f t="shared" si="367"/>
        <v>41828.528587962959</v>
      </c>
      <c r="R3958" s="11">
        <f t="shared" si="368"/>
        <v>41846.083333333328</v>
      </c>
      <c r="S3958" s="15" t="str">
        <f t="shared" si="370"/>
        <v>theater</v>
      </c>
      <c r="T3958" s="16" t="str">
        <f t="shared" si="371"/>
        <v>plays</v>
      </c>
    </row>
    <row r="3959" spans="1:20" ht="75" x14ac:dyDescent="0.25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18">
        <f t="shared" si="369"/>
        <v>104.93333333333332</v>
      </c>
      <c r="P3959" s="6">
        <f t="shared" si="366"/>
        <v>80.717948717948715</v>
      </c>
      <c r="Q3959" s="11">
        <f t="shared" si="367"/>
        <v>42545.56585648148</v>
      </c>
      <c r="R3959" s="11">
        <f t="shared" si="368"/>
        <v>42605.56585648148</v>
      </c>
      <c r="S3959" s="15" t="str">
        <f t="shared" si="370"/>
        <v>theater</v>
      </c>
      <c r="T3959" s="16" t="str">
        <f t="shared" si="371"/>
        <v>plays</v>
      </c>
    </row>
    <row r="3960" spans="1:20" ht="45" x14ac:dyDescent="0.25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18">
        <f t="shared" si="369"/>
        <v>102.66666666666666</v>
      </c>
      <c r="P3960" s="6">
        <f t="shared" si="366"/>
        <v>39.487179487179489</v>
      </c>
      <c r="Q3960" s="11">
        <f t="shared" si="367"/>
        <v>42157.444178240738</v>
      </c>
      <c r="R3960" s="11">
        <f t="shared" si="368"/>
        <v>42187.444178240738</v>
      </c>
      <c r="S3960" s="15" t="str">
        <f t="shared" si="370"/>
        <v>theater</v>
      </c>
      <c r="T3960" s="16" t="str">
        <f t="shared" si="371"/>
        <v>plays</v>
      </c>
    </row>
    <row r="3961" spans="1:20" ht="45" x14ac:dyDescent="0.25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18">
        <f t="shared" si="369"/>
        <v>101.82500000000002</v>
      </c>
      <c r="P3961" s="6">
        <f t="shared" si="366"/>
        <v>84.854166666666671</v>
      </c>
      <c r="Q3961" s="11">
        <f t="shared" si="367"/>
        <v>41846.458993055552</v>
      </c>
      <c r="R3961" s="11">
        <f t="shared" si="368"/>
        <v>41867.458993055552</v>
      </c>
      <c r="S3961" s="15" t="str">
        <f t="shared" si="370"/>
        <v>theater</v>
      </c>
      <c r="T3961" s="16" t="str">
        <f t="shared" si="371"/>
        <v>plays</v>
      </c>
    </row>
    <row r="3962" spans="1:20" ht="45" x14ac:dyDescent="0.25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18">
        <f t="shared" si="369"/>
        <v>100</v>
      </c>
      <c r="P3962" s="6">
        <f t="shared" si="366"/>
        <v>68.965517241379317</v>
      </c>
      <c r="Q3962" s="11">
        <f t="shared" si="367"/>
        <v>42460.533414351848</v>
      </c>
      <c r="R3962" s="11">
        <f t="shared" si="368"/>
        <v>42510.957638888889</v>
      </c>
      <c r="S3962" s="15" t="str">
        <f t="shared" si="370"/>
        <v>theater</v>
      </c>
      <c r="T3962" s="16" t="str">
        <f t="shared" si="371"/>
        <v>plays</v>
      </c>
    </row>
    <row r="3963" spans="1:20" ht="30" x14ac:dyDescent="0.25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18">
        <f t="shared" si="369"/>
        <v>100.38249999999999</v>
      </c>
      <c r="P3963" s="6">
        <f t="shared" si="366"/>
        <v>550.04109589041093</v>
      </c>
      <c r="Q3963" s="11">
        <f t="shared" si="367"/>
        <v>41887.083854166667</v>
      </c>
      <c r="R3963" s="11">
        <f t="shared" si="368"/>
        <v>41917.083854166667</v>
      </c>
      <c r="S3963" s="15" t="str">
        <f t="shared" si="370"/>
        <v>theater</v>
      </c>
      <c r="T3963" s="16" t="str">
        <f t="shared" si="371"/>
        <v>plays</v>
      </c>
    </row>
    <row r="3964" spans="1:20" ht="45" x14ac:dyDescent="0.25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18">
        <f t="shared" si="369"/>
        <v>104</v>
      </c>
      <c r="P3964" s="6">
        <f t="shared" si="366"/>
        <v>97.5</v>
      </c>
      <c r="Q3964" s="11">
        <f t="shared" si="367"/>
        <v>41780.504560185182</v>
      </c>
      <c r="R3964" s="11">
        <f t="shared" si="368"/>
        <v>41806.504560185182</v>
      </c>
      <c r="S3964" s="15" t="str">
        <f t="shared" si="370"/>
        <v>theater</v>
      </c>
      <c r="T3964" s="16" t="str">
        <f t="shared" si="371"/>
        <v>plays</v>
      </c>
    </row>
    <row r="3965" spans="1:20" ht="45" x14ac:dyDescent="0.25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18">
        <f t="shared" si="369"/>
        <v>100</v>
      </c>
      <c r="P3965" s="6">
        <f t="shared" si="366"/>
        <v>29.411764705882351</v>
      </c>
      <c r="Q3965" s="11">
        <f t="shared" si="367"/>
        <v>42381.270648148151</v>
      </c>
      <c r="R3965" s="11">
        <f t="shared" si="368"/>
        <v>42402.270648148151</v>
      </c>
      <c r="S3965" s="15" t="str">
        <f t="shared" si="370"/>
        <v>theater</v>
      </c>
      <c r="T3965" s="16" t="str">
        <f t="shared" si="371"/>
        <v>plays</v>
      </c>
    </row>
    <row r="3966" spans="1:20" ht="30" x14ac:dyDescent="0.25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18">
        <f t="shared" si="369"/>
        <v>104</v>
      </c>
      <c r="P3966" s="6">
        <f t="shared" si="366"/>
        <v>57.777777777777779</v>
      </c>
      <c r="Q3966" s="11">
        <f t="shared" si="367"/>
        <v>41828.437986111108</v>
      </c>
      <c r="R3966" s="11">
        <f t="shared" si="368"/>
        <v>41861.457638888889</v>
      </c>
      <c r="S3966" s="15" t="str">
        <f t="shared" si="370"/>
        <v>theater</v>
      </c>
      <c r="T3966" s="16" t="str">
        <f t="shared" si="371"/>
        <v>plays</v>
      </c>
    </row>
    <row r="3967" spans="1:20" ht="45" x14ac:dyDescent="0.25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18">
        <f t="shared" si="369"/>
        <v>250.66666666666669</v>
      </c>
      <c r="P3967" s="6">
        <f t="shared" si="366"/>
        <v>44.235294117647058</v>
      </c>
      <c r="Q3967" s="11">
        <f t="shared" si="367"/>
        <v>42596.436365740738</v>
      </c>
      <c r="R3967" s="11">
        <f t="shared" si="368"/>
        <v>42606.957638888889</v>
      </c>
      <c r="S3967" s="15" t="str">
        <f t="shared" si="370"/>
        <v>theater</v>
      </c>
      <c r="T3967" s="16" t="str">
        <f t="shared" si="371"/>
        <v>plays</v>
      </c>
    </row>
    <row r="3968" spans="1:20" ht="45" x14ac:dyDescent="0.25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18">
        <f t="shared" si="369"/>
        <v>100.49999999999999</v>
      </c>
      <c r="P3968" s="6">
        <f t="shared" si="366"/>
        <v>60.909090909090907</v>
      </c>
      <c r="Q3968" s="11">
        <f t="shared" si="367"/>
        <v>42191.155173611107</v>
      </c>
      <c r="R3968" s="11">
        <f t="shared" si="368"/>
        <v>42221.155173611107</v>
      </c>
      <c r="S3968" s="15" t="str">
        <f t="shared" si="370"/>
        <v>theater</v>
      </c>
      <c r="T3968" s="16" t="str">
        <f t="shared" si="371"/>
        <v>plays</v>
      </c>
    </row>
    <row r="3969" spans="1:20" ht="45" x14ac:dyDescent="0.25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18">
        <f t="shared" si="369"/>
        <v>174.4</v>
      </c>
      <c r="P3969" s="6">
        <f t="shared" si="366"/>
        <v>68.84210526315789</v>
      </c>
      <c r="Q3969" s="11">
        <f t="shared" si="367"/>
        <v>42440.20817129629</v>
      </c>
      <c r="R3969" s="11">
        <f t="shared" si="368"/>
        <v>42463.499999999993</v>
      </c>
      <c r="S3969" s="15" t="str">
        <f t="shared" si="370"/>
        <v>theater</v>
      </c>
      <c r="T3969" s="16" t="str">
        <f t="shared" si="371"/>
        <v>plays</v>
      </c>
    </row>
    <row r="3970" spans="1:20" ht="45" x14ac:dyDescent="0.25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18">
        <f t="shared" si="369"/>
        <v>116.26</v>
      </c>
      <c r="P3970" s="6">
        <f t="shared" ref="P3970:P4033" si="372">IF(ISERROR(E3970/L3970),0,E3970/L3970)</f>
        <v>73.582278481012665</v>
      </c>
      <c r="Q3970" s="11">
        <f t="shared" ref="Q3970:Q4033" si="373">(J3970/86400)+25569+(-5/24)</f>
        <v>42173.594884259255</v>
      </c>
      <c r="R3970" s="11">
        <f t="shared" ref="R3970:R4033" si="374">(I3970/86400)+25569+(-5/24)</f>
        <v>42203.082638888889</v>
      </c>
      <c r="S3970" s="15" t="str">
        <f t="shared" si="370"/>
        <v>theater</v>
      </c>
      <c r="T3970" s="16" t="str">
        <f t="shared" si="371"/>
        <v>plays</v>
      </c>
    </row>
    <row r="3971" spans="1:20" ht="45" x14ac:dyDescent="0.25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18">
        <f t="shared" ref="O3971:O4034" si="375">E3971/D3971 * 100</f>
        <v>105.82000000000001</v>
      </c>
      <c r="P3971" s="6">
        <f t="shared" si="372"/>
        <v>115.02173913043478</v>
      </c>
      <c r="Q3971" s="11">
        <f t="shared" si="373"/>
        <v>42737.701805555553</v>
      </c>
      <c r="R3971" s="11">
        <f t="shared" si="374"/>
        <v>42767.749305555553</v>
      </c>
      <c r="S3971" s="15" t="str">
        <f t="shared" ref="S3971:S4034" si="376">LEFT(N3971,FIND("/",N3971)-1)</f>
        <v>theater</v>
      </c>
      <c r="T3971" s="16" t="str">
        <f t="shared" ref="T3971:T4034" si="377">RIGHT(N3971,LEN(N3971)-FIND("/",N3971))</f>
        <v>plays</v>
      </c>
    </row>
    <row r="3972" spans="1:20" ht="45" x14ac:dyDescent="0.25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18">
        <f t="shared" si="375"/>
        <v>110.75</v>
      </c>
      <c r="P3972" s="6">
        <f t="shared" si="372"/>
        <v>110.75</v>
      </c>
      <c r="Q3972" s="11">
        <f t="shared" si="373"/>
        <v>42499.4215162037</v>
      </c>
      <c r="R3972" s="11">
        <f t="shared" si="374"/>
        <v>42522.695833333331</v>
      </c>
      <c r="S3972" s="15" t="str">
        <f t="shared" si="376"/>
        <v>theater</v>
      </c>
      <c r="T3972" s="16" t="str">
        <f t="shared" si="377"/>
        <v>plays</v>
      </c>
    </row>
    <row r="3973" spans="1:20" ht="30" x14ac:dyDescent="0.25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18">
        <f t="shared" si="375"/>
        <v>100.66666666666666</v>
      </c>
      <c r="P3973" s="6">
        <f t="shared" si="372"/>
        <v>75.5</v>
      </c>
      <c r="Q3973" s="11">
        <f t="shared" si="373"/>
        <v>41775.650231481479</v>
      </c>
      <c r="R3973" s="11">
        <f t="shared" si="374"/>
        <v>41821.957638888889</v>
      </c>
      <c r="S3973" s="15" t="str">
        <f t="shared" si="376"/>
        <v>theater</v>
      </c>
      <c r="T3973" s="16" t="str">
        <f t="shared" si="377"/>
        <v>plays</v>
      </c>
    </row>
    <row r="3974" spans="1:20" ht="45" x14ac:dyDescent="0.25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18">
        <f t="shared" si="375"/>
        <v>102.03333333333333</v>
      </c>
      <c r="P3974" s="6">
        <f t="shared" si="372"/>
        <v>235.46153846153845</v>
      </c>
      <c r="Q3974" s="11">
        <f t="shared" si="373"/>
        <v>42055.068865740737</v>
      </c>
      <c r="R3974" s="11">
        <f t="shared" si="374"/>
        <v>42082.402083333327</v>
      </c>
      <c r="S3974" s="15" t="str">
        <f t="shared" si="376"/>
        <v>theater</v>
      </c>
      <c r="T3974" s="16" t="str">
        <f t="shared" si="377"/>
        <v>plays</v>
      </c>
    </row>
    <row r="3975" spans="1:20" ht="45" x14ac:dyDescent="0.25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18">
        <f t="shared" si="375"/>
        <v>100</v>
      </c>
      <c r="P3975" s="6">
        <f t="shared" si="372"/>
        <v>11.363636363636363</v>
      </c>
      <c r="Q3975" s="11">
        <f t="shared" si="373"/>
        <v>41971.672743055555</v>
      </c>
      <c r="R3975" s="11">
        <f t="shared" si="374"/>
        <v>41996.672743055555</v>
      </c>
      <c r="S3975" s="15" t="str">
        <f t="shared" si="376"/>
        <v>theater</v>
      </c>
      <c r="T3975" s="16" t="str">
        <f t="shared" si="377"/>
        <v>plays</v>
      </c>
    </row>
    <row r="3976" spans="1:20" ht="45" x14ac:dyDescent="0.25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18">
        <f t="shared" si="375"/>
        <v>111.00000000000001</v>
      </c>
      <c r="P3976" s="6">
        <f t="shared" si="372"/>
        <v>92.5</v>
      </c>
      <c r="Q3976" s="11">
        <f t="shared" si="373"/>
        <v>42447.688333333332</v>
      </c>
      <c r="R3976" s="11">
        <f t="shared" si="374"/>
        <v>42469.958333333336</v>
      </c>
      <c r="S3976" s="15" t="str">
        <f t="shared" si="376"/>
        <v>theater</v>
      </c>
      <c r="T3976" s="16" t="str">
        <f t="shared" si="377"/>
        <v>plays</v>
      </c>
    </row>
    <row r="3977" spans="1:20" ht="45" x14ac:dyDescent="0.25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18">
        <f t="shared" si="375"/>
        <v>101.42500000000001</v>
      </c>
      <c r="P3977" s="6">
        <f t="shared" si="372"/>
        <v>202.85</v>
      </c>
      <c r="Q3977" s="11">
        <f t="shared" si="373"/>
        <v>42064.011736111112</v>
      </c>
      <c r="R3977" s="11">
        <f t="shared" si="374"/>
        <v>42093.97006944444</v>
      </c>
      <c r="S3977" s="15" t="str">
        <f t="shared" si="376"/>
        <v>theater</v>
      </c>
      <c r="T3977" s="16" t="str">
        <f t="shared" si="377"/>
        <v>plays</v>
      </c>
    </row>
    <row r="3978" spans="1:20" ht="45" x14ac:dyDescent="0.25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18">
        <f t="shared" si="375"/>
        <v>104</v>
      </c>
      <c r="P3978" s="6">
        <f t="shared" si="372"/>
        <v>26</v>
      </c>
      <c r="Q3978" s="11">
        <f t="shared" si="373"/>
        <v>42665.243402777771</v>
      </c>
      <c r="R3978" s="11">
        <f t="shared" si="374"/>
        <v>42725.285069444442</v>
      </c>
      <c r="S3978" s="15" t="str">
        <f t="shared" si="376"/>
        <v>theater</v>
      </c>
      <c r="T3978" s="16" t="str">
        <f t="shared" si="377"/>
        <v>plays</v>
      </c>
    </row>
    <row r="3979" spans="1:20" ht="45" x14ac:dyDescent="0.25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18">
        <f t="shared" si="375"/>
        <v>109.375</v>
      </c>
      <c r="P3979" s="6">
        <f t="shared" si="372"/>
        <v>46.05263157894737</v>
      </c>
      <c r="Q3979" s="11">
        <f t="shared" si="373"/>
        <v>42523.04038194444</v>
      </c>
      <c r="R3979" s="11">
        <f t="shared" si="374"/>
        <v>42537.04038194444</v>
      </c>
      <c r="S3979" s="15" t="str">
        <f t="shared" si="376"/>
        <v>theater</v>
      </c>
      <c r="T3979" s="16" t="str">
        <f t="shared" si="377"/>
        <v>plays</v>
      </c>
    </row>
    <row r="3980" spans="1:20" ht="45" x14ac:dyDescent="0.25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18">
        <f t="shared" si="375"/>
        <v>115.16129032258064</v>
      </c>
      <c r="P3980" s="6">
        <f t="shared" si="372"/>
        <v>51</v>
      </c>
      <c r="Q3980" s="11">
        <f t="shared" si="373"/>
        <v>42294.59979166666</v>
      </c>
      <c r="R3980" s="11">
        <f t="shared" si="374"/>
        <v>42305.620833333327</v>
      </c>
      <c r="S3980" s="15" t="str">
        <f t="shared" si="376"/>
        <v>theater</v>
      </c>
      <c r="T3980" s="16" t="str">
        <f t="shared" si="377"/>
        <v>plays</v>
      </c>
    </row>
    <row r="3981" spans="1:20" x14ac:dyDescent="0.25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18">
        <f t="shared" si="375"/>
        <v>100</v>
      </c>
      <c r="P3981" s="6">
        <f t="shared" si="372"/>
        <v>31.578947368421051</v>
      </c>
      <c r="Q3981" s="11">
        <f t="shared" si="373"/>
        <v>41822.696550925924</v>
      </c>
      <c r="R3981" s="11">
        <f t="shared" si="374"/>
        <v>41844.083333333328</v>
      </c>
      <c r="S3981" s="15" t="str">
        <f t="shared" si="376"/>
        <v>theater</v>
      </c>
      <c r="T3981" s="16" t="str">
        <f t="shared" si="377"/>
        <v>plays</v>
      </c>
    </row>
    <row r="3982" spans="1:20" ht="45" x14ac:dyDescent="0.25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18">
        <f t="shared" si="375"/>
        <v>103.17033333333335</v>
      </c>
      <c r="P3982" s="6">
        <f t="shared" si="372"/>
        <v>53.363965517241382</v>
      </c>
      <c r="Q3982" s="11">
        <f t="shared" si="373"/>
        <v>42173.761793981474</v>
      </c>
      <c r="R3982" s="11">
        <f t="shared" si="374"/>
        <v>42203.761793981474</v>
      </c>
      <c r="S3982" s="15" t="str">
        <f t="shared" si="376"/>
        <v>theater</v>
      </c>
      <c r="T3982" s="16" t="str">
        <f t="shared" si="377"/>
        <v>plays</v>
      </c>
    </row>
    <row r="3983" spans="1:20" ht="45" x14ac:dyDescent="0.25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18">
        <f t="shared" si="375"/>
        <v>103.49999999999999</v>
      </c>
      <c r="P3983" s="6">
        <f t="shared" si="372"/>
        <v>36.964285714285715</v>
      </c>
      <c r="Q3983" s="11">
        <f t="shared" si="373"/>
        <v>42185.347824074073</v>
      </c>
      <c r="R3983" s="11">
        <f t="shared" si="374"/>
        <v>42208.564583333333</v>
      </c>
      <c r="S3983" s="15" t="str">
        <f t="shared" si="376"/>
        <v>theater</v>
      </c>
      <c r="T3983" s="16" t="str">
        <f t="shared" si="377"/>
        <v>plays</v>
      </c>
    </row>
    <row r="3984" spans="1:20" ht="45" x14ac:dyDescent="0.25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18">
        <f t="shared" si="375"/>
        <v>138.19999999999999</v>
      </c>
      <c r="P3984" s="6">
        <f t="shared" si="372"/>
        <v>81.294117647058826</v>
      </c>
      <c r="Q3984" s="11">
        <f t="shared" si="373"/>
        <v>42136.466863425921</v>
      </c>
      <c r="R3984" s="11">
        <f t="shared" si="374"/>
        <v>42166.466863425921</v>
      </c>
      <c r="S3984" s="15" t="str">
        <f t="shared" si="376"/>
        <v>theater</v>
      </c>
      <c r="T3984" s="16" t="str">
        <f t="shared" si="377"/>
        <v>plays</v>
      </c>
    </row>
    <row r="3985" spans="1:20" ht="45" x14ac:dyDescent="0.25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18">
        <f t="shared" si="375"/>
        <v>109.54545454545455</v>
      </c>
      <c r="P3985" s="6">
        <f t="shared" si="372"/>
        <v>20.083333333333332</v>
      </c>
      <c r="Q3985" s="11">
        <f t="shared" si="373"/>
        <v>42142.305682870363</v>
      </c>
      <c r="R3985" s="11">
        <f t="shared" si="374"/>
        <v>42155.749999999993</v>
      </c>
      <c r="S3985" s="15" t="str">
        <f t="shared" si="376"/>
        <v>theater</v>
      </c>
      <c r="T3985" s="16" t="str">
        <f t="shared" si="377"/>
        <v>plays</v>
      </c>
    </row>
    <row r="3986" spans="1:20" ht="45" x14ac:dyDescent="0.25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18">
        <f t="shared" si="375"/>
        <v>100.85714285714286</v>
      </c>
      <c r="P3986" s="6">
        <f t="shared" si="372"/>
        <v>88.25</v>
      </c>
      <c r="Q3986" s="11">
        <f t="shared" si="373"/>
        <v>41820.419756944444</v>
      </c>
      <c r="R3986" s="11">
        <f t="shared" si="374"/>
        <v>41840.957638888889</v>
      </c>
      <c r="S3986" s="15" t="str">
        <f t="shared" si="376"/>
        <v>theater</v>
      </c>
      <c r="T3986" s="16" t="str">
        <f t="shared" si="377"/>
        <v>plays</v>
      </c>
    </row>
    <row r="3987" spans="1:20" ht="45" x14ac:dyDescent="0.25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18">
        <f t="shared" si="375"/>
        <v>101.53333333333335</v>
      </c>
      <c r="P3987" s="6">
        <f t="shared" si="372"/>
        <v>53.438596491228068</v>
      </c>
      <c r="Q3987" s="11">
        <f t="shared" si="373"/>
        <v>41878.738240740735</v>
      </c>
      <c r="R3987" s="11">
        <f t="shared" si="374"/>
        <v>41908.738240740735</v>
      </c>
      <c r="S3987" s="15" t="str">
        <f t="shared" si="376"/>
        <v>theater</v>
      </c>
      <c r="T3987" s="16" t="str">
        <f t="shared" si="377"/>
        <v>plays</v>
      </c>
    </row>
    <row r="3988" spans="1:20" ht="45" x14ac:dyDescent="0.25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18">
        <f t="shared" si="375"/>
        <v>113.625</v>
      </c>
      <c r="P3988" s="6">
        <f t="shared" si="372"/>
        <v>39.868421052631582</v>
      </c>
      <c r="Q3988" s="11">
        <f t="shared" si="373"/>
        <v>41914.086770833332</v>
      </c>
      <c r="R3988" s="11">
        <f t="shared" si="374"/>
        <v>41948.327777777777</v>
      </c>
      <c r="S3988" s="15" t="str">
        <f t="shared" si="376"/>
        <v>theater</v>
      </c>
      <c r="T3988" s="16" t="str">
        <f t="shared" si="377"/>
        <v>plays</v>
      </c>
    </row>
    <row r="3989" spans="1:20" ht="45" x14ac:dyDescent="0.25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18">
        <f t="shared" si="375"/>
        <v>100</v>
      </c>
      <c r="P3989" s="6">
        <f t="shared" si="372"/>
        <v>145.16129032258064</v>
      </c>
      <c r="Q3989" s="11">
        <f t="shared" si="373"/>
        <v>42556.664687499993</v>
      </c>
      <c r="R3989" s="11">
        <f t="shared" si="374"/>
        <v>42616.664687499993</v>
      </c>
      <c r="S3989" s="15" t="str">
        <f t="shared" si="376"/>
        <v>theater</v>
      </c>
      <c r="T3989" s="16" t="str">
        <f t="shared" si="377"/>
        <v>plays</v>
      </c>
    </row>
    <row r="3990" spans="1:20" ht="45" x14ac:dyDescent="0.25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18">
        <f t="shared" si="375"/>
        <v>140</v>
      </c>
      <c r="P3990" s="6">
        <f t="shared" si="372"/>
        <v>23.333333333333332</v>
      </c>
      <c r="Q3990" s="11">
        <f t="shared" si="373"/>
        <v>42493.388680555552</v>
      </c>
      <c r="R3990" s="11">
        <f t="shared" si="374"/>
        <v>42505.749999999993</v>
      </c>
      <c r="S3990" s="15" t="str">
        <f t="shared" si="376"/>
        <v>theater</v>
      </c>
      <c r="T3990" s="16" t="str">
        <f t="shared" si="377"/>
        <v>plays</v>
      </c>
    </row>
    <row r="3991" spans="1:20" ht="45" x14ac:dyDescent="0.25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18">
        <f t="shared" si="375"/>
        <v>128.75</v>
      </c>
      <c r="P3991" s="6">
        <f t="shared" si="372"/>
        <v>64.375</v>
      </c>
      <c r="Q3991" s="11">
        <f t="shared" si="373"/>
        <v>41876.607453703698</v>
      </c>
      <c r="R3991" s="11">
        <f t="shared" si="374"/>
        <v>41894.607453703698</v>
      </c>
      <c r="S3991" s="15" t="str">
        <f t="shared" si="376"/>
        <v>theater</v>
      </c>
      <c r="T3991" s="16" t="str">
        <f t="shared" si="377"/>
        <v>plays</v>
      </c>
    </row>
    <row r="3992" spans="1:20" ht="30" x14ac:dyDescent="0.25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18">
        <f t="shared" si="375"/>
        <v>102.90416666666667</v>
      </c>
      <c r="P3992" s="6">
        <f t="shared" si="372"/>
        <v>62.052763819095475</v>
      </c>
      <c r="Q3992" s="11">
        <f t="shared" si="373"/>
        <v>41802.365949074076</v>
      </c>
      <c r="R3992" s="11">
        <f t="shared" si="374"/>
        <v>41822.957638888889</v>
      </c>
      <c r="S3992" s="15" t="str">
        <f t="shared" si="376"/>
        <v>theater</v>
      </c>
      <c r="T3992" s="16" t="str">
        <f t="shared" si="377"/>
        <v>plays</v>
      </c>
    </row>
    <row r="3993" spans="1:20" ht="30" x14ac:dyDescent="0.25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18">
        <f t="shared" si="375"/>
        <v>102.49999999999999</v>
      </c>
      <c r="P3993" s="6">
        <f t="shared" si="372"/>
        <v>66.129032258064512</v>
      </c>
      <c r="Q3993" s="11">
        <f t="shared" si="373"/>
        <v>42120.322893518511</v>
      </c>
      <c r="R3993" s="11">
        <f t="shared" si="374"/>
        <v>42155.322893518511</v>
      </c>
      <c r="S3993" s="15" t="str">
        <f t="shared" si="376"/>
        <v>theater</v>
      </c>
      <c r="T3993" s="16" t="str">
        <f t="shared" si="377"/>
        <v>plays</v>
      </c>
    </row>
    <row r="3994" spans="1:20" ht="45" x14ac:dyDescent="0.25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18">
        <f t="shared" si="375"/>
        <v>110.1</v>
      </c>
      <c r="P3994" s="6">
        <f t="shared" si="372"/>
        <v>73.400000000000006</v>
      </c>
      <c r="Q3994" s="11">
        <f t="shared" si="373"/>
        <v>41786.553020833329</v>
      </c>
      <c r="R3994" s="11">
        <f t="shared" si="374"/>
        <v>41820.999305555553</v>
      </c>
      <c r="S3994" s="15" t="str">
        <f t="shared" si="376"/>
        <v>theater</v>
      </c>
      <c r="T3994" s="16" t="str">
        <f t="shared" si="377"/>
        <v>plays</v>
      </c>
    </row>
    <row r="3995" spans="1:20" ht="30" x14ac:dyDescent="0.25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18">
        <f t="shared" si="375"/>
        <v>112.76666666666667</v>
      </c>
      <c r="P3995" s="6">
        <f t="shared" si="372"/>
        <v>99.5</v>
      </c>
      <c r="Q3995" s="11">
        <f t="shared" si="373"/>
        <v>42627.245763888888</v>
      </c>
      <c r="R3995" s="11">
        <f t="shared" si="374"/>
        <v>42648.245763888888</v>
      </c>
      <c r="S3995" s="15" t="str">
        <f t="shared" si="376"/>
        <v>theater</v>
      </c>
      <c r="T3995" s="16" t="str">
        <f t="shared" si="377"/>
        <v>plays</v>
      </c>
    </row>
    <row r="3996" spans="1:20" ht="60" x14ac:dyDescent="0.25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18">
        <f t="shared" si="375"/>
        <v>111.9</v>
      </c>
      <c r="P3996" s="6">
        <f t="shared" si="372"/>
        <v>62.166666666666664</v>
      </c>
      <c r="Q3996" s="11">
        <f t="shared" si="373"/>
        <v>42374.443171296291</v>
      </c>
      <c r="R3996" s="11">
        <f t="shared" si="374"/>
        <v>42384.443171296291</v>
      </c>
      <c r="S3996" s="15" t="str">
        <f t="shared" si="376"/>
        <v>theater</v>
      </c>
      <c r="T3996" s="16" t="str">
        <f t="shared" si="377"/>
        <v>plays</v>
      </c>
    </row>
    <row r="3997" spans="1:20" ht="45" x14ac:dyDescent="0.25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18">
        <f t="shared" si="375"/>
        <v>139.19999999999999</v>
      </c>
      <c r="P3997" s="6">
        <f t="shared" si="372"/>
        <v>62.328358208955223</v>
      </c>
      <c r="Q3997" s="11">
        <f t="shared" si="373"/>
        <v>41772.477060185185</v>
      </c>
      <c r="R3997" s="11">
        <f t="shared" si="374"/>
        <v>41806.082638888889</v>
      </c>
      <c r="S3997" s="15" t="str">
        <f t="shared" si="376"/>
        <v>theater</v>
      </c>
      <c r="T3997" s="16" t="str">
        <f t="shared" si="377"/>
        <v>plays</v>
      </c>
    </row>
    <row r="3998" spans="1:20" ht="30" x14ac:dyDescent="0.25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18">
        <f t="shared" si="375"/>
        <v>110.85714285714286</v>
      </c>
      <c r="P3998" s="6">
        <f t="shared" si="372"/>
        <v>58.787878787878789</v>
      </c>
      <c r="Q3998" s="11">
        <f t="shared" si="373"/>
        <v>42632.908518518518</v>
      </c>
      <c r="R3998" s="11">
        <f t="shared" si="374"/>
        <v>42662.908518518518</v>
      </c>
      <c r="S3998" s="15" t="str">
        <f t="shared" si="376"/>
        <v>theater</v>
      </c>
      <c r="T3998" s="16" t="str">
        <f t="shared" si="377"/>
        <v>plays</v>
      </c>
    </row>
    <row r="3999" spans="1:20" ht="45" x14ac:dyDescent="0.25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18">
        <f t="shared" si="375"/>
        <v>139.06666666666666</v>
      </c>
      <c r="P3999" s="6">
        <f t="shared" si="372"/>
        <v>45.347826086956523</v>
      </c>
      <c r="Q3999" s="11">
        <f t="shared" si="373"/>
        <v>42218.97206018518</v>
      </c>
      <c r="R3999" s="11">
        <f t="shared" si="374"/>
        <v>42248.97206018518</v>
      </c>
      <c r="S3999" s="15" t="str">
        <f t="shared" si="376"/>
        <v>theater</v>
      </c>
      <c r="T3999" s="16" t="str">
        <f t="shared" si="377"/>
        <v>plays</v>
      </c>
    </row>
    <row r="4000" spans="1:20" ht="45" x14ac:dyDescent="0.25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18">
        <f t="shared" si="375"/>
        <v>105.69999999999999</v>
      </c>
      <c r="P4000" s="6">
        <f t="shared" si="372"/>
        <v>41.944444444444443</v>
      </c>
      <c r="Q4000" s="11">
        <f t="shared" si="373"/>
        <v>41753.384942129625</v>
      </c>
      <c r="R4000" s="11">
        <f t="shared" si="374"/>
        <v>41778.666666666664</v>
      </c>
      <c r="S4000" s="15" t="str">
        <f t="shared" si="376"/>
        <v>theater</v>
      </c>
      <c r="T4000" s="16" t="str">
        <f t="shared" si="377"/>
        <v>plays</v>
      </c>
    </row>
    <row r="4001" spans="1:20" ht="45" x14ac:dyDescent="0.25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18">
        <f t="shared" si="375"/>
        <v>101.42857142857142</v>
      </c>
      <c r="P4001" s="6">
        <f t="shared" si="372"/>
        <v>59.166666666666664</v>
      </c>
      <c r="Q4001" s="11">
        <f t="shared" si="373"/>
        <v>42230.454398148147</v>
      </c>
      <c r="R4001" s="11">
        <f t="shared" si="374"/>
        <v>42244.957638888889</v>
      </c>
      <c r="S4001" s="15" t="str">
        <f t="shared" si="376"/>
        <v>theater</v>
      </c>
      <c r="T4001" s="16" t="str">
        <f t="shared" si="377"/>
        <v>plays</v>
      </c>
    </row>
    <row r="4002" spans="1:20" ht="45" x14ac:dyDescent="0.25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18">
        <f t="shared" si="375"/>
        <v>100.245</v>
      </c>
      <c r="P4002" s="6">
        <f t="shared" si="372"/>
        <v>200.49</v>
      </c>
      <c r="Q4002" s="11">
        <f t="shared" si="373"/>
        <v>41787.009895833333</v>
      </c>
      <c r="R4002" s="11">
        <f t="shared" si="374"/>
        <v>41817.009895833333</v>
      </c>
      <c r="S4002" s="15" t="str">
        <f t="shared" si="376"/>
        <v>theater</v>
      </c>
      <c r="T4002" s="16" t="str">
        <f t="shared" si="377"/>
        <v>plays</v>
      </c>
    </row>
    <row r="4003" spans="1:20" ht="45" x14ac:dyDescent="0.25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18">
        <f t="shared" si="375"/>
        <v>109.16666666666666</v>
      </c>
      <c r="P4003" s="6">
        <f t="shared" si="372"/>
        <v>83.974358974358978</v>
      </c>
      <c r="Q4003" s="11">
        <f t="shared" si="373"/>
        <v>41829.578749999993</v>
      </c>
      <c r="R4003" s="11">
        <f t="shared" si="374"/>
        <v>41859.578749999993</v>
      </c>
      <c r="S4003" s="15" t="str">
        <f t="shared" si="376"/>
        <v>theater</v>
      </c>
      <c r="T4003" s="16" t="str">
        <f t="shared" si="377"/>
        <v>plays</v>
      </c>
    </row>
    <row r="4004" spans="1:20" ht="45" x14ac:dyDescent="0.25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18">
        <f t="shared" si="375"/>
        <v>118.33333333333333</v>
      </c>
      <c r="P4004" s="6">
        <f t="shared" si="372"/>
        <v>57.258064516129032</v>
      </c>
      <c r="Q4004" s="11">
        <f t="shared" si="373"/>
        <v>42147.61850694444</v>
      </c>
      <c r="R4004" s="11">
        <f t="shared" si="374"/>
        <v>42176.725694444445</v>
      </c>
      <c r="S4004" s="15" t="str">
        <f t="shared" si="376"/>
        <v>theater</v>
      </c>
      <c r="T4004" s="16" t="str">
        <f t="shared" si="377"/>
        <v>plays</v>
      </c>
    </row>
    <row r="4005" spans="1:20" ht="45" x14ac:dyDescent="0.25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18">
        <f t="shared" si="375"/>
        <v>120</v>
      </c>
      <c r="P4005" s="6">
        <f t="shared" si="372"/>
        <v>58.064516129032256</v>
      </c>
      <c r="Q4005" s="11">
        <f t="shared" si="373"/>
        <v>41940.38984953703</v>
      </c>
      <c r="R4005" s="11">
        <f t="shared" si="374"/>
        <v>41970.431516203702</v>
      </c>
      <c r="S4005" s="15" t="str">
        <f t="shared" si="376"/>
        <v>theater</v>
      </c>
      <c r="T4005" s="16" t="str">
        <f t="shared" si="377"/>
        <v>plays</v>
      </c>
    </row>
    <row r="4006" spans="1:20" ht="30" x14ac:dyDescent="0.25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18">
        <f t="shared" si="375"/>
        <v>127.96000000000001</v>
      </c>
      <c r="P4006" s="6">
        <f t="shared" si="372"/>
        <v>186.80291970802921</v>
      </c>
      <c r="Q4006" s="11">
        <f t="shared" si="373"/>
        <v>42020.492233796293</v>
      </c>
      <c r="R4006" s="11">
        <f t="shared" si="374"/>
        <v>42064.999305555553</v>
      </c>
      <c r="S4006" s="15" t="str">
        <f t="shared" si="376"/>
        <v>theater</v>
      </c>
      <c r="T4006" s="16" t="str">
        <f t="shared" si="377"/>
        <v>plays</v>
      </c>
    </row>
    <row r="4007" spans="1:20" ht="30" x14ac:dyDescent="0.25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18">
        <f t="shared" si="375"/>
        <v>126</v>
      </c>
      <c r="P4007" s="6">
        <f t="shared" si="372"/>
        <v>74.117647058823536</v>
      </c>
      <c r="Q4007" s="11">
        <f t="shared" si="373"/>
        <v>41891.756701388884</v>
      </c>
      <c r="R4007" s="11">
        <f t="shared" si="374"/>
        <v>41900.791666666664</v>
      </c>
      <c r="S4007" s="15" t="str">
        <f t="shared" si="376"/>
        <v>theater</v>
      </c>
      <c r="T4007" s="16" t="str">
        <f t="shared" si="377"/>
        <v>plays</v>
      </c>
    </row>
    <row r="4008" spans="1:20" ht="45" x14ac:dyDescent="0.25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18">
        <f t="shared" si="375"/>
        <v>129.12912912912913</v>
      </c>
      <c r="P4008" s="6">
        <f t="shared" si="372"/>
        <v>30.714285714285715</v>
      </c>
      <c r="Q4008" s="11">
        <f t="shared" si="373"/>
        <v>42308.98297453703</v>
      </c>
      <c r="R4008" s="11">
        <f t="shared" si="374"/>
        <v>42338.729166666664</v>
      </c>
      <c r="S4008" s="15" t="str">
        <f t="shared" si="376"/>
        <v>theater</v>
      </c>
      <c r="T4008" s="16" t="str">
        <f t="shared" si="377"/>
        <v>plays</v>
      </c>
    </row>
    <row r="4009" spans="1:20" ht="45" x14ac:dyDescent="0.25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18">
        <f t="shared" si="375"/>
        <v>107.42857142857143</v>
      </c>
      <c r="P4009" s="6">
        <f t="shared" si="372"/>
        <v>62.666666666666664</v>
      </c>
      <c r="Q4009" s="11">
        <f t="shared" si="373"/>
        <v>42489.925543981481</v>
      </c>
      <c r="R4009" s="11">
        <f t="shared" si="374"/>
        <v>42526.874999999993</v>
      </c>
      <c r="S4009" s="15" t="str">
        <f t="shared" si="376"/>
        <v>theater</v>
      </c>
      <c r="T4009" s="16" t="str">
        <f t="shared" si="377"/>
        <v>plays</v>
      </c>
    </row>
    <row r="4010" spans="1:20" ht="45" x14ac:dyDescent="0.25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18">
        <f t="shared" si="375"/>
        <v>100.125</v>
      </c>
      <c r="P4010" s="6">
        <f t="shared" si="372"/>
        <v>121.36363636363636</v>
      </c>
      <c r="Q4010" s="11">
        <f t="shared" si="373"/>
        <v>41995.662152777775</v>
      </c>
      <c r="R4010" s="11">
        <f t="shared" si="374"/>
        <v>42015.662152777775</v>
      </c>
      <c r="S4010" s="15" t="str">
        <f t="shared" si="376"/>
        <v>theater</v>
      </c>
      <c r="T4010" s="16" t="str">
        <f t="shared" si="377"/>
        <v>plays</v>
      </c>
    </row>
    <row r="4011" spans="1:20" ht="45" x14ac:dyDescent="0.25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18">
        <f t="shared" si="375"/>
        <v>155</v>
      </c>
      <c r="P4011" s="6">
        <f t="shared" si="372"/>
        <v>39.743589743589745</v>
      </c>
      <c r="Q4011" s="11">
        <f t="shared" si="373"/>
        <v>41988.408749999995</v>
      </c>
      <c r="R4011" s="11">
        <f t="shared" si="374"/>
        <v>42048.408749999995</v>
      </c>
      <c r="S4011" s="15" t="str">
        <f t="shared" si="376"/>
        <v>theater</v>
      </c>
      <c r="T4011" s="16" t="str">
        <f t="shared" si="377"/>
        <v>plays</v>
      </c>
    </row>
    <row r="4012" spans="1:20" ht="45" x14ac:dyDescent="0.25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18">
        <f t="shared" si="375"/>
        <v>108</v>
      </c>
      <c r="P4012" s="6">
        <f t="shared" si="372"/>
        <v>72</v>
      </c>
      <c r="Q4012" s="11">
        <f t="shared" si="373"/>
        <v>42479.2575</v>
      </c>
      <c r="R4012" s="11">
        <f t="shared" si="374"/>
        <v>42500.2575</v>
      </c>
      <c r="S4012" s="15" t="str">
        <f t="shared" si="376"/>
        <v>theater</v>
      </c>
      <c r="T4012" s="16" t="str">
        <f t="shared" si="377"/>
        <v>plays</v>
      </c>
    </row>
    <row r="4013" spans="1:20" ht="30" x14ac:dyDescent="0.25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18">
        <f t="shared" si="375"/>
        <v>110.52</v>
      </c>
      <c r="P4013" s="6">
        <f t="shared" si="372"/>
        <v>40.632352941176471</v>
      </c>
      <c r="Q4013" s="11">
        <f t="shared" si="373"/>
        <v>42401.598229166666</v>
      </c>
      <c r="R4013" s="11">
        <f t="shared" si="374"/>
        <v>42431.598229166666</v>
      </c>
      <c r="S4013" s="15" t="str">
        <f t="shared" si="376"/>
        <v>theater</v>
      </c>
      <c r="T4013" s="16" t="str">
        <f t="shared" si="377"/>
        <v>plays</v>
      </c>
    </row>
    <row r="4014" spans="1:20" ht="45" x14ac:dyDescent="0.25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18">
        <f t="shared" si="375"/>
        <v>100.8</v>
      </c>
      <c r="P4014" s="6">
        <f t="shared" si="372"/>
        <v>63</v>
      </c>
      <c r="Q4014" s="11">
        <f t="shared" si="373"/>
        <v>41897.393703703703</v>
      </c>
      <c r="R4014" s="11">
        <f t="shared" si="374"/>
        <v>41927.393703703703</v>
      </c>
      <c r="S4014" s="15" t="str">
        <f t="shared" si="376"/>
        <v>theater</v>
      </c>
      <c r="T4014" s="16" t="str">
        <f t="shared" si="377"/>
        <v>plays</v>
      </c>
    </row>
    <row r="4015" spans="1:20" ht="30" x14ac:dyDescent="0.25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18">
        <f t="shared" si="375"/>
        <v>121.2</v>
      </c>
      <c r="P4015" s="6">
        <f t="shared" si="372"/>
        <v>33.666666666666664</v>
      </c>
      <c r="Q4015" s="11">
        <f t="shared" si="373"/>
        <v>41882.37731481481</v>
      </c>
      <c r="R4015" s="11">
        <f t="shared" si="374"/>
        <v>41912.458333333328</v>
      </c>
      <c r="S4015" s="15" t="str">
        <f t="shared" si="376"/>
        <v>theater</v>
      </c>
      <c r="T4015" s="16" t="str">
        <f t="shared" si="377"/>
        <v>plays</v>
      </c>
    </row>
    <row r="4016" spans="1:20" ht="45" x14ac:dyDescent="0.25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18">
        <f t="shared" si="375"/>
        <v>100.33333333333334</v>
      </c>
      <c r="P4016" s="6">
        <f t="shared" si="372"/>
        <v>38.589743589743591</v>
      </c>
      <c r="Q4016" s="11">
        <f t="shared" si="373"/>
        <v>42129.333252314813</v>
      </c>
      <c r="R4016" s="11">
        <f t="shared" si="374"/>
        <v>42159.333252314813</v>
      </c>
      <c r="S4016" s="15" t="str">
        <f t="shared" si="376"/>
        <v>theater</v>
      </c>
      <c r="T4016" s="16" t="str">
        <f t="shared" si="377"/>
        <v>plays</v>
      </c>
    </row>
    <row r="4017" spans="1:20" ht="45" x14ac:dyDescent="0.25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18">
        <f t="shared" si="375"/>
        <v>109.16666666666666</v>
      </c>
      <c r="P4017" s="6">
        <f t="shared" si="372"/>
        <v>155.95238095238096</v>
      </c>
      <c r="Q4017" s="11">
        <f t="shared" si="373"/>
        <v>42524.329675925925</v>
      </c>
      <c r="R4017" s="11">
        <f t="shared" si="374"/>
        <v>42561.749305555553</v>
      </c>
      <c r="S4017" s="15" t="str">
        <f t="shared" si="376"/>
        <v>theater</v>
      </c>
      <c r="T4017" s="16" t="str">
        <f t="shared" si="377"/>
        <v>plays</v>
      </c>
    </row>
    <row r="4018" spans="1:20" ht="45" x14ac:dyDescent="0.25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18">
        <f t="shared" si="375"/>
        <v>123.42857142857142</v>
      </c>
      <c r="P4018" s="6">
        <f t="shared" si="372"/>
        <v>43.2</v>
      </c>
      <c r="Q4018" s="11">
        <f t="shared" si="373"/>
        <v>42556.296157407407</v>
      </c>
      <c r="R4018" s="11">
        <f t="shared" si="374"/>
        <v>42595.082638888889</v>
      </c>
      <c r="S4018" s="15" t="str">
        <f t="shared" si="376"/>
        <v>theater</v>
      </c>
      <c r="T4018" s="16" t="str">
        <f t="shared" si="377"/>
        <v>plays</v>
      </c>
    </row>
    <row r="4019" spans="1:20" ht="45" x14ac:dyDescent="0.25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18">
        <f t="shared" si="375"/>
        <v>136.33666666666667</v>
      </c>
      <c r="P4019" s="6">
        <f t="shared" si="372"/>
        <v>15.148518518518518</v>
      </c>
      <c r="Q4019" s="11">
        <f t="shared" si="373"/>
        <v>42461.481412037036</v>
      </c>
      <c r="R4019" s="11">
        <f t="shared" si="374"/>
        <v>42521.481412037036</v>
      </c>
      <c r="S4019" s="15" t="str">
        <f t="shared" si="376"/>
        <v>theater</v>
      </c>
      <c r="T4019" s="16" t="str">
        <f t="shared" si="377"/>
        <v>plays</v>
      </c>
    </row>
    <row r="4020" spans="1:20" ht="45" x14ac:dyDescent="0.25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18">
        <f t="shared" si="375"/>
        <v>103.46657233816768</v>
      </c>
      <c r="P4020" s="6">
        <f t="shared" si="372"/>
        <v>83.571428571428569</v>
      </c>
      <c r="Q4020" s="11">
        <f t="shared" si="373"/>
        <v>41792.334652777776</v>
      </c>
      <c r="R4020" s="11">
        <f t="shared" si="374"/>
        <v>41813.541666666664</v>
      </c>
      <c r="S4020" s="15" t="str">
        <f t="shared" si="376"/>
        <v>theater</v>
      </c>
      <c r="T4020" s="16" t="str">
        <f t="shared" si="377"/>
        <v>plays</v>
      </c>
    </row>
    <row r="4021" spans="1:20" ht="45" x14ac:dyDescent="0.25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18">
        <f t="shared" si="375"/>
        <v>121.33333333333334</v>
      </c>
      <c r="P4021" s="6">
        <f t="shared" si="372"/>
        <v>140</v>
      </c>
      <c r="Q4021" s="11">
        <f t="shared" si="373"/>
        <v>41879.705428240741</v>
      </c>
      <c r="R4021" s="11">
        <f t="shared" si="374"/>
        <v>41894.705428240741</v>
      </c>
      <c r="S4021" s="15" t="str">
        <f t="shared" si="376"/>
        <v>theater</v>
      </c>
      <c r="T4021" s="16" t="str">
        <f t="shared" si="377"/>
        <v>plays</v>
      </c>
    </row>
    <row r="4022" spans="1:20" ht="30" x14ac:dyDescent="0.25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18">
        <f t="shared" si="375"/>
        <v>186</v>
      </c>
      <c r="P4022" s="6">
        <f t="shared" si="372"/>
        <v>80.869565217391298</v>
      </c>
      <c r="Q4022" s="11">
        <f t="shared" si="373"/>
        <v>42551.840023148143</v>
      </c>
      <c r="R4022" s="11">
        <f t="shared" si="374"/>
        <v>42573.018055555549</v>
      </c>
      <c r="S4022" s="15" t="str">
        <f t="shared" si="376"/>
        <v>theater</v>
      </c>
      <c r="T4022" s="16" t="str">
        <f t="shared" si="377"/>
        <v>plays</v>
      </c>
    </row>
    <row r="4023" spans="1:20" ht="45" x14ac:dyDescent="0.25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18">
        <f t="shared" si="375"/>
        <v>300</v>
      </c>
      <c r="P4023" s="6">
        <f t="shared" si="372"/>
        <v>53.846153846153847</v>
      </c>
      <c r="Q4023" s="11">
        <f t="shared" si="373"/>
        <v>41809.933865740742</v>
      </c>
      <c r="R4023" s="11">
        <f t="shared" si="374"/>
        <v>41823.933865740742</v>
      </c>
      <c r="S4023" s="15" t="str">
        <f t="shared" si="376"/>
        <v>theater</v>
      </c>
      <c r="T4023" s="16" t="str">
        <f t="shared" si="377"/>
        <v>plays</v>
      </c>
    </row>
    <row r="4024" spans="1:20" ht="45" x14ac:dyDescent="0.25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18">
        <f t="shared" si="375"/>
        <v>108.25</v>
      </c>
      <c r="P4024" s="6">
        <f t="shared" si="372"/>
        <v>30.928571428571427</v>
      </c>
      <c r="Q4024" s="11">
        <f t="shared" si="373"/>
        <v>41785.499374999999</v>
      </c>
      <c r="R4024" s="11">
        <f t="shared" si="374"/>
        <v>41815.499374999999</v>
      </c>
      <c r="S4024" s="15" t="str">
        <f t="shared" si="376"/>
        <v>theater</v>
      </c>
      <c r="T4024" s="16" t="str">
        <f t="shared" si="377"/>
        <v>plays</v>
      </c>
    </row>
    <row r="4025" spans="1:20" ht="30" x14ac:dyDescent="0.25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18">
        <f t="shared" si="375"/>
        <v>141.15384615384616</v>
      </c>
      <c r="P4025" s="6">
        <f t="shared" si="372"/>
        <v>67.962962962962962</v>
      </c>
      <c r="Q4025" s="11">
        <f t="shared" si="373"/>
        <v>42072.367916666662</v>
      </c>
      <c r="R4025" s="11">
        <f t="shared" si="374"/>
        <v>42097.367916666662</v>
      </c>
      <c r="S4025" s="15" t="str">
        <f t="shared" si="376"/>
        <v>theater</v>
      </c>
      <c r="T4025" s="16" t="str">
        <f t="shared" si="377"/>
        <v>plays</v>
      </c>
    </row>
    <row r="4026" spans="1:20" ht="30" x14ac:dyDescent="0.25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18">
        <f t="shared" si="375"/>
        <v>113.99999999999999</v>
      </c>
      <c r="P4026" s="6">
        <f t="shared" si="372"/>
        <v>27.142857142857142</v>
      </c>
      <c r="Q4026" s="11">
        <f t="shared" si="373"/>
        <v>41779.5158912037</v>
      </c>
      <c r="R4026" s="11">
        <f t="shared" si="374"/>
        <v>41805.458333333328</v>
      </c>
      <c r="S4026" s="15" t="str">
        <f t="shared" si="376"/>
        <v>theater</v>
      </c>
      <c r="T4026" s="16" t="str">
        <f t="shared" si="377"/>
        <v>plays</v>
      </c>
    </row>
    <row r="4027" spans="1:20" ht="45" x14ac:dyDescent="0.25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18">
        <f t="shared" si="375"/>
        <v>153.73333333333335</v>
      </c>
      <c r="P4027" s="6">
        <f t="shared" si="372"/>
        <v>110.86538461538461</v>
      </c>
      <c r="Q4027" s="11">
        <f t="shared" si="373"/>
        <v>42133.963738425919</v>
      </c>
      <c r="R4027" s="11">
        <f t="shared" si="374"/>
        <v>42155.082638888889</v>
      </c>
      <c r="S4027" s="15" t="str">
        <f t="shared" si="376"/>
        <v>theater</v>
      </c>
      <c r="T4027" s="16" t="str">
        <f t="shared" si="377"/>
        <v>plays</v>
      </c>
    </row>
    <row r="4028" spans="1:20" ht="45" x14ac:dyDescent="0.25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18">
        <f t="shared" si="375"/>
        <v>101.49999999999999</v>
      </c>
      <c r="P4028" s="6">
        <f t="shared" si="372"/>
        <v>106.84210526315789</v>
      </c>
      <c r="Q4028" s="11">
        <f t="shared" si="373"/>
        <v>42505.529699074068</v>
      </c>
      <c r="R4028" s="11">
        <f t="shared" si="374"/>
        <v>42525.529699074068</v>
      </c>
      <c r="S4028" s="15" t="str">
        <f t="shared" si="376"/>
        <v>theater</v>
      </c>
      <c r="T4028" s="16" t="str">
        <f t="shared" si="377"/>
        <v>plays</v>
      </c>
    </row>
    <row r="4029" spans="1:20" ht="45" x14ac:dyDescent="0.25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18">
        <f t="shared" si="375"/>
        <v>102.35000000000001</v>
      </c>
      <c r="P4029" s="6">
        <f t="shared" si="372"/>
        <v>105.51546391752578</v>
      </c>
      <c r="Q4029" s="11">
        <f t="shared" si="373"/>
        <v>42118.347997685181</v>
      </c>
      <c r="R4029" s="11">
        <f t="shared" si="374"/>
        <v>42149.957638888889</v>
      </c>
      <c r="S4029" s="15" t="str">
        <f t="shared" si="376"/>
        <v>theater</v>
      </c>
      <c r="T4029" s="16" t="str">
        <f t="shared" si="377"/>
        <v>plays</v>
      </c>
    </row>
    <row r="4030" spans="1:20" ht="45" x14ac:dyDescent="0.25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18">
        <f t="shared" si="375"/>
        <v>102.57142857142858</v>
      </c>
      <c r="P4030" s="6">
        <f t="shared" si="372"/>
        <v>132.96296296296296</v>
      </c>
      <c r="Q4030" s="11">
        <f t="shared" si="373"/>
        <v>42036.787256944437</v>
      </c>
      <c r="R4030" s="11">
        <f t="shared" si="374"/>
        <v>42094.327777777777</v>
      </c>
      <c r="S4030" s="15" t="str">
        <f t="shared" si="376"/>
        <v>theater</v>
      </c>
      <c r="T4030" s="16" t="str">
        <f t="shared" si="377"/>
        <v>plays</v>
      </c>
    </row>
    <row r="4031" spans="1:20" ht="45" x14ac:dyDescent="0.25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18">
        <f t="shared" si="375"/>
        <v>155.75</v>
      </c>
      <c r="P4031" s="6">
        <f t="shared" si="372"/>
        <v>51.916666666666664</v>
      </c>
      <c r="Q4031" s="11">
        <f t="shared" si="373"/>
        <v>42360.679502314808</v>
      </c>
      <c r="R4031" s="11">
        <f t="shared" si="374"/>
        <v>42390.679502314808</v>
      </c>
      <c r="S4031" s="15" t="str">
        <f t="shared" si="376"/>
        <v>theater</v>
      </c>
      <c r="T4031" s="16" t="str">
        <f t="shared" si="377"/>
        <v>plays</v>
      </c>
    </row>
    <row r="4032" spans="1:20" ht="45" x14ac:dyDescent="0.25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18">
        <f t="shared" si="375"/>
        <v>100.75</v>
      </c>
      <c r="P4032" s="6">
        <f t="shared" si="372"/>
        <v>310</v>
      </c>
      <c r="Q4032" s="11">
        <f t="shared" si="373"/>
        <v>42102.657974537033</v>
      </c>
      <c r="R4032" s="11">
        <f t="shared" si="374"/>
        <v>42133.657974537033</v>
      </c>
      <c r="S4032" s="15" t="str">
        <f t="shared" si="376"/>
        <v>theater</v>
      </c>
      <c r="T4032" s="16" t="str">
        <f t="shared" si="377"/>
        <v>plays</v>
      </c>
    </row>
    <row r="4033" spans="1:20" ht="45" x14ac:dyDescent="0.25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18">
        <f t="shared" si="375"/>
        <v>239.4</v>
      </c>
      <c r="P4033" s="6">
        <f t="shared" si="372"/>
        <v>26.021739130434781</v>
      </c>
      <c r="Q4033" s="11">
        <f t="shared" si="373"/>
        <v>42032.507812499993</v>
      </c>
      <c r="R4033" s="11">
        <f t="shared" si="374"/>
        <v>42062.507812499993</v>
      </c>
      <c r="S4033" s="15" t="str">
        <f t="shared" si="376"/>
        <v>theater</v>
      </c>
      <c r="T4033" s="16" t="str">
        <f t="shared" si="377"/>
        <v>plays</v>
      </c>
    </row>
    <row r="4034" spans="1:20" ht="30" x14ac:dyDescent="0.25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18">
        <f t="shared" si="375"/>
        <v>210</v>
      </c>
      <c r="P4034" s="6">
        <f t="shared" ref="P4034:P4097" si="378">IF(ISERROR(E4034/L4034),0,E4034/L4034)</f>
        <v>105</v>
      </c>
      <c r="Q4034" s="11">
        <f t="shared" ref="Q4034:Q4097" si="379">(J4034/86400)+25569+(-5/24)</f>
        <v>42147.521597222221</v>
      </c>
      <c r="R4034" s="11">
        <f t="shared" ref="R4034:R4097" si="380">(I4034/86400)+25569+(-5/24)</f>
        <v>42177.521597222221</v>
      </c>
      <c r="S4034" s="15" t="str">
        <f t="shared" si="376"/>
        <v>theater</v>
      </c>
      <c r="T4034" s="16" t="str">
        <f t="shared" si="377"/>
        <v>plays</v>
      </c>
    </row>
    <row r="4035" spans="1:20" ht="30" x14ac:dyDescent="0.25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18">
        <f t="shared" ref="O4035:O4098" si="381">E4035/D4035 * 100</f>
        <v>104.51515151515152</v>
      </c>
      <c r="P4035" s="6">
        <f t="shared" si="378"/>
        <v>86.224999999999994</v>
      </c>
      <c r="Q4035" s="11">
        <f t="shared" si="379"/>
        <v>42165.784791666665</v>
      </c>
      <c r="R4035" s="11">
        <f t="shared" si="380"/>
        <v>42187.784791666665</v>
      </c>
      <c r="S4035" s="15" t="str">
        <f t="shared" ref="S4035:S4098" si="382">LEFT(N4035,FIND("/",N4035)-1)</f>
        <v>theater</v>
      </c>
      <c r="T4035" s="16" t="str">
        <f t="shared" ref="T4035:T4098" si="383">RIGHT(N4035,LEN(N4035)-FIND("/",N4035))</f>
        <v>plays</v>
      </c>
    </row>
    <row r="4036" spans="1:20" ht="45" x14ac:dyDescent="0.25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18">
        <f t="shared" si="381"/>
        <v>100.8</v>
      </c>
      <c r="P4036" s="6">
        <f t="shared" si="378"/>
        <v>114.54545454545455</v>
      </c>
      <c r="Q4036" s="11">
        <f t="shared" si="379"/>
        <v>41927.727824074071</v>
      </c>
      <c r="R4036" s="11">
        <f t="shared" si="380"/>
        <v>41948.769490740735</v>
      </c>
      <c r="S4036" s="15" t="str">
        <f t="shared" si="382"/>
        <v>theater</v>
      </c>
      <c r="T4036" s="16" t="str">
        <f t="shared" si="383"/>
        <v>plays</v>
      </c>
    </row>
    <row r="4037" spans="1:20" ht="45" x14ac:dyDescent="0.25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18">
        <f t="shared" si="381"/>
        <v>111.20000000000002</v>
      </c>
      <c r="P4037" s="6">
        <f t="shared" si="378"/>
        <v>47.657142857142858</v>
      </c>
      <c r="Q4037" s="11">
        <f t="shared" si="379"/>
        <v>42381.463506944441</v>
      </c>
      <c r="R4037" s="11">
        <f t="shared" si="380"/>
        <v>42411.749305555553</v>
      </c>
      <c r="S4037" s="15" t="str">
        <f t="shared" si="382"/>
        <v>theater</v>
      </c>
      <c r="T4037" s="16" t="str">
        <f t="shared" si="383"/>
        <v>plays</v>
      </c>
    </row>
    <row r="4038" spans="1:20" ht="30" x14ac:dyDescent="0.25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18">
        <f t="shared" si="381"/>
        <v>102.04444444444445</v>
      </c>
      <c r="P4038" s="6">
        <f t="shared" si="378"/>
        <v>72.888888888888886</v>
      </c>
      <c r="Q4038" s="11">
        <f t="shared" si="379"/>
        <v>41943.544699074067</v>
      </c>
      <c r="R4038" s="11">
        <f t="shared" si="380"/>
        <v>41973.586365740739</v>
      </c>
      <c r="S4038" s="15" t="str">
        <f t="shared" si="382"/>
        <v>theater</v>
      </c>
      <c r="T4038" s="16" t="str">
        <f t="shared" si="383"/>
        <v>plays</v>
      </c>
    </row>
    <row r="4039" spans="1:20" ht="45" x14ac:dyDescent="0.25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18">
        <f t="shared" si="381"/>
        <v>102.54767441860466</v>
      </c>
      <c r="P4039" s="6">
        <f t="shared" si="378"/>
        <v>49.545505617977533</v>
      </c>
      <c r="Q4039" s="11">
        <f t="shared" si="379"/>
        <v>42465.283101851848</v>
      </c>
      <c r="R4039" s="11">
        <f t="shared" si="380"/>
        <v>42494.749999999993</v>
      </c>
      <c r="S4039" s="15" t="str">
        <f t="shared" si="382"/>
        <v>theater</v>
      </c>
      <c r="T4039" s="16" t="str">
        <f t="shared" si="383"/>
        <v>plays</v>
      </c>
    </row>
    <row r="4040" spans="1:20" ht="45" x14ac:dyDescent="0.25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18">
        <f t="shared" si="381"/>
        <v>127</v>
      </c>
      <c r="P4040" s="6">
        <f t="shared" si="378"/>
        <v>25.4</v>
      </c>
      <c r="Q4040" s="11">
        <f t="shared" si="379"/>
        <v>42401.736886574072</v>
      </c>
      <c r="R4040" s="11">
        <f t="shared" si="380"/>
        <v>42418.687499999993</v>
      </c>
      <c r="S4040" s="15" t="str">
        <f t="shared" si="382"/>
        <v>theater</v>
      </c>
      <c r="T4040" s="16" t="str">
        <f t="shared" si="383"/>
        <v>plays</v>
      </c>
    </row>
    <row r="4041" spans="1:20" ht="45" x14ac:dyDescent="0.25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18">
        <f t="shared" si="381"/>
        <v>338.70588235294122</v>
      </c>
      <c r="P4041" s="6">
        <f t="shared" si="378"/>
        <v>62.586956521739133</v>
      </c>
      <c r="Q4041" s="11">
        <f t="shared" si="379"/>
        <v>42461.932534722218</v>
      </c>
      <c r="R4041" s="11">
        <f t="shared" si="380"/>
        <v>42489.666666666664</v>
      </c>
      <c r="S4041" s="15" t="str">
        <f t="shared" si="382"/>
        <v>theater</v>
      </c>
      <c r="T4041" s="16" t="str">
        <f t="shared" si="383"/>
        <v>plays</v>
      </c>
    </row>
    <row r="4042" spans="1:20" ht="45" x14ac:dyDescent="0.25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18">
        <f t="shared" si="381"/>
        <v>100.75</v>
      </c>
      <c r="P4042" s="6">
        <f t="shared" si="378"/>
        <v>61.060606060606062</v>
      </c>
      <c r="Q4042" s="11">
        <f t="shared" si="379"/>
        <v>42632.139976851853</v>
      </c>
      <c r="R4042" s="11">
        <f t="shared" si="380"/>
        <v>42662.996527777774</v>
      </c>
      <c r="S4042" s="15" t="str">
        <f t="shared" si="382"/>
        <v>theater</v>
      </c>
      <c r="T4042" s="16" t="str">
        <f t="shared" si="383"/>
        <v>plays</v>
      </c>
    </row>
    <row r="4043" spans="1:20" ht="45" x14ac:dyDescent="0.25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18">
        <f t="shared" si="381"/>
        <v>103.52</v>
      </c>
      <c r="P4043" s="6">
        <f t="shared" si="378"/>
        <v>99.538461538461533</v>
      </c>
      <c r="Q4043" s="11">
        <f t="shared" si="379"/>
        <v>42395.498101851852</v>
      </c>
      <c r="R4043" s="11">
        <f t="shared" si="380"/>
        <v>42416.040972222218</v>
      </c>
      <c r="S4043" s="15" t="str">
        <f t="shared" si="382"/>
        <v>theater</v>
      </c>
      <c r="T4043" s="16" t="str">
        <f t="shared" si="383"/>
        <v>musical</v>
      </c>
    </row>
    <row r="4044" spans="1:20" ht="45" x14ac:dyDescent="0.25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18">
        <f t="shared" si="381"/>
        <v>105</v>
      </c>
      <c r="P4044" s="6">
        <f t="shared" si="378"/>
        <v>75</v>
      </c>
      <c r="Q4044" s="11">
        <f t="shared" si="379"/>
        <v>42457.918842592589</v>
      </c>
      <c r="R4044" s="11">
        <f t="shared" si="380"/>
        <v>42488.957638888889</v>
      </c>
      <c r="S4044" s="15" t="str">
        <f t="shared" si="382"/>
        <v>theater</v>
      </c>
      <c r="T4044" s="16" t="str">
        <f t="shared" si="383"/>
        <v>musical</v>
      </c>
    </row>
    <row r="4045" spans="1:20" ht="90" x14ac:dyDescent="0.25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18">
        <f t="shared" si="381"/>
        <v>100.44999999999999</v>
      </c>
      <c r="P4045" s="6">
        <f t="shared" si="378"/>
        <v>215.25</v>
      </c>
      <c r="Q4045" s="11">
        <f t="shared" si="379"/>
        <v>42016.773240740738</v>
      </c>
      <c r="R4045" s="11">
        <f t="shared" si="380"/>
        <v>42045.124305555553</v>
      </c>
      <c r="S4045" s="15" t="str">
        <f t="shared" si="382"/>
        <v>theater</v>
      </c>
      <c r="T4045" s="16" t="str">
        <f t="shared" si="383"/>
        <v>musical</v>
      </c>
    </row>
    <row r="4046" spans="1:20" ht="45" x14ac:dyDescent="0.25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18">
        <f t="shared" si="381"/>
        <v>132.6</v>
      </c>
      <c r="P4046" s="6">
        <f t="shared" si="378"/>
        <v>120.54545454545455</v>
      </c>
      <c r="Q4046" s="11">
        <f t="shared" si="379"/>
        <v>42402.827233796292</v>
      </c>
      <c r="R4046" s="11">
        <f t="shared" si="380"/>
        <v>42462.785567129627</v>
      </c>
      <c r="S4046" s="15" t="str">
        <f t="shared" si="382"/>
        <v>theater</v>
      </c>
      <c r="T4046" s="16" t="str">
        <f t="shared" si="383"/>
        <v>musical</v>
      </c>
    </row>
    <row r="4047" spans="1:20" ht="60" x14ac:dyDescent="0.25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18">
        <f t="shared" si="381"/>
        <v>112.99999999999999</v>
      </c>
      <c r="P4047" s="6">
        <f t="shared" si="378"/>
        <v>37.666666666666664</v>
      </c>
      <c r="Q4047" s="11">
        <f t="shared" si="379"/>
        <v>42619.594155092585</v>
      </c>
      <c r="R4047" s="11">
        <f t="shared" si="380"/>
        <v>42659.666666666664</v>
      </c>
      <c r="S4047" s="15" t="str">
        <f t="shared" si="382"/>
        <v>theater</v>
      </c>
      <c r="T4047" s="16" t="str">
        <f t="shared" si="383"/>
        <v>musical</v>
      </c>
    </row>
    <row r="4048" spans="1:20" ht="45" x14ac:dyDescent="0.25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18">
        <f t="shared" si="381"/>
        <v>103.34</v>
      </c>
      <c r="P4048" s="6">
        <f t="shared" si="378"/>
        <v>172.23333333333332</v>
      </c>
      <c r="Q4048" s="11">
        <f t="shared" si="379"/>
        <v>42128.615740740737</v>
      </c>
      <c r="R4048" s="11">
        <f t="shared" si="380"/>
        <v>42157.791666666664</v>
      </c>
      <c r="S4048" s="15" t="str">
        <f t="shared" si="382"/>
        <v>theater</v>
      </c>
      <c r="T4048" s="16" t="str">
        <f t="shared" si="383"/>
        <v>musical</v>
      </c>
    </row>
    <row r="4049" spans="1:20" ht="45" x14ac:dyDescent="0.25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18">
        <f t="shared" si="381"/>
        <v>120</v>
      </c>
      <c r="P4049" s="6">
        <f t="shared" si="378"/>
        <v>111.11111111111111</v>
      </c>
      <c r="Q4049" s="11">
        <f t="shared" si="379"/>
        <v>41808.67288194444</v>
      </c>
      <c r="R4049" s="11">
        <f t="shared" si="380"/>
        <v>41845.999305555553</v>
      </c>
      <c r="S4049" s="15" t="str">
        <f t="shared" si="382"/>
        <v>theater</v>
      </c>
      <c r="T4049" s="16" t="str">
        <f t="shared" si="383"/>
        <v>musical</v>
      </c>
    </row>
    <row r="4050" spans="1:20" ht="45" x14ac:dyDescent="0.25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18">
        <f t="shared" si="381"/>
        <v>129.63636363636363</v>
      </c>
      <c r="P4050" s="6">
        <f t="shared" si="378"/>
        <v>25.464285714285715</v>
      </c>
      <c r="Q4050" s="11">
        <f t="shared" si="379"/>
        <v>42445.658645833326</v>
      </c>
      <c r="R4050" s="11">
        <f t="shared" si="380"/>
        <v>42475.658645833326</v>
      </c>
      <c r="S4050" s="15" t="str">
        <f t="shared" si="382"/>
        <v>theater</v>
      </c>
      <c r="T4050" s="16" t="str">
        <f t="shared" si="383"/>
        <v>musical</v>
      </c>
    </row>
    <row r="4051" spans="1:20" ht="45" x14ac:dyDescent="0.25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18">
        <f t="shared" si="381"/>
        <v>101.11111111111111</v>
      </c>
      <c r="P4051" s="6">
        <f t="shared" si="378"/>
        <v>267.64705882352939</v>
      </c>
      <c r="Q4051" s="11">
        <f t="shared" si="379"/>
        <v>41771.606458333328</v>
      </c>
      <c r="R4051" s="11">
        <f t="shared" si="380"/>
        <v>41801.606458333328</v>
      </c>
      <c r="S4051" s="15" t="str">
        <f t="shared" si="382"/>
        <v>theater</v>
      </c>
      <c r="T4051" s="16" t="str">
        <f t="shared" si="383"/>
        <v>musical</v>
      </c>
    </row>
    <row r="4052" spans="1:20" ht="45" x14ac:dyDescent="0.25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18">
        <f t="shared" si="381"/>
        <v>108.51428571428572</v>
      </c>
      <c r="P4052" s="6">
        <f t="shared" si="378"/>
        <v>75.959999999999994</v>
      </c>
      <c r="Q4052" s="11">
        <f t="shared" si="379"/>
        <v>41954.642534722218</v>
      </c>
      <c r="R4052" s="11">
        <f t="shared" si="380"/>
        <v>41974.642534722218</v>
      </c>
      <c r="S4052" s="15" t="str">
        <f t="shared" si="382"/>
        <v>theater</v>
      </c>
      <c r="T4052" s="16" t="str">
        <f t="shared" si="383"/>
        <v>musical</v>
      </c>
    </row>
    <row r="4053" spans="1:20" ht="30" x14ac:dyDescent="0.25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18">
        <f t="shared" si="381"/>
        <v>102.33333333333334</v>
      </c>
      <c r="P4053" s="6">
        <f t="shared" si="378"/>
        <v>59.03846153846154</v>
      </c>
      <c r="Q4053" s="11">
        <f t="shared" si="379"/>
        <v>41747.263171296298</v>
      </c>
      <c r="R4053" s="11">
        <f t="shared" si="380"/>
        <v>41778</v>
      </c>
      <c r="S4053" s="15" t="str">
        <f t="shared" si="382"/>
        <v>theater</v>
      </c>
      <c r="T4053" s="16" t="str">
        <f t="shared" si="383"/>
        <v>musical</v>
      </c>
    </row>
    <row r="4054" spans="1:20" ht="30" x14ac:dyDescent="0.25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18">
        <f t="shared" si="381"/>
        <v>110.24425000000002</v>
      </c>
      <c r="P4054" s="6">
        <f t="shared" si="378"/>
        <v>50.111022727272733</v>
      </c>
      <c r="Q4054" s="11">
        <f t="shared" si="379"/>
        <v>42181.899918981479</v>
      </c>
      <c r="R4054" s="11">
        <f t="shared" si="380"/>
        <v>42241.899918981479</v>
      </c>
      <c r="S4054" s="15" t="str">
        <f t="shared" si="382"/>
        <v>theater</v>
      </c>
      <c r="T4054" s="16" t="str">
        <f t="shared" si="383"/>
        <v>musical</v>
      </c>
    </row>
    <row r="4055" spans="1:20" ht="45" x14ac:dyDescent="0.25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18">
        <f t="shared" si="381"/>
        <v>101.0154</v>
      </c>
      <c r="P4055" s="6">
        <f t="shared" si="378"/>
        <v>55.502967032967035</v>
      </c>
      <c r="Q4055" s="11">
        <f t="shared" si="379"/>
        <v>41739.316967592589</v>
      </c>
      <c r="R4055" s="11">
        <f t="shared" si="380"/>
        <v>41764.316967592589</v>
      </c>
      <c r="S4055" s="15" t="str">
        <f t="shared" si="382"/>
        <v>theater</v>
      </c>
      <c r="T4055" s="16" t="str">
        <f t="shared" si="383"/>
        <v>musical</v>
      </c>
    </row>
    <row r="4056" spans="1:20" ht="45" x14ac:dyDescent="0.25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18">
        <f t="shared" si="381"/>
        <v>100</v>
      </c>
      <c r="P4056" s="6">
        <f t="shared" si="378"/>
        <v>166.66666666666666</v>
      </c>
      <c r="Q4056" s="11">
        <f t="shared" si="379"/>
        <v>42173.258530092593</v>
      </c>
      <c r="R4056" s="11">
        <f t="shared" si="380"/>
        <v>42226.749999999993</v>
      </c>
      <c r="S4056" s="15" t="str">
        <f t="shared" si="382"/>
        <v>theater</v>
      </c>
      <c r="T4056" s="16" t="str">
        <f t="shared" si="383"/>
        <v>musical</v>
      </c>
    </row>
    <row r="4057" spans="1:20" ht="45" x14ac:dyDescent="0.25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18">
        <f t="shared" si="381"/>
        <v>106.24</v>
      </c>
      <c r="P4057" s="6">
        <f t="shared" si="378"/>
        <v>47.428571428571431</v>
      </c>
      <c r="Q4057" s="11">
        <f t="shared" si="379"/>
        <v>42193.605196759258</v>
      </c>
      <c r="R4057" s="11">
        <f t="shared" si="380"/>
        <v>42218.605196759258</v>
      </c>
      <c r="S4057" s="15" t="str">
        <f t="shared" si="382"/>
        <v>theater</v>
      </c>
      <c r="T4057" s="16" t="str">
        <f t="shared" si="383"/>
        <v>musical</v>
      </c>
    </row>
    <row r="4058" spans="1:20" ht="30" x14ac:dyDescent="0.25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18">
        <f t="shared" si="381"/>
        <v>100</v>
      </c>
      <c r="P4058" s="6">
        <f t="shared" si="378"/>
        <v>64.935064935064929</v>
      </c>
      <c r="Q4058" s="11">
        <f t="shared" si="379"/>
        <v>42065.541967592588</v>
      </c>
      <c r="R4058" s="11">
        <f t="shared" si="380"/>
        <v>42095.500300925924</v>
      </c>
      <c r="S4058" s="15" t="str">
        <f t="shared" si="382"/>
        <v>theater</v>
      </c>
      <c r="T4058" s="16" t="str">
        <f t="shared" si="383"/>
        <v>musical</v>
      </c>
    </row>
    <row r="4059" spans="1:20" ht="45" x14ac:dyDescent="0.25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18">
        <f t="shared" si="381"/>
        <v>100</v>
      </c>
      <c r="P4059" s="6">
        <f t="shared" si="378"/>
        <v>55.555555555555557</v>
      </c>
      <c r="Q4059" s="11">
        <f t="shared" si="379"/>
        <v>42499.634629629632</v>
      </c>
      <c r="R4059" s="11">
        <f t="shared" si="380"/>
        <v>42518.816666666666</v>
      </c>
      <c r="S4059" s="15" t="str">
        <f t="shared" si="382"/>
        <v>theater</v>
      </c>
      <c r="T4059" s="16" t="str">
        <f t="shared" si="383"/>
        <v>musical</v>
      </c>
    </row>
    <row r="4060" spans="1:20" ht="45" x14ac:dyDescent="0.25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18">
        <f t="shared" si="381"/>
        <v>113.45714285714286</v>
      </c>
      <c r="P4060" s="6">
        <f t="shared" si="378"/>
        <v>74.224299065420567</v>
      </c>
      <c r="Q4060" s="11">
        <f t="shared" si="379"/>
        <v>41820.568078703705</v>
      </c>
      <c r="R4060" s="11">
        <f t="shared" si="380"/>
        <v>41850.568078703705</v>
      </c>
      <c r="S4060" s="15" t="str">
        <f t="shared" si="382"/>
        <v>theater</v>
      </c>
      <c r="T4060" s="16" t="str">
        <f t="shared" si="383"/>
        <v>musical</v>
      </c>
    </row>
    <row r="4061" spans="1:20" ht="30" x14ac:dyDescent="0.25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18">
        <f t="shared" si="381"/>
        <v>102.65010000000001</v>
      </c>
      <c r="P4061" s="6">
        <f t="shared" si="378"/>
        <v>106.9271875</v>
      </c>
      <c r="Q4061" s="11">
        <f t="shared" si="379"/>
        <v>41787.958854166667</v>
      </c>
      <c r="R4061" s="11">
        <f t="shared" si="380"/>
        <v>41822.958854166667</v>
      </c>
      <c r="S4061" s="15" t="str">
        <f t="shared" si="382"/>
        <v>theater</v>
      </c>
      <c r="T4061" s="16" t="str">
        <f t="shared" si="383"/>
        <v>musical</v>
      </c>
    </row>
    <row r="4062" spans="1:20" ht="45" x14ac:dyDescent="0.25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18">
        <f t="shared" si="381"/>
        <v>116.75</v>
      </c>
      <c r="P4062" s="6">
        <f t="shared" si="378"/>
        <v>41.696428571428569</v>
      </c>
      <c r="Q4062" s="11">
        <f t="shared" si="379"/>
        <v>42049.811307870368</v>
      </c>
      <c r="R4062" s="11">
        <f t="shared" si="380"/>
        <v>42063.999305555553</v>
      </c>
      <c r="S4062" s="15" t="str">
        <f t="shared" si="382"/>
        <v>theater</v>
      </c>
      <c r="T4062" s="16" t="str">
        <f t="shared" si="383"/>
        <v>musical</v>
      </c>
    </row>
    <row r="4063" spans="1:20" ht="45" x14ac:dyDescent="0.25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18">
        <f t="shared" si="381"/>
        <v>107.65274999999998</v>
      </c>
      <c r="P4063" s="6">
        <f t="shared" si="378"/>
        <v>74.243275862068955</v>
      </c>
      <c r="Q4063" s="11">
        <f t="shared" si="379"/>
        <v>41772.519560185181</v>
      </c>
      <c r="R4063" s="11">
        <f t="shared" si="380"/>
        <v>41802.519560185181</v>
      </c>
      <c r="S4063" s="15" t="str">
        <f t="shared" si="382"/>
        <v>theater</v>
      </c>
      <c r="T4063" s="16" t="str">
        <f t="shared" si="383"/>
        <v>musical</v>
      </c>
    </row>
    <row r="4064" spans="1:20" ht="45" x14ac:dyDescent="0.25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18">
        <f t="shared" si="381"/>
        <v>100</v>
      </c>
      <c r="P4064" s="6">
        <f t="shared" si="378"/>
        <v>73.333333333333329</v>
      </c>
      <c r="Q4064" s="11">
        <f t="shared" si="379"/>
        <v>42445.389803240738</v>
      </c>
      <c r="R4064" s="11">
        <f t="shared" si="380"/>
        <v>42475.389803240738</v>
      </c>
      <c r="S4064" s="15" t="str">
        <f t="shared" si="382"/>
        <v>theater</v>
      </c>
      <c r="T4064" s="16" t="str">
        <f t="shared" si="383"/>
        <v>musical</v>
      </c>
    </row>
    <row r="4065" spans="1:20" ht="45" x14ac:dyDescent="0.25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18">
        <f t="shared" si="381"/>
        <v>100</v>
      </c>
      <c r="P4065" s="6">
        <f t="shared" si="378"/>
        <v>100</v>
      </c>
      <c r="Q4065" s="11">
        <f t="shared" si="379"/>
        <v>42138.722337962965</v>
      </c>
      <c r="R4065" s="11">
        <f t="shared" si="380"/>
        <v>42168.722337962965</v>
      </c>
      <c r="S4065" s="15" t="str">
        <f t="shared" si="382"/>
        <v>theater</v>
      </c>
      <c r="T4065" s="16" t="str">
        <f t="shared" si="383"/>
        <v>musical</v>
      </c>
    </row>
    <row r="4066" spans="1:20" ht="30" x14ac:dyDescent="0.25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18">
        <f t="shared" si="381"/>
        <v>146</v>
      </c>
      <c r="P4066" s="6">
        <f t="shared" si="378"/>
        <v>38.421052631578945</v>
      </c>
      <c r="Q4066" s="11">
        <f t="shared" si="379"/>
        <v>42493.64875</v>
      </c>
      <c r="R4066" s="11">
        <f t="shared" si="380"/>
        <v>42507.791666666664</v>
      </c>
      <c r="S4066" s="15" t="str">
        <f t="shared" si="382"/>
        <v>theater</v>
      </c>
      <c r="T4066" s="16" t="str">
        <f t="shared" si="383"/>
        <v>musical</v>
      </c>
    </row>
    <row r="4067" spans="1:20" ht="45" x14ac:dyDescent="0.25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18">
        <f t="shared" si="381"/>
        <v>110.2</v>
      </c>
      <c r="P4067" s="6">
        <f t="shared" si="378"/>
        <v>166.96969696969697</v>
      </c>
      <c r="Q4067" s="11">
        <f t="shared" si="379"/>
        <v>42682.408634259256</v>
      </c>
      <c r="R4067" s="11">
        <f t="shared" si="380"/>
        <v>42703.041666666664</v>
      </c>
      <c r="S4067" s="15" t="str">
        <f t="shared" si="382"/>
        <v>theater</v>
      </c>
      <c r="T4067" s="16" t="str">
        <f t="shared" si="383"/>
        <v>musical</v>
      </c>
    </row>
    <row r="4068" spans="1:20" ht="30" x14ac:dyDescent="0.25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18">
        <f t="shared" si="381"/>
        <v>108.2</v>
      </c>
      <c r="P4068" s="6">
        <f t="shared" si="378"/>
        <v>94.912280701754383</v>
      </c>
      <c r="Q4068" s="11">
        <f t="shared" si="379"/>
        <v>42655.796840277777</v>
      </c>
      <c r="R4068" s="11">
        <f t="shared" si="380"/>
        <v>42688.880555555552</v>
      </c>
      <c r="S4068" s="15" t="str">
        <f t="shared" si="382"/>
        <v>theater</v>
      </c>
      <c r="T4068" s="16" t="str">
        <f t="shared" si="383"/>
        <v>musical</v>
      </c>
    </row>
    <row r="4069" spans="1:20" ht="45" x14ac:dyDescent="0.25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18">
        <f t="shared" si="381"/>
        <v>100</v>
      </c>
      <c r="P4069" s="6">
        <f t="shared" si="378"/>
        <v>100</v>
      </c>
      <c r="Q4069" s="11">
        <f t="shared" si="379"/>
        <v>42087.583969907406</v>
      </c>
      <c r="R4069" s="11">
        <f t="shared" si="380"/>
        <v>42103.583969907406</v>
      </c>
      <c r="S4069" s="15" t="str">
        <f t="shared" si="382"/>
        <v>theater</v>
      </c>
      <c r="T4069" s="16" t="str">
        <f t="shared" si="383"/>
        <v>musical</v>
      </c>
    </row>
    <row r="4070" spans="1:20" ht="45" x14ac:dyDescent="0.25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18">
        <f t="shared" si="381"/>
        <v>100.25</v>
      </c>
      <c r="P4070" s="6">
        <f t="shared" si="378"/>
        <v>143.21428571428572</v>
      </c>
      <c r="Q4070" s="11">
        <f t="shared" si="379"/>
        <v>42075.734293981477</v>
      </c>
      <c r="R4070" s="11">
        <f t="shared" si="380"/>
        <v>42102.958333333336</v>
      </c>
      <c r="S4070" s="15" t="str">
        <f t="shared" si="382"/>
        <v>theater</v>
      </c>
      <c r="T4070" s="16" t="str">
        <f t="shared" si="383"/>
        <v>musical</v>
      </c>
    </row>
    <row r="4071" spans="1:20" ht="45" x14ac:dyDescent="0.25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18">
        <f t="shared" si="381"/>
        <v>106.71250000000001</v>
      </c>
      <c r="P4071" s="6">
        <f t="shared" si="378"/>
        <v>90.819148936170208</v>
      </c>
      <c r="Q4071" s="11">
        <f t="shared" si="379"/>
        <v>41814.159467592588</v>
      </c>
      <c r="R4071" s="11">
        <f t="shared" si="380"/>
        <v>41851.833333333328</v>
      </c>
      <c r="S4071" s="15" t="str">
        <f t="shared" si="382"/>
        <v>theater</v>
      </c>
      <c r="T4071" s="16" t="str">
        <f t="shared" si="383"/>
        <v>musical</v>
      </c>
    </row>
    <row r="4072" spans="1:20" ht="45" x14ac:dyDescent="0.25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18">
        <f t="shared" si="381"/>
        <v>143.19999999999999</v>
      </c>
      <c r="P4072" s="6">
        <f t="shared" si="378"/>
        <v>48.542372881355931</v>
      </c>
      <c r="Q4072" s="11">
        <f t="shared" si="379"/>
        <v>41886.903020833335</v>
      </c>
      <c r="R4072" s="11">
        <f t="shared" si="380"/>
        <v>41908.958333333328</v>
      </c>
      <c r="S4072" s="15" t="str">
        <f t="shared" si="382"/>
        <v>theater</v>
      </c>
      <c r="T4072" s="16" t="str">
        <f t="shared" si="383"/>
        <v>musical</v>
      </c>
    </row>
    <row r="4073" spans="1:20" ht="30" x14ac:dyDescent="0.25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18">
        <f t="shared" si="381"/>
        <v>105.04166666666667</v>
      </c>
      <c r="P4073" s="6">
        <f t="shared" si="378"/>
        <v>70.027777777777771</v>
      </c>
      <c r="Q4073" s="11">
        <f t="shared" si="379"/>
        <v>41989.610879629625</v>
      </c>
      <c r="R4073" s="11">
        <f t="shared" si="380"/>
        <v>42049.610879629625</v>
      </c>
      <c r="S4073" s="15" t="str">
        <f t="shared" si="382"/>
        <v>theater</v>
      </c>
      <c r="T4073" s="16" t="str">
        <f t="shared" si="383"/>
        <v>musical</v>
      </c>
    </row>
    <row r="4074" spans="1:20" ht="30" x14ac:dyDescent="0.25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18">
        <f t="shared" si="381"/>
        <v>103.98</v>
      </c>
      <c r="P4074" s="6">
        <f t="shared" si="378"/>
        <v>135.62608695652173</v>
      </c>
      <c r="Q4074" s="11">
        <f t="shared" si="379"/>
        <v>42425.527083333327</v>
      </c>
      <c r="R4074" s="11">
        <f t="shared" si="380"/>
        <v>42455.485416666663</v>
      </c>
      <c r="S4074" s="15" t="str">
        <f t="shared" si="382"/>
        <v>theater</v>
      </c>
      <c r="T4074" s="16" t="str">
        <f t="shared" si="383"/>
        <v>musical</v>
      </c>
    </row>
    <row r="4075" spans="1:20" ht="45" x14ac:dyDescent="0.25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18">
        <f t="shared" si="381"/>
        <v>120</v>
      </c>
      <c r="P4075" s="6">
        <f t="shared" si="378"/>
        <v>100</v>
      </c>
      <c r="Q4075" s="11">
        <f t="shared" si="379"/>
        <v>42166.011400462965</v>
      </c>
      <c r="R4075" s="11">
        <f t="shared" si="380"/>
        <v>42198.629166666666</v>
      </c>
      <c r="S4075" s="15" t="str">
        <f t="shared" si="382"/>
        <v>theater</v>
      </c>
      <c r="T4075" s="16" t="str">
        <f t="shared" si="383"/>
        <v>musical</v>
      </c>
    </row>
    <row r="4076" spans="1:20" ht="45" x14ac:dyDescent="0.25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18">
        <f t="shared" si="381"/>
        <v>109.66666666666667</v>
      </c>
      <c r="P4076" s="6">
        <f t="shared" si="378"/>
        <v>94.90384615384616</v>
      </c>
      <c r="Q4076" s="11">
        <f t="shared" si="379"/>
        <v>41865.674594907403</v>
      </c>
      <c r="R4076" s="11">
        <f t="shared" si="380"/>
        <v>41890.674594907403</v>
      </c>
      <c r="S4076" s="15" t="str">
        <f t="shared" si="382"/>
        <v>theater</v>
      </c>
      <c r="T4076" s="16" t="str">
        <f t="shared" si="383"/>
        <v>musical</v>
      </c>
    </row>
    <row r="4077" spans="1:20" ht="45" x14ac:dyDescent="0.25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18">
        <f t="shared" si="381"/>
        <v>101.75</v>
      </c>
      <c r="P4077" s="6">
        <f t="shared" si="378"/>
        <v>75.370370370370367</v>
      </c>
      <c r="Q4077" s="11">
        <f t="shared" si="379"/>
        <v>42546.653900462959</v>
      </c>
      <c r="R4077" s="11">
        <f t="shared" si="380"/>
        <v>42575.749999999993</v>
      </c>
      <c r="S4077" s="15" t="str">
        <f t="shared" si="382"/>
        <v>theater</v>
      </c>
      <c r="T4077" s="16" t="str">
        <f t="shared" si="383"/>
        <v>musical</v>
      </c>
    </row>
    <row r="4078" spans="1:20" ht="45" x14ac:dyDescent="0.25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18">
        <f t="shared" si="381"/>
        <v>128.91666666666666</v>
      </c>
      <c r="P4078" s="6">
        <f t="shared" si="378"/>
        <v>64.458333333333329</v>
      </c>
      <c r="Q4078" s="11">
        <f t="shared" si="379"/>
        <v>42419.931944444441</v>
      </c>
      <c r="R4078" s="11">
        <f t="shared" si="380"/>
        <v>42444.458333333336</v>
      </c>
      <c r="S4078" s="15" t="str">
        <f t="shared" si="382"/>
        <v>theater</v>
      </c>
      <c r="T4078" s="16" t="str">
        <f t="shared" si="383"/>
        <v>musical</v>
      </c>
    </row>
    <row r="4079" spans="1:20" ht="45" x14ac:dyDescent="0.25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18">
        <f t="shared" si="381"/>
        <v>114.99999999999999</v>
      </c>
      <c r="P4079" s="6">
        <f t="shared" si="378"/>
        <v>115</v>
      </c>
      <c r="Q4079" s="11">
        <f t="shared" si="379"/>
        <v>42531.772361111107</v>
      </c>
      <c r="R4079" s="11">
        <f t="shared" si="380"/>
        <v>42561.772361111107</v>
      </c>
      <c r="S4079" s="15" t="str">
        <f t="shared" si="382"/>
        <v>theater</v>
      </c>
      <c r="T4079" s="16" t="str">
        <f t="shared" si="383"/>
        <v>musical</v>
      </c>
    </row>
    <row r="4080" spans="1:20" ht="45" x14ac:dyDescent="0.25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18">
        <f t="shared" si="381"/>
        <v>150.75</v>
      </c>
      <c r="P4080" s="6">
        <f t="shared" si="378"/>
        <v>100.5</v>
      </c>
      <c r="Q4080" s="11">
        <f t="shared" si="379"/>
        <v>42548.430196759255</v>
      </c>
      <c r="R4080" s="11">
        <f t="shared" si="380"/>
        <v>42584.210416666661</v>
      </c>
      <c r="S4080" s="15" t="str">
        <f t="shared" si="382"/>
        <v>theater</v>
      </c>
      <c r="T4080" s="16" t="str">
        <f t="shared" si="383"/>
        <v>musical</v>
      </c>
    </row>
    <row r="4081" spans="1:20" ht="45" x14ac:dyDescent="0.25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18">
        <f t="shared" si="381"/>
        <v>110.96666666666665</v>
      </c>
      <c r="P4081" s="6">
        <f t="shared" si="378"/>
        <v>93.774647887323937</v>
      </c>
      <c r="Q4081" s="11">
        <f t="shared" si="379"/>
        <v>42486.829571759255</v>
      </c>
      <c r="R4081" s="11">
        <f t="shared" si="380"/>
        <v>42516.829571759255</v>
      </c>
      <c r="S4081" s="15" t="str">
        <f t="shared" si="382"/>
        <v>theater</v>
      </c>
      <c r="T4081" s="16" t="str">
        <f t="shared" si="383"/>
        <v>musical</v>
      </c>
    </row>
    <row r="4082" spans="1:20" ht="45" x14ac:dyDescent="0.25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18">
        <f t="shared" si="381"/>
        <v>100.28571428571429</v>
      </c>
      <c r="P4082" s="6">
        <f t="shared" si="378"/>
        <v>35.1</v>
      </c>
      <c r="Q4082" s="11">
        <f t="shared" si="379"/>
        <v>42167.326458333329</v>
      </c>
      <c r="R4082" s="11">
        <f t="shared" si="380"/>
        <v>42195.957638888889</v>
      </c>
      <c r="S4082" s="15" t="str">
        <f t="shared" si="382"/>
        <v>theater</v>
      </c>
      <c r="T4082" s="16" t="str">
        <f t="shared" si="383"/>
        <v>musical</v>
      </c>
    </row>
    <row r="4083" spans="1:20" ht="45" x14ac:dyDescent="0.25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18">
        <f t="shared" si="381"/>
        <v>100</v>
      </c>
      <c r="P4083" s="6">
        <f t="shared" si="378"/>
        <v>41.666666666666664</v>
      </c>
      <c r="Q4083" s="11">
        <f t="shared" si="379"/>
        <v>42059.24559027778</v>
      </c>
      <c r="R4083" s="11">
        <f t="shared" si="380"/>
        <v>42119.203923611109</v>
      </c>
      <c r="S4083" s="15" t="str">
        <f t="shared" si="382"/>
        <v>theater</v>
      </c>
      <c r="T4083" s="16" t="str">
        <f t="shared" si="383"/>
        <v>plays</v>
      </c>
    </row>
    <row r="4084" spans="1:20" ht="45" x14ac:dyDescent="0.25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18">
        <f t="shared" si="381"/>
        <v>101.25</v>
      </c>
      <c r="P4084" s="6">
        <f t="shared" si="378"/>
        <v>53.289473684210527</v>
      </c>
      <c r="Q4084" s="11">
        <f t="shared" si="379"/>
        <v>41800.318368055552</v>
      </c>
      <c r="R4084" s="11">
        <f t="shared" si="380"/>
        <v>41850.75</v>
      </c>
      <c r="S4084" s="15" t="str">
        <f t="shared" si="382"/>
        <v>theater</v>
      </c>
      <c r="T4084" s="16" t="str">
        <f t="shared" si="383"/>
        <v>plays</v>
      </c>
    </row>
    <row r="4085" spans="1:20" ht="45" x14ac:dyDescent="0.25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18">
        <f t="shared" si="381"/>
        <v>121.73333333333333</v>
      </c>
      <c r="P4085" s="6">
        <f t="shared" si="378"/>
        <v>70.230769230769226</v>
      </c>
      <c r="Q4085" s="11">
        <f t="shared" si="379"/>
        <v>42054.640717592592</v>
      </c>
      <c r="R4085" s="11">
        <f t="shared" si="380"/>
        <v>42084.599050925921</v>
      </c>
      <c r="S4085" s="15" t="str">
        <f t="shared" si="382"/>
        <v>theater</v>
      </c>
      <c r="T4085" s="16" t="str">
        <f t="shared" si="383"/>
        <v>plays</v>
      </c>
    </row>
    <row r="4086" spans="1:20" ht="45" x14ac:dyDescent="0.25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18">
        <f t="shared" si="381"/>
        <v>330</v>
      </c>
      <c r="P4086" s="6">
        <f t="shared" si="378"/>
        <v>43.421052631578945</v>
      </c>
      <c r="Q4086" s="11">
        <f t="shared" si="379"/>
        <v>42487.418668981474</v>
      </c>
      <c r="R4086" s="11">
        <f t="shared" si="380"/>
        <v>42521.249999999993</v>
      </c>
      <c r="S4086" s="15" t="str">
        <f t="shared" si="382"/>
        <v>theater</v>
      </c>
      <c r="T4086" s="16" t="str">
        <f t="shared" si="383"/>
        <v>plays</v>
      </c>
    </row>
    <row r="4087" spans="1:20" ht="45" x14ac:dyDescent="0.25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18">
        <f t="shared" si="381"/>
        <v>109.55</v>
      </c>
      <c r="P4087" s="6">
        <f t="shared" si="378"/>
        <v>199.18181818181819</v>
      </c>
      <c r="Q4087" s="11">
        <f t="shared" si="379"/>
        <v>42109.542916666665</v>
      </c>
      <c r="R4087" s="11">
        <f t="shared" si="380"/>
        <v>42155.957638888889</v>
      </c>
      <c r="S4087" s="15" t="str">
        <f t="shared" si="382"/>
        <v>theater</v>
      </c>
      <c r="T4087" s="16" t="str">
        <f t="shared" si="383"/>
        <v>plays</v>
      </c>
    </row>
    <row r="4088" spans="1:20" ht="45" x14ac:dyDescent="0.25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18">
        <f t="shared" si="381"/>
        <v>100.95190476190474</v>
      </c>
      <c r="P4088" s="6">
        <f t="shared" si="378"/>
        <v>78.518148148148143</v>
      </c>
      <c r="Q4088" s="11">
        <f t="shared" si="379"/>
        <v>42497.067372685182</v>
      </c>
      <c r="R4088" s="11">
        <f t="shared" si="380"/>
        <v>42535.696527777771</v>
      </c>
      <c r="S4088" s="15" t="str">
        <f t="shared" si="382"/>
        <v>theater</v>
      </c>
      <c r="T4088" s="16" t="str">
        <f t="shared" si="383"/>
        <v>plays</v>
      </c>
    </row>
    <row r="4089" spans="1:20" ht="45" x14ac:dyDescent="0.25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18">
        <f t="shared" si="381"/>
        <v>140.13333333333333</v>
      </c>
      <c r="P4089" s="6">
        <f t="shared" si="378"/>
        <v>61.823529411764703</v>
      </c>
      <c r="Q4089" s="11">
        <f t="shared" si="379"/>
        <v>42058.695740740739</v>
      </c>
      <c r="R4089" s="11">
        <f t="shared" si="380"/>
        <v>42094.957638888889</v>
      </c>
      <c r="S4089" s="15" t="str">
        <f t="shared" si="382"/>
        <v>theater</v>
      </c>
      <c r="T4089" s="16" t="str">
        <f t="shared" si="383"/>
        <v>plays</v>
      </c>
    </row>
    <row r="4090" spans="1:20" ht="30" x14ac:dyDescent="0.25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18">
        <f t="shared" si="381"/>
        <v>100.001</v>
      </c>
      <c r="P4090" s="6">
        <f t="shared" si="378"/>
        <v>50.000500000000002</v>
      </c>
      <c r="Q4090" s="11">
        <f t="shared" si="379"/>
        <v>42207.051585648143</v>
      </c>
      <c r="R4090" s="11">
        <f t="shared" si="380"/>
        <v>42236.749999999993</v>
      </c>
      <c r="S4090" s="15" t="str">
        <f t="shared" si="382"/>
        <v>theater</v>
      </c>
      <c r="T4090" s="16" t="str">
        <f t="shared" si="383"/>
        <v>plays</v>
      </c>
    </row>
    <row r="4091" spans="1:20" ht="60" x14ac:dyDescent="0.25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18">
        <f t="shared" si="381"/>
        <v>119.238</v>
      </c>
      <c r="P4091" s="6">
        <f t="shared" si="378"/>
        <v>48.339729729729726</v>
      </c>
      <c r="Q4091" s="11">
        <f t="shared" si="379"/>
        <v>41807.481747685182</v>
      </c>
      <c r="R4091" s="11">
        <f t="shared" si="380"/>
        <v>41837.481747685182</v>
      </c>
      <c r="S4091" s="15" t="str">
        <f t="shared" si="382"/>
        <v>theater</v>
      </c>
      <c r="T4091" s="16" t="str">
        <f t="shared" si="383"/>
        <v>plays</v>
      </c>
    </row>
    <row r="4092" spans="1:20" ht="45" x14ac:dyDescent="0.25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18">
        <f t="shared" si="381"/>
        <v>107.25</v>
      </c>
      <c r="P4092" s="6">
        <f t="shared" si="378"/>
        <v>107.25</v>
      </c>
      <c r="Q4092" s="11">
        <f t="shared" si="379"/>
        <v>42284.488611111105</v>
      </c>
      <c r="R4092" s="11">
        <f t="shared" si="380"/>
        <v>42300.957638888889</v>
      </c>
      <c r="S4092" s="15" t="str">
        <f t="shared" si="382"/>
        <v>theater</v>
      </c>
      <c r="T4092" s="16" t="str">
        <f t="shared" si="383"/>
        <v>plays</v>
      </c>
    </row>
    <row r="4093" spans="1:20" ht="45" x14ac:dyDescent="0.25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18">
        <f t="shared" si="381"/>
        <v>227.99999999999997</v>
      </c>
      <c r="P4093" s="6">
        <f t="shared" si="378"/>
        <v>57</v>
      </c>
      <c r="Q4093" s="11">
        <f t="shared" si="379"/>
        <v>42045.634050925924</v>
      </c>
      <c r="R4093" s="11">
        <f t="shared" si="380"/>
        <v>42075.592384259253</v>
      </c>
      <c r="S4093" s="15" t="str">
        <f t="shared" si="382"/>
        <v>theater</v>
      </c>
      <c r="T4093" s="16" t="str">
        <f t="shared" si="383"/>
        <v>plays</v>
      </c>
    </row>
    <row r="4094" spans="1:20" ht="30" x14ac:dyDescent="0.25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18">
        <f t="shared" si="381"/>
        <v>106.4</v>
      </c>
      <c r="P4094" s="6">
        <f t="shared" si="378"/>
        <v>40.92307692307692</v>
      </c>
      <c r="Q4094" s="11">
        <f t="shared" si="379"/>
        <v>42184.001203703701</v>
      </c>
      <c r="R4094" s="11">
        <f t="shared" si="380"/>
        <v>42202.668055555558</v>
      </c>
      <c r="S4094" s="15" t="str">
        <f t="shared" si="382"/>
        <v>theater</v>
      </c>
      <c r="T4094" s="16" t="str">
        <f t="shared" si="383"/>
        <v>plays</v>
      </c>
    </row>
    <row r="4095" spans="1:20" ht="45" x14ac:dyDescent="0.25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18">
        <f t="shared" si="381"/>
        <v>143.33333333333334</v>
      </c>
      <c r="P4095" s="6">
        <f t="shared" si="378"/>
        <v>21.5</v>
      </c>
      <c r="Q4095" s="11">
        <f t="shared" si="379"/>
        <v>42160.443483796298</v>
      </c>
      <c r="R4095" s="11">
        <f t="shared" si="380"/>
        <v>42190.443483796298</v>
      </c>
      <c r="S4095" s="15" t="str">
        <f t="shared" si="382"/>
        <v>theater</v>
      </c>
      <c r="T4095" s="16" t="str">
        <f t="shared" si="383"/>
        <v>plays</v>
      </c>
    </row>
    <row r="4096" spans="1:20" ht="45" x14ac:dyDescent="0.25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18">
        <f t="shared" si="381"/>
        <v>104.54285714285714</v>
      </c>
      <c r="P4096" s="6">
        <f t="shared" si="378"/>
        <v>79.543478260869563</v>
      </c>
      <c r="Q4096" s="11">
        <f t="shared" si="379"/>
        <v>42340.972303240742</v>
      </c>
      <c r="R4096" s="11">
        <f t="shared" si="380"/>
        <v>42372.972303240742</v>
      </c>
      <c r="S4096" s="15" t="str">
        <f t="shared" si="382"/>
        <v>theater</v>
      </c>
      <c r="T4096" s="16" t="str">
        <f t="shared" si="383"/>
        <v>plays</v>
      </c>
    </row>
    <row r="4097" spans="1:20" ht="45" x14ac:dyDescent="0.25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18">
        <f t="shared" si="381"/>
        <v>110.02000000000001</v>
      </c>
      <c r="P4097" s="6">
        <f t="shared" si="378"/>
        <v>72.381578947368425</v>
      </c>
      <c r="Q4097" s="11">
        <f t="shared" si="379"/>
        <v>42329.629826388882</v>
      </c>
      <c r="R4097" s="11">
        <f t="shared" si="380"/>
        <v>42388.749305555553</v>
      </c>
      <c r="S4097" s="15" t="str">
        <f t="shared" si="382"/>
        <v>theater</v>
      </c>
      <c r="T4097" s="16" t="str">
        <f t="shared" si="383"/>
        <v>plays</v>
      </c>
    </row>
    <row r="4098" spans="1:20" ht="45" x14ac:dyDescent="0.25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18">
        <f t="shared" si="381"/>
        <v>106</v>
      </c>
      <c r="P4098" s="6">
        <f t="shared" ref="P4098:P4115" si="384">IF(ISERROR(E4098/L4098),0,E4098/L4098)</f>
        <v>64.634146341463421</v>
      </c>
      <c r="Q4098" s="11">
        <f t="shared" ref="Q4098:Q4115" si="385">(J4098/86400)+25569+(-5/24)</f>
        <v>42170.701898148145</v>
      </c>
      <c r="R4098" s="11">
        <f t="shared" ref="R4098:R4115" si="386">(I4098/86400)+25569+(-5/24)</f>
        <v>42204.957638888889</v>
      </c>
      <c r="S4098" s="15" t="str">
        <f t="shared" si="382"/>
        <v>theater</v>
      </c>
      <c r="T4098" s="16" t="str">
        <f t="shared" si="383"/>
        <v>plays</v>
      </c>
    </row>
    <row r="4099" spans="1:20" ht="45" x14ac:dyDescent="0.25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18">
        <f t="shared" ref="O4099:O4115" si="387">E4099/D4099 * 100</f>
        <v>108</v>
      </c>
      <c r="P4099" s="6">
        <f t="shared" si="384"/>
        <v>38.571428571428569</v>
      </c>
      <c r="Q4099" s="11">
        <f t="shared" si="385"/>
        <v>42571.417858796289</v>
      </c>
      <c r="R4099" s="11">
        <f t="shared" si="386"/>
        <v>42583.361805555549</v>
      </c>
      <c r="S4099" s="15" t="str">
        <f t="shared" ref="S4099:S4115" si="388">LEFT(N4099,FIND("/",N4099)-1)</f>
        <v>theater</v>
      </c>
      <c r="T4099" s="16" t="str">
        <f t="shared" ref="T4099:T4115" si="389">RIGHT(N4099,LEN(N4099)-FIND("/",N4099))</f>
        <v>plays</v>
      </c>
    </row>
    <row r="4100" spans="1:20" ht="45" x14ac:dyDescent="0.25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18">
        <f t="shared" si="387"/>
        <v>105.42</v>
      </c>
      <c r="P4100" s="6">
        <f t="shared" si="384"/>
        <v>107.57142857142857</v>
      </c>
      <c r="Q4100" s="11">
        <f t="shared" si="385"/>
        <v>42150.861273148148</v>
      </c>
      <c r="R4100" s="11">
        <f t="shared" si="386"/>
        <v>42171.861273148148</v>
      </c>
      <c r="S4100" s="15" t="str">
        <f t="shared" si="388"/>
        <v>theater</v>
      </c>
      <c r="T4100" s="16" t="str">
        <f t="shared" si="389"/>
        <v>plays</v>
      </c>
    </row>
    <row r="4101" spans="1:20" ht="30" x14ac:dyDescent="0.25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18">
        <f t="shared" si="387"/>
        <v>119.16666666666667</v>
      </c>
      <c r="P4101" s="6">
        <f t="shared" si="384"/>
        <v>27.5</v>
      </c>
      <c r="Q4101" s="11">
        <f t="shared" si="385"/>
        <v>42101.215208333328</v>
      </c>
      <c r="R4101" s="11">
        <f t="shared" si="386"/>
        <v>42131.215208333328</v>
      </c>
      <c r="S4101" s="15" t="str">
        <f t="shared" si="388"/>
        <v>theater</v>
      </c>
      <c r="T4101" s="16" t="str">
        <f t="shared" si="389"/>
        <v>plays</v>
      </c>
    </row>
    <row r="4102" spans="1:20" ht="60" x14ac:dyDescent="0.25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18">
        <f t="shared" si="387"/>
        <v>152.66666666666666</v>
      </c>
      <c r="P4102" s="6">
        <f t="shared" si="384"/>
        <v>70.461538461538467</v>
      </c>
      <c r="Q4102" s="11">
        <f t="shared" si="385"/>
        <v>42034.719918981478</v>
      </c>
      <c r="R4102" s="11">
        <f t="shared" si="386"/>
        <v>42089.791666666664</v>
      </c>
      <c r="S4102" s="15" t="str">
        <f t="shared" si="388"/>
        <v>theater</v>
      </c>
      <c r="T4102" s="16" t="str">
        <f t="shared" si="389"/>
        <v>plays</v>
      </c>
    </row>
    <row r="4103" spans="1:20" ht="45" x14ac:dyDescent="0.25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18">
        <f t="shared" si="387"/>
        <v>100</v>
      </c>
      <c r="P4103" s="6">
        <f t="shared" si="384"/>
        <v>178.57142857142858</v>
      </c>
      <c r="Q4103" s="11">
        <f t="shared" si="385"/>
        <v>41944.319293981483</v>
      </c>
      <c r="R4103" s="11">
        <f t="shared" si="386"/>
        <v>42004.36096064814</v>
      </c>
      <c r="S4103" s="15" t="str">
        <f t="shared" si="388"/>
        <v>theater</v>
      </c>
      <c r="T4103" s="16" t="str">
        <f t="shared" si="389"/>
        <v>plays</v>
      </c>
    </row>
    <row r="4104" spans="1:20" ht="45" x14ac:dyDescent="0.25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18">
        <f t="shared" si="387"/>
        <v>100.2</v>
      </c>
      <c r="P4104" s="6">
        <f t="shared" si="384"/>
        <v>62.625</v>
      </c>
      <c r="Q4104" s="11">
        <f t="shared" si="385"/>
        <v>42593.657071759262</v>
      </c>
      <c r="R4104" s="11">
        <f t="shared" si="386"/>
        <v>42613.657071759262</v>
      </c>
      <c r="S4104" s="15" t="str">
        <f t="shared" si="388"/>
        <v>theater</v>
      </c>
      <c r="T4104" s="16" t="str">
        <f t="shared" si="389"/>
        <v>plays</v>
      </c>
    </row>
    <row r="4105" spans="1:20" ht="45" x14ac:dyDescent="0.25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18">
        <f t="shared" si="387"/>
        <v>225</v>
      </c>
      <c r="P4105" s="6">
        <f t="shared" si="384"/>
        <v>75</v>
      </c>
      <c r="Q4105" s="11">
        <f t="shared" si="385"/>
        <v>42503.532534722217</v>
      </c>
      <c r="R4105" s="11">
        <f t="shared" si="386"/>
        <v>42517.532534722217</v>
      </c>
      <c r="S4105" s="15" t="str">
        <f t="shared" si="388"/>
        <v>theater</v>
      </c>
      <c r="T4105" s="16" t="str">
        <f t="shared" si="389"/>
        <v>plays</v>
      </c>
    </row>
    <row r="4106" spans="1:20" ht="45" x14ac:dyDescent="0.25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18">
        <f t="shared" si="387"/>
        <v>106.02199999999999</v>
      </c>
      <c r="P4106" s="6">
        <f t="shared" si="384"/>
        <v>58.901111111111113</v>
      </c>
      <c r="Q4106" s="11">
        <f t="shared" si="385"/>
        <v>41927.640567129631</v>
      </c>
      <c r="R4106" s="11">
        <f t="shared" si="386"/>
        <v>41948.682233796295</v>
      </c>
      <c r="S4106" s="15" t="str">
        <f t="shared" si="388"/>
        <v>theater</v>
      </c>
      <c r="T4106" s="16" t="str">
        <f t="shared" si="389"/>
        <v>plays</v>
      </c>
    </row>
    <row r="4107" spans="1:20" ht="45" x14ac:dyDescent="0.25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18">
        <f t="shared" si="387"/>
        <v>104.66666666666666</v>
      </c>
      <c r="P4107" s="6">
        <f t="shared" si="384"/>
        <v>139.55555555555554</v>
      </c>
      <c r="Q4107" s="11">
        <f t="shared" si="385"/>
        <v>42374.906655092585</v>
      </c>
      <c r="R4107" s="11">
        <f t="shared" si="386"/>
        <v>42419.906655092585</v>
      </c>
      <c r="S4107" s="15" t="str">
        <f t="shared" si="388"/>
        <v>theater</v>
      </c>
      <c r="T4107" s="16" t="str">
        <f t="shared" si="389"/>
        <v>plays</v>
      </c>
    </row>
    <row r="4108" spans="1:20" ht="45" x14ac:dyDescent="0.25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18">
        <f t="shared" si="387"/>
        <v>116.66666666666667</v>
      </c>
      <c r="P4108" s="6">
        <f t="shared" si="384"/>
        <v>70</v>
      </c>
      <c r="Q4108" s="11">
        <f t="shared" si="385"/>
        <v>41963.664027777777</v>
      </c>
      <c r="R4108" s="11">
        <f t="shared" si="386"/>
        <v>41974.589583333327</v>
      </c>
      <c r="S4108" s="15" t="str">
        <f t="shared" si="388"/>
        <v>theater</v>
      </c>
      <c r="T4108" s="16" t="str">
        <f t="shared" si="389"/>
        <v>plays</v>
      </c>
    </row>
    <row r="4109" spans="1:20" ht="45" x14ac:dyDescent="0.25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18">
        <f t="shared" si="387"/>
        <v>109.03333333333333</v>
      </c>
      <c r="P4109" s="6">
        <f t="shared" si="384"/>
        <v>57.385964912280699</v>
      </c>
      <c r="Q4109" s="11">
        <f t="shared" si="385"/>
        <v>42143.236886574072</v>
      </c>
      <c r="R4109" s="11">
        <f t="shared" si="386"/>
        <v>42173.236886574072</v>
      </c>
      <c r="S4109" s="15" t="str">
        <f t="shared" si="388"/>
        <v>theater</v>
      </c>
      <c r="T4109" s="16" t="str">
        <f t="shared" si="389"/>
        <v>plays</v>
      </c>
    </row>
    <row r="4110" spans="1:20" ht="45" x14ac:dyDescent="0.25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18">
        <f t="shared" si="387"/>
        <v>160</v>
      </c>
      <c r="P4110" s="6">
        <f t="shared" si="384"/>
        <v>40</v>
      </c>
      <c r="Q4110" s="11">
        <f t="shared" si="385"/>
        <v>42460.733888888884</v>
      </c>
      <c r="R4110" s="11">
        <f t="shared" si="386"/>
        <v>42481.733888888884</v>
      </c>
      <c r="S4110" s="15" t="str">
        <f t="shared" si="388"/>
        <v>theater</v>
      </c>
      <c r="T4110" s="16" t="str">
        <f t="shared" si="389"/>
        <v>plays</v>
      </c>
    </row>
    <row r="4111" spans="1:20" ht="30" x14ac:dyDescent="0.25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18">
        <f t="shared" si="387"/>
        <v>112.5</v>
      </c>
      <c r="P4111" s="6">
        <f t="shared" si="384"/>
        <v>64.285714285714292</v>
      </c>
      <c r="Q4111" s="11">
        <f t="shared" si="385"/>
        <v>42553.718194444438</v>
      </c>
      <c r="R4111" s="11">
        <f t="shared" si="386"/>
        <v>42584.964583333327</v>
      </c>
      <c r="S4111" s="15" t="str">
        <f t="shared" si="388"/>
        <v>theater</v>
      </c>
      <c r="T4111" s="16" t="str">
        <f t="shared" si="389"/>
        <v>plays</v>
      </c>
    </row>
    <row r="4112" spans="1:20" ht="30" x14ac:dyDescent="0.25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18">
        <f t="shared" si="387"/>
        <v>102.1</v>
      </c>
      <c r="P4112" s="6">
        <f t="shared" si="384"/>
        <v>120.11764705882354</v>
      </c>
      <c r="Q4112" s="11">
        <f t="shared" si="385"/>
        <v>42152.557384259257</v>
      </c>
      <c r="R4112" s="11">
        <f t="shared" si="386"/>
        <v>42188.557384259257</v>
      </c>
      <c r="S4112" s="15" t="str">
        <f t="shared" si="388"/>
        <v>theater</v>
      </c>
      <c r="T4112" s="16" t="str">
        <f t="shared" si="389"/>
        <v>plays</v>
      </c>
    </row>
    <row r="4113" spans="1:20" ht="45" x14ac:dyDescent="0.25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18">
        <f t="shared" si="387"/>
        <v>100.824</v>
      </c>
      <c r="P4113" s="6">
        <f t="shared" si="384"/>
        <v>1008.24</v>
      </c>
      <c r="Q4113" s="11">
        <f t="shared" si="385"/>
        <v>42116.502418981479</v>
      </c>
      <c r="R4113" s="11">
        <f t="shared" si="386"/>
        <v>42146.502418981479</v>
      </c>
      <c r="S4113" s="15" t="str">
        <f t="shared" si="388"/>
        <v>theater</v>
      </c>
      <c r="T4113" s="16" t="str">
        <f t="shared" si="389"/>
        <v>plays</v>
      </c>
    </row>
    <row r="4114" spans="1:20" ht="45" x14ac:dyDescent="0.25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18">
        <f t="shared" si="387"/>
        <v>101.25</v>
      </c>
      <c r="P4114" s="6">
        <f t="shared" si="384"/>
        <v>63.28125</v>
      </c>
      <c r="Q4114" s="11">
        <f t="shared" si="385"/>
        <v>42154.934305555558</v>
      </c>
      <c r="R4114" s="11">
        <f t="shared" si="386"/>
        <v>42214.934305555558</v>
      </c>
      <c r="S4114" s="15" t="str">
        <f t="shared" si="388"/>
        <v>theater</v>
      </c>
      <c r="T4114" s="16" t="str">
        <f t="shared" si="389"/>
        <v>plays</v>
      </c>
    </row>
    <row r="4115" spans="1:20" ht="45" x14ac:dyDescent="0.25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18">
        <f t="shared" si="387"/>
        <v>6500</v>
      </c>
      <c r="P4115" s="6">
        <f t="shared" si="384"/>
        <v>21.666666666666668</v>
      </c>
      <c r="Q4115" s="11">
        <f t="shared" si="385"/>
        <v>42432.493391203701</v>
      </c>
      <c r="R4115" s="11">
        <f t="shared" si="386"/>
        <v>42457.45172453703</v>
      </c>
      <c r="S4115" s="15" t="str">
        <f t="shared" si="388"/>
        <v>theater</v>
      </c>
      <c r="T4115" s="16" t="str">
        <f t="shared" si="389"/>
        <v>plays</v>
      </c>
    </row>
  </sheetData>
  <sortState xmlns:xlrd2="http://schemas.microsoft.com/office/spreadsheetml/2017/richdata2" ref="A2:R4115">
    <sortCondition ref="F2:F4618"/>
  </sortState>
  <conditionalFormatting sqref="F1:F1048576">
    <cfRule type="cellIs" dxfId="9" priority="19" operator="equal">
      <formula>"live"</formula>
    </cfRule>
    <cfRule type="cellIs" priority="20" operator="equal">
      <formula>"live"</formula>
    </cfRule>
    <cfRule type="cellIs" dxfId="8" priority="21" operator="equal">
      <formula>"canceled"</formula>
    </cfRule>
    <cfRule type="cellIs" dxfId="7" priority="22" operator="equal">
      <formula>"failed"</formula>
    </cfRule>
    <cfRule type="cellIs" dxfId="6" priority="23" operator="equal">
      <formula>"successful"</formula>
    </cfRule>
  </conditionalFormatting>
  <conditionalFormatting sqref="A1:N1048576 S2:S4115 U2:XFD4115 P4116:XFD1048576 P1:XFD1">
    <cfRule type="cellIs" dxfId="5" priority="18" operator="equal">
      <formula>"live"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C00000"/>
        <color theme="9"/>
        <color rgb="FF0070C0"/>
      </colorScale>
    </cfRule>
    <cfRule type="colorScale" priority="2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  <cfRule type="colorScale" priority="1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conditionalFormatting sqref="O4115">
    <cfRule type="colorScale" priority="3">
      <colorScale>
        <cfvo type="num" val="0"/>
        <cfvo type="num" val="100"/>
        <cfvo type="num" val="200"/>
        <color rgb="FFC00000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02228-A9DC-492B-A44C-C5A1EF20D36E}">
  <sheetPr codeName="Sheet2"/>
  <dimension ref="A1:K9"/>
  <sheetViews>
    <sheetView workbookViewId="0">
      <selection activeCell="E41" sqref="E41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5.140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2" width="11.28515625" bestFit="1" customWidth="1"/>
  </cols>
  <sheetData>
    <row r="1" spans="1:11" x14ac:dyDescent="0.25">
      <c r="A1" s="8" t="s">
        <v>8223</v>
      </c>
      <c r="B1" t="s">
        <v>8363</v>
      </c>
    </row>
    <row r="3" spans="1:11" x14ac:dyDescent="0.25">
      <c r="A3" s="8" t="s">
        <v>8362</v>
      </c>
      <c r="B3" s="8" t="s">
        <v>8359</v>
      </c>
    </row>
    <row r="4" spans="1:11" x14ac:dyDescent="0.25">
      <c r="A4" s="8" t="s">
        <v>8361</v>
      </c>
      <c r="B4" t="s">
        <v>8309</v>
      </c>
      <c r="C4" t="s">
        <v>8321</v>
      </c>
      <c r="D4" t="s">
        <v>8332</v>
      </c>
      <c r="E4" t="s">
        <v>8314</v>
      </c>
      <c r="F4" t="s">
        <v>8316</v>
      </c>
      <c r="G4" t="s">
        <v>8335</v>
      </c>
      <c r="H4" t="s">
        <v>8318</v>
      </c>
      <c r="I4" t="s">
        <v>8311</v>
      </c>
      <c r="J4" t="s">
        <v>8324</v>
      </c>
      <c r="K4" t="s">
        <v>8360</v>
      </c>
    </row>
    <row r="5" spans="1:11" x14ac:dyDescent="0.25">
      <c r="A5" s="9" t="s">
        <v>8220</v>
      </c>
      <c r="B5" s="10">
        <v>40</v>
      </c>
      <c r="C5" s="10">
        <v>20</v>
      </c>
      <c r="D5" s="10">
        <v>0</v>
      </c>
      <c r="E5" s="10">
        <v>24</v>
      </c>
      <c r="F5" s="10">
        <v>20</v>
      </c>
      <c r="G5" s="10">
        <v>0</v>
      </c>
      <c r="H5" s="10">
        <v>30</v>
      </c>
      <c r="I5" s="10">
        <v>178</v>
      </c>
      <c r="J5" s="10">
        <v>37</v>
      </c>
      <c r="K5" s="10">
        <v>349</v>
      </c>
    </row>
    <row r="6" spans="1:11" x14ac:dyDescent="0.25">
      <c r="A6" s="9" t="s">
        <v>8221</v>
      </c>
      <c r="B6" s="10">
        <v>180</v>
      </c>
      <c r="C6" s="10">
        <v>140</v>
      </c>
      <c r="D6" s="10">
        <v>140</v>
      </c>
      <c r="E6" s="10">
        <v>0</v>
      </c>
      <c r="F6" s="10">
        <v>120</v>
      </c>
      <c r="G6" s="10">
        <v>117</v>
      </c>
      <c r="H6" s="10">
        <v>127</v>
      </c>
      <c r="I6" s="10">
        <v>213</v>
      </c>
      <c r="J6" s="10">
        <v>493</v>
      </c>
      <c r="K6" s="10">
        <v>1530</v>
      </c>
    </row>
    <row r="7" spans="1:11" x14ac:dyDescent="0.25">
      <c r="A7" s="9" t="s">
        <v>8222</v>
      </c>
      <c r="B7" s="10">
        <v>0</v>
      </c>
      <c r="C7" s="10">
        <v>6</v>
      </c>
      <c r="D7" s="10">
        <v>0</v>
      </c>
      <c r="E7" s="10">
        <v>0</v>
      </c>
      <c r="F7" s="10">
        <v>20</v>
      </c>
      <c r="G7" s="10">
        <v>0</v>
      </c>
      <c r="H7" s="10">
        <v>0</v>
      </c>
      <c r="I7" s="10">
        <v>0</v>
      </c>
      <c r="J7" s="10">
        <v>24</v>
      </c>
      <c r="K7" s="10">
        <v>50</v>
      </c>
    </row>
    <row r="8" spans="1:11" x14ac:dyDescent="0.25">
      <c r="A8" s="9" t="s">
        <v>8219</v>
      </c>
      <c r="B8" s="10">
        <v>300</v>
      </c>
      <c r="C8" s="10">
        <v>34</v>
      </c>
      <c r="D8" s="10">
        <v>80</v>
      </c>
      <c r="E8" s="10">
        <v>0</v>
      </c>
      <c r="F8" s="10">
        <v>540</v>
      </c>
      <c r="G8" s="10">
        <v>103</v>
      </c>
      <c r="H8" s="10">
        <v>80</v>
      </c>
      <c r="I8" s="10">
        <v>209</v>
      </c>
      <c r="J8" s="10">
        <v>839</v>
      </c>
      <c r="K8" s="10">
        <v>2185</v>
      </c>
    </row>
    <row r="9" spans="1:11" x14ac:dyDescent="0.25">
      <c r="A9" s="9" t="s">
        <v>8360</v>
      </c>
      <c r="B9" s="10">
        <v>520</v>
      </c>
      <c r="C9" s="10">
        <v>200</v>
      </c>
      <c r="D9" s="10">
        <v>220</v>
      </c>
      <c r="E9" s="10">
        <v>24</v>
      </c>
      <c r="F9" s="10">
        <v>700</v>
      </c>
      <c r="G9" s="10">
        <v>220</v>
      </c>
      <c r="H9" s="10">
        <v>237</v>
      </c>
      <c r="I9" s="10">
        <v>600</v>
      </c>
      <c r="J9" s="10">
        <v>1393</v>
      </c>
      <c r="K9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E796-9C16-4CCB-AB98-7D3D97308D66}">
  <sheetPr codeName="Sheet3"/>
  <dimension ref="A1:F47"/>
  <sheetViews>
    <sheetView topLeftCell="A5" workbookViewId="0">
      <selection activeCell="H9" sqref="H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4108" width="86.5703125" bestFit="1" customWidth="1"/>
    <col min="4109" max="4109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8307</v>
      </c>
      <c r="B2" t="s">
        <v>8363</v>
      </c>
    </row>
    <row r="4" spans="1:6" x14ac:dyDescent="0.25">
      <c r="A4" s="8" t="s">
        <v>8362</v>
      </c>
      <c r="B4" s="8" t="s">
        <v>8359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9" t="s">
        <v>8328</v>
      </c>
      <c r="B6" s="10">
        <v>0</v>
      </c>
      <c r="C6" s="10">
        <v>100</v>
      </c>
      <c r="D6" s="10">
        <v>0</v>
      </c>
      <c r="E6" s="10">
        <v>0</v>
      </c>
      <c r="F6" s="10">
        <v>100</v>
      </c>
    </row>
    <row r="7" spans="1:6" x14ac:dyDescent="0.25">
      <c r="A7" s="9" t="s">
        <v>8320</v>
      </c>
      <c r="B7" s="10">
        <v>20</v>
      </c>
      <c r="C7" s="10">
        <v>0</v>
      </c>
      <c r="D7" s="10">
        <v>0</v>
      </c>
      <c r="E7" s="10">
        <v>0</v>
      </c>
      <c r="F7" s="10">
        <v>20</v>
      </c>
    </row>
    <row r="8" spans="1:6" x14ac:dyDescent="0.25">
      <c r="A8" s="9" t="s">
        <v>8315</v>
      </c>
      <c r="B8" s="10">
        <v>24</v>
      </c>
      <c r="C8" s="10">
        <v>0</v>
      </c>
      <c r="D8" s="10">
        <v>0</v>
      </c>
      <c r="E8" s="10">
        <v>0</v>
      </c>
      <c r="F8" s="10">
        <v>24</v>
      </c>
    </row>
    <row r="9" spans="1:6" x14ac:dyDescent="0.25">
      <c r="A9" s="9" t="s">
        <v>8344</v>
      </c>
      <c r="B9" s="10">
        <v>0</v>
      </c>
      <c r="C9" s="10">
        <v>40</v>
      </c>
      <c r="D9" s="10">
        <v>0</v>
      </c>
      <c r="E9" s="10">
        <v>0</v>
      </c>
      <c r="F9" s="10">
        <v>40</v>
      </c>
    </row>
    <row r="10" spans="1:6" x14ac:dyDescent="0.25">
      <c r="A10" s="9" t="s">
        <v>8358</v>
      </c>
      <c r="B10" s="10">
        <v>0</v>
      </c>
      <c r="C10" s="10">
        <v>0</v>
      </c>
      <c r="D10" s="10">
        <v>0</v>
      </c>
      <c r="E10" s="10">
        <v>40</v>
      </c>
      <c r="F10" s="10">
        <v>40</v>
      </c>
    </row>
    <row r="11" spans="1:6" x14ac:dyDescent="0.25">
      <c r="A11" s="9" t="s">
        <v>8349</v>
      </c>
      <c r="B11" s="10">
        <v>0</v>
      </c>
      <c r="C11" s="10">
        <v>0</v>
      </c>
      <c r="D11" s="10">
        <v>0</v>
      </c>
      <c r="E11" s="10">
        <v>180</v>
      </c>
      <c r="F11" s="10">
        <v>180</v>
      </c>
    </row>
    <row r="12" spans="1:6" x14ac:dyDescent="0.25">
      <c r="A12" s="9" t="s">
        <v>8327</v>
      </c>
      <c r="B12" s="10">
        <v>0</v>
      </c>
      <c r="C12" s="10">
        <v>80</v>
      </c>
      <c r="D12" s="10">
        <v>0</v>
      </c>
      <c r="E12" s="10">
        <v>0</v>
      </c>
      <c r="F12" s="10">
        <v>80</v>
      </c>
    </row>
    <row r="13" spans="1:6" x14ac:dyDescent="0.25">
      <c r="A13" s="9" t="s">
        <v>8353</v>
      </c>
      <c r="B13" s="10">
        <v>0</v>
      </c>
      <c r="C13" s="10">
        <v>0</v>
      </c>
      <c r="D13" s="10">
        <v>0</v>
      </c>
      <c r="E13" s="10">
        <v>40</v>
      </c>
      <c r="F13" s="10">
        <v>40</v>
      </c>
    </row>
    <row r="14" spans="1:6" x14ac:dyDescent="0.25">
      <c r="A14" s="9" t="s">
        <v>8338</v>
      </c>
      <c r="B14" s="10">
        <v>0</v>
      </c>
      <c r="C14" s="10">
        <v>40</v>
      </c>
      <c r="D14" s="10">
        <v>20</v>
      </c>
      <c r="E14" s="10">
        <v>0</v>
      </c>
      <c r="F14" s="10">
        <v>60</v>
      </c>
    </row>
    <row r="15" spans="1:6" x14ac:dyDescent="0.25">
      <c r="A15" s="9" t="s">
        <v>8329</v>
      </c>
      <c r="B15" s="10">
        <v>0</v>
      </c>
      <c r="C15" s="10">
        <v>40</v>
      </c>
      <c r="D15" s="10">
        <v>0</v>
      </c>
      <c r="E15" s="10">
        <v>0</v>
      </c>
      <c r="F15" s="10">
        <v>40</v>
      </c>
    </row>
    <row r="16" spans="1:6" x14ac:dyDescent="0.25">
      <c r="A16" s="9" t="s">
        <v>8322</v>
      </c>
      <c r="B16" s="10">
        <v>20</v>
      </c>
      <c r="C16" s="10">
        <v>120</v>
      </c>
      <c r="D16" s="10">
        <v>0</v>
      </c>
      <c r="E16" s="10">
        <v>0</v>
      </c>
      <c r="F16" s="10">
        <v>140</v>
      </c>
    </row>
    <row r="17" spans="1:6" x14ac:dyDescent="0.25">
      <c r="A17" s="9" t="s">
        <v>8340</v>
      </c>
      <c r="B17" s="10">
        <v>0</v>
      </c>
      <c r="C17" s="10">
        <v>20</v>
      </c>
      <c r="D17" s="10">
        <v>0</v>
      </c>
      <c r="E17" s="10">
        <v>0</v>
      </c>
      <c r="F17" s="10">
        <v>20</v>
      </c>
    </row>
    <row r="18" spans="1:6" x14ac:dyDescent="0.25">
      <c r="A18" s="9" t="s">
        <v>8356</v>
      </c>
      <c r="B18" s="10">
        <v>0</v>
      </c>
      <c r="C18" s="10">
        <v>0</v>
      </c>
      <c r="D18" s="10">
        <v>0</v>
      </c>
      <c r="E18" s="10">
        <v>140</v>
      </c>
      <c r="F18" s="10">
        <v>140</v>
      </c>
    </row>
    <row r="19" spans="1:6" x14ac:dyDescent="0.25">
      <c r="A19" s="9" t="s">
        <v>8331</v>
      </c>
      <c r="B19" s="10">
        <v>0</v>
      </c>
      <c r="C19" s="10">
        <v>20</v>
      </c>
      <c r="D19" s="10">
        <v>0</v>
      </c>
      <c r="E19" s="10">
        <v>140</v>
      </c>
      <c r="F19" s="10">
        <v>160</v>
      </c>
    </row>
    <row r="20" spans="1:6" x14ac:dyDescent="0.25">
      <c r="A20" s="9" t="s">
        <v>8330</v>
      </c>
      <c r="B20" s="10">
        <v>0</v>
      </c>
      <c r="C20" s="10">
        <v>60</v>
      </c>
      <c r="D20" s="10">
        <v>0</v>
      </c>
      <c r="E20" s="10">
        <v>0</v>
      </c>
      <c r="F20" s="10">
        <v>60</v>
      </c>
    </row>
    <row r="21" spans="1:6" x14ac:dyDescent="0.25">
      <c r="A21" s="9" t="s">
        <v>8343</v>
      </c>
      <c r="B21" s="10">
        <v>0</v>
      </c>
      <c r="C21" s="10">
        <v>11</v>
      </c>
      <c r="D21" s="10">
        <v>0</v>
      </c>
      <c r="E21" s="10">
        <v>9</v>
      </c>
      <c r="F21" s="10">
        <v>20</v>
      </c>
    </row>
    <row r="22" spans="1:6" x14ac:dyDescent="0.25">
      <c r="A22" s="9" t="s">
        <v>8352</v>
      </c>
      <c r="B22" s="10">
        <v>0</v>
      </c>
      <c r="C22" s="10">
        <v>0</v>
      </c>
      <c r="D22" s="10">
        <v>0</v>
      </c>
      <c r="E22" s="10">
        <v>20</v>
      </c>
      <c r="F22" s="10">
        <v>20</v>
      </c>
    </row>
    <row r="23" spans="1:6" x14ac:dyDescent="0.25">
      <c r="A23" s="9" t="s">
        <v>8334</v>
      </c>
      <c r="B23" s="10">
        <v>0</v>
      </c>
      <c r="C23" s="10">
        <v>40</v>
      </c>
      <c r="D23" s="10">
        <v>0</v>
      </c>
      <c r="E23" s="10">
        <v>0</v>
      </c>
      <c r="F23" s="10">
        <v>40</v>
      </c>
    </row>
    <row r="24" spans="1:6" x14ac:dyDescent="0.25">
      <c r="A24" s="9" t="s">
        <v>8326</v>
      </c>
      <c r="B24" s="10">
        <v>20</v>
      </c>
      <c r="C24" s="10">
        <v>60</v>
      </c>
      <c r="D24" s="10">
        <v>0</v>
      </c>
      <c r="E24" s="10">
        <v>60</v>
      </c>
      <c r="F24" s="10">
        <v>140</v>
      </c>
    </row>
    <row r="25" spans="1:6" x14ac:dyDescent="0.25">
      <c r="A25" s="9" t="s">
        <v>8336</v>
      </c>
      <c r="B25" s="10">
        <v>0</v>
      </c>
      <c r="C25" s="10">
        <v>20</v>
      </c>
      <c r="D25" s="10">
        <v>0</v>
      </c>
      <c r="E25" s="10">
        <v>0</v>
      </c>
      <c r="F25" s="10">
        <v>20</v>
      </c>
    </row>
    <row r="26" spans="1:6" x14ac:dyDescent="0.25">
      <c r="A26" s="9" t="s">
        <v>8350</v>
      </c>
      <c r="B26" s="10">
        <v>0</v>
      </c>
      <c r="C26" s="10">
        <v>0</v>
      </c>
      <c r="D26" s="10">
        <v>0</v>
      </c>
      <c r="E26" s="10">
        <v>60</v>
      </c>
      <c r="F26" s="10">
        <v>60</v>
      </c>
    </row>
    <row r="27" spans="1:6" x14ac:dyDescent="0.25">
      <c r="A27" s="9" t="s">
        <v>8341</v>
      </c>
      <c r="B27" s="10">
        <v>0</v>
      </c>
      <c r="C27" s="10">
        <v>20</v>
      </c>
      <c r="D27" s="10">
        <v>0</v>
      </c>
      <c r="E27" s="10">
        <v>0</v>
      </c>
      <c r="F27" s="10">
        <v>20</v>
      </c>
    </row>
    <row r="28" spans="1:6" x14ac:dyDescent="0.25">
      <c r="A28" s="9" t="s">
        <v>8339</v>
      </c>
      <c r="B28" s="10">
        <v>0</v>
      </c>
      <c r="C28" s="10">
        <v>57</v>
      </c>
      <c r="D28" s="10">
        <v>0</v>
      </c>
      <c r="E28" s="10">
        <v>103</v>
      </c>
      <c r="F28" s="10">
        <v>160</v>
      </c>
    </row>
    <row r="29" spans="1:6" x14ac:dyDescent="0.25">
      <c r="A29" s="9" t="s">
        <v>8337</v>
      </c>
      <c r="B29" s="10">
        <v>0</v>
      </c>
      <c r="C29" s="10">
        <v>20</v>
      </c>
      <c r="D29" s="10">
        <v>0</v>
      </c>
      <c r="E29" s="10">
        <v>0</v>
      </c>
      <c r="F29" s="10">
        <v>20</v>
      </c>
    </row>
    <row r="30" spans="1:6" x14ac:dyDescent="0.25">
      <c r="A30" s="9" t="s">
        <v>8345</v>
      </c>
      <c r="B30" s="10">
        <v>0</v>
      </c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8355</v>
      </c>
      <c r="B31" s="10">
        <v>0</v>
      </c>
      <c r="C31" s="10">
        <v>0</v>
      </c>
      <c r="D31" s="10">
        <v>0</v>
      </c>
      <c r="E31" s="10">
        <v>40</v>
      </c>
      <c r="F31" s="10">
        <v>40</v>
      </c>
    </row>
    <row r="32" spans="1:6" x14ac:dyDescent="0.25">
      <c r="A32" s="9" t="s">
        <v>8354</v>
      </c>
      <c r="B32" s="10">
        <v>0</v>
      </c>
      <c r="C32" s="10">
        <v>0</v>
      </c>
      <c r="D32" s="10">
        <v>0</v>
      </c>
      <c r="E32" s="10">
        <v>20</v>
      </c>
      <c r="F32" s="10">
        <v>20</v>
      </c>
    </row>
    <row r="33" spans="1:6" x14ac:dyDescent="0.25">
      <c r="A33" s="9" t="s">
        <v>8342</v>
      </c>
      <c r="B33" s="10">
        <v>0</v>
      </c>
      <c r="C33" s="10">
        <v>20</v>
      </c>
      <c r="D33" s="10">
        <v>0</v>
      </c>
      <c r="E33" s="10">
        <v>0</v>
      </c>
      <c r="F33" s="10">
        <v>20</v>
      </c>
    </row>
    <row r="34" spans="1:6" x14ac:dyDescent="0.25">
      <c r="A34" s="9" t="s">
        <v>8351</v>
      </c>
      <c r="B34" s="10">
        <v>0</v>
      </c>
      <c r="C34" s="10">
        <v>0</v>
      </c>
      <c r="D34" s="10">
        <v>0</v>
      </c>
      <c r="E34" s="10">
        <v>260</v>
      </c>
      <c r="F34" s="10">
        <v>260</v>
      </c>
    </row>
    <row r="35" spans="1:6" x14ac:dyDescent="0.25">
      <c r="A35" s="9" t="s">
        <v>8310</v>
      </c>
      <c r="B35" s="10">
        <v>40</v>
      </c>
      <c r="C35" s="10">
        <v>0</v>
      </c>
      <c r="D35" s="10">
        <v>0</v>
      </c>
      <c r="E35" s="10">
        <v>0</v>
      </c>
      <c r="F35" s="10">
        <v>40</v>
      </c>
    </row>
    <row r="36" spans="1:6" x14ac:dyDescent="0.25">
      <c r="A36" s="9" t="s">
        <v>8348</v>
      </c>
      <c r="B36" s="10">
        <v>0</v>
      </c>
      <c r="C36" s="10">
        <v>0</v>
      </c>
      <c r="D36" s="10">
        <v>0</v>
      </c>
      <c r="E36" s="10">
        <v>60</v>
      </c>
      <c r="F36" s="10">
        <v>60</v>
      </c>
    </row>
    <row r="37" spans="1:6" x14ac:dyDescent="0.25">
      <c r="A37" s="9" t="s">
        <v>8346</v>
      </c>
      <c r="B37" s="10">
        <v>0</v>
      </c>
      <c r="C37" s="10">
        <v>0</v>
      </c>
      <c r="D37" s="10">
        <v>6</v>
      </c>
      <c r="E37" s="10">
        <v>34</v>
      </c>
      <c r="F37" s="10">
        <v>40</v>
      </c>
    </row>
    <row r="38" spans="1:6" x14ac:dyDescent="0.25">
      <c r="A38" s="9" t="s">
        <v>8323</v>
      </c>
      <c r="B38" s="10">
        <v>18</v>
      </c>
      <c r="C38" s="10">
        <v>2</v>
      </c>
      <c r="D38" s="10">
        <v>0</v>
      </c>
      <c r="E38" s="10">
        <v>40</v>
      </c>
      <c r="F38" s="10">
        <v>60</v>
      </c>
    </row>
    <row r="39" spans="1:6" x14ac:dyDescent="0.25">
      <c r="A39" s="9" t="s">
        <v>8325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8357</v>
      </c>
      <c r="B40" s="10">
        <v>0</v>
      </c>
      <c r="C40" s="10">
        <v>0</v>
      </c>
      <c r="D40" s="10">
        <v>0</v>
      </c>
      <c r="E40" s="10">
        <v>80</v>
      </c>
      <c r="F40" s="10">
        <v>80</v>
      </c>
    </row>
    <row r="41" spans="1:6" x14ac:dyDescent="0.25">
      <c r="A41" s="9" t="s">
        <v>8347</v>
      </c>
      <c r="B41" s="10">
        <v>0</v>
      </c>
      <c r="C41" s="10">
        <v>0</v>
      </c>
      <c r="D41" s="10">
        <v>0</v>
      </c>
      <c r="E41" s="10">
        <v>60</v>
      </c>
      <c r="F41" s="10">
        <v>60</v>
      </c>
    </row>
    <row r="42" spans="1:6" x14ac:dyDescent="0.25">
      <c r="A42" s="9" t="s">
        <v>8319</v>
      </c>
      <c r="B42" s="10">
        <v>10</v>
      </c>
      <c r="C42" s="10">
        <v>47</v>
      </c>
      <c r="D42" s="10">
        <v>0</v>
      </c>
      <c r="E42" s="10">
        <v>0</v>
      </c>
      <c r="F42" s="10">
        <v>57</v>
      </c>
    </row>
    <row r="43" spans="1:6" x14ac:dyDescent="0.25">
      <c r="A43" s="9" t="s">
        <v>8333</v>
      </c>
      <c r="B43" s="10">
        <v>0</v>
      </c>
      <c r="C43" s="10">
        <v>100</v>
      </c>
      <c r="D43" s="10">
        <v>0</v>
      </c>
      <c r="E43" s="10">
        <v>0</v>
      </c>
      <c r="F43" s="10">
        <v>100</v>
      </c>
    </row>
    <row r="44" spans="1:6" x14ac:dyDescent="0.25">
      <c r="A44" s="9" t="s">
        <v>8313</v>
      </c>
      <c r="B44" s="10">
        <v>60</v>
      </c>
      <c r="C44" s="10">
        <v>120</v>
      </c>
      <c r="D44" s="10">
        <v>0</v>
      </c>
      <c r="E44" s="10">
        <v>20</v>
      </c>
      <c r="F44" s="10">
        <v>200</v>
      </c>
    </row>
    <row r="45" spans="1:6" x14ac:dyDescent="0.25">
      <c r="A45" s="9" t="s">
        <v>8312</v>
      </c>
      <c r="B45" s="10">
        <v>100</v>
      </c>
      <c r="C45" s="10">
        <v>60</v>
      </c>
      <c r="D45" s="10">
        <v>0</v>
      </c>
      <c r="E45" s="10">
        <v>0</v>
      </c>
      <c r="F45" s="10">
        <v>160</v>
      </c>
    </row>
    <row r="46" spans="1:6" x14ac:dyDescent="0.25">
      <c r="A46" s="9" t="s">
        <v>8317</v>
      </c>
      <c r="B46" s="10">
        <v>20</v>
      </c>
      <c r="C46" s="10">
        <v>0</v>
      </c>
      <c r="D46" s="10">
        <v>0</v>
      </c>
      <c r="E46" s="10">
        <v>0</v>
      </c>
      <c r="F46" s="10">
        <v>20</v>
      </c>
    </row>
    <row r="47" spans="1:6" x14ac:dyDescent="0.25">
      <c r="A47" s="9" t="s">
        <v>8360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0DE3E-49B1-4F5A-9F66-ADD089CCB5F1}">
  <sheetPr codeName="Sheet4"/>
  <dimension ref="A1:F22"/>
  <sheetViews>
    <sheetView workbookViewId="0">
      <selection activeCell="P29" sqref="P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8307</v>
      </c>
      <c r="B1" t="s">
        <v>8363</v>
      </c>
    </row>
    <row r="2" spans="1:6" x14ac:dyDescent="0.25">
      <c r="A2" s="8" t="s">
        <v>8383</v>
      </c>
      <c r="B2" t="s">
        <v>8363</v>
      </c>
    </row>
    <row r="4" spans="1:6" x14ac:dyDescent="0.25">
      <c r="A4" s="8" t="s">
        <v>8382</v>
      </c>
      <c r="B4" s="8" t="s">
        <v>8359</v>
      </c>
    </row>
    <row r="5" spans="1:6" x14ac:dyDescent="0.25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9" t="s">
        <v>8375</v>
      </c>
      <c r="B6" s="10">
        <v>89</v>
      </c>
      <c r="C6" s="10">
        <v>362</v>
      </c>
      <c r="D6" s="10">
        <v>50</v>
      </c>
      <c r="E6" s="10">
        <v>564</v>
      </c>
      <c r="F6" s="10">
        <v>1065</v>
      </c>
    </row>
    <row r="7" spans="1:6" x14ac:dyDescent="0.25">
      <c r="A7" s="13" t="s">
        <v>8376</v>
      </c>
      <c r="B7" s="10">
        <v>34</v>
      </c>
      <c r="C7" s="10">
        <v>149</v>
      </c>
      <c r="D7" s="10">
        <v>2</v>
      </c>
      <c r="E7" s="10">
        <v>183</v>
      </c>
      <c r="F7" s="10">
        <v>368</v>
      </c>
    </row>
    <row r="8" spans="1:6" x14ac:dyDescent="0.25">
      <c r="A8" s="13" t="s">
        <v>8377</v>
      </c>
      <c r="B8" s="10">
        <v>27</v>
      </c>
      <c r="C8" s="10">
        <v>105</v>
      </c>
      <c r="D8" s="10">
        <v>18</v>
      </c>
      <c r="E8" s="10">
        <v>202</v>
      </c>
      <c r="F8" s="10">
        <v>352</v>
      </c>
    </row>
    <row r="9" spans="1:6" x14ac:dyDescent="0.25">
      <c r="A9" s="13" t="s">
        <v>8378</v>
      </c>
      <c r="B9" s="10">
        <v>28</v>
      </c>
      <c r="C9" s="10">
        <v>108</v>
      </c>
      <c r="D9" s="10">
        <v>30</v>
      </c>
      <c r="E9" s="10">
        <v>179</v>
      </c>
      <c r="F9" s="10">
        <v>345</v>
      </c>
    </row>
    <row r="10" spans="1:6" x14ac:dyDescent="0.25">
      <c r="A10" s="9" t="s">
        <v>8366</v>
      </c>
      <c r="B10" s="10">
        <v>80</v>
      </c>
      <c r="C10" s="10">
        <v>377</v>
      </c>
      <c r="D10" s="10">
        <v>0</v>
      </c>
      <c r="E10" s="10">
        <v>639</v>
      </c>
      <c r="F10" s="10">
        <v>1096</v>
      </c>
    </row>
    <row r="11" spans="1:6" x14ac:dyDescent="0.25">
      <c r="A11" s="13" t="s">
        <v>8379</v>
      </c>
      <c r="B11" s="10">
        <v>27</v>
      </c>
      <c r="C11" s="10">
        <v>103</v>
      </c>
      <c r="D11" s="10">
        <v>0</v>
      </c>
      <c r="E11" s="10">
        <v>193</v>
      </c>
      <c r="F11" s="10">
        <v>323</v>
      </c>
    </row>
    <row r="12" spans="1:6" x14ac:dyDescent="0.25">
      <c r="A12" s="13" t="s">
        <v>8367</v>
      </c>
      <c r="B12" s="10">
        <v>26</v>
      </c>
      <c r="C12" s="10">
        <v>126</v>
      </c>
      <c r="D12" s="10">
        <v>0</v>
      </c>
      <c r="E12" s="10">
        <v>233</v>
      </c>
      <c r="F12" s="10">
        <v>385</v>
      </c>
    </row>
    <row r="13" spans="1:6" x14ac:dyDescent="0.25">
      <c r="A13" s="13" t="s">
        <v>8380</v>
      </c>
      <c r="B13" s="10">
        <v>27</v>
      </c>
      <c r="C13" s="10">
        <v>148</v>
      </c>
      <c r="D13" s="10">
        <v>0</v>
      </c>
      <c r="E13" s="10">
        <v>213</v>
      </c>
      <c r="F13" s="10">
        <v>388</v>
      </c>
    </row>
    <row r="14" spans="1:6" x14ac:dyDescent="0.25">
      <c r="A14" s="9" t="s">
        <v>8368</v>
      </c>
      <c r="B14" s="10">
        <v>100</v>
      </c>
      <c r="C14" s="10">
        <v>409</v>
      </c>
      <c r="D14" s="10">
        <v>0</v>
      </c>
      <c r="E14" s="10">
        <v>507</v>
      </c>
      <c r="F14" s="10">
        <v>1016</v>
      </c>
    </row>
    <row r="15" spans="1:6" x14ac:dyDescent="0.25">
      <c r="A15" s="13" t="s">
        <v>8369</v>
      </c>
      <c r="B15" s="10">
        <v>44</v>
      </c>
      <c r="C15" s="10">
        <v>148</v>
      </c>
      <c r="D15" s="10">
        <v>0</v>
      </c>
      <c r="E15" s="10">
        <v>192</v>
      </c>
      <c r="F15" s="10">
        <v>384</v>
      </c>
    </row>
    <row r="16" spans="1:6" x14ac:dyDescent="0.25">
      <c r="A16" s="13" t="s">
        <v>8370</v>
      </c>
      <c r="B16" s="10">
        <v>32</v>
      </c>
      <c r="C16" s="10">
        <v>134</v>
      </c>
      <c r="D16" s="10">
        <v>0</v>
      </c>
      <c r="E16" s="10">
        <v>167</v>
      </c>
      <c r="F16" s="10">
        <v>333</v>
      </c>
    </row>
    <row r="17" spans="1:6" x14ac:dyDescent="0.25">
      <c r="A17" s="13" t="s">
        <v>8371</v>
      </c>
      <c r="B17" s="10">
        <v>24</v>
      </c>
      <c r="C17" s="10">
        <v>127</v>
      </c>
      <c r="D17" s="10">
        <v>0</v>
      </c>
      <c r="E17" s="10">
        <v>148</v>
      </c>
      <c r="F17" s="10">
        <v>299</v>
      </c>
    </row>
    <row r="18" spans="1:6" x14ac:dyDescent="0.25">
      <c r="A18" s="9" t="s">
        <v>8372</v>
      </c>
      <c r="B18" s="10">
        <v>80</v>
      </c>
      <c r="C18" s="10">
        <v>382</v>
      </c>
      <c r="D18" s="10">
        <v>0</v>
      </c>
      <c r="E18" s="10">
        <v>475</v>
      </c>
      <c r="F18" s="10">
        <v>937</v>
      </c>
    </row>
    <row r="19" spans="1:6" x14ac:dyDescent="0.25">
      <c r="A19" s="13" t="s">
        <v>8373</v>
      </c>
      <c r="B19" s="10">
        <v>20</v>
      </c>
      <c r="C19" s="10">
        <v>150</v>
      </c>
      <c r="D19" s="10">
        <v>0</v>
      </c>
      <c r="E19" s="10">
        <v>184</v>
      </c>
      <c r="F19" s="10">
        <v>354</v>
      </c>
    </row>
    <row r="20" spans="1:6" x14ac:dyDescent="0.25">
      <c r="A20" s="13" t="s">
        <v>8374</v>
      </c>
      <c r="B20" s="10">
        <v>37</v>
      </c>
      <c r="C20" s="10">
        <v>113</v>
      </c>
      <c r="D20" s="10">
        <v>0</v>
      </c>
      <c r="E20" s="10">
        <v>180</v>
      </c>
      <c r="F20" s="10">
        <v>330</v>
      </c>
    </row>
    <row r="21" spans="1:6" x14ac:dyDescent="0.25">
      <c r="A21" s="13" t="s">
        <v>8381</v>
      </c>
      <c r="B21" s="10">
        <v>23</v>
      </c>
      <c r="C21" s="10">
        <v>119</v>
      </c>
      <c r="D21" s="10">
        <v>0</v>
      </c>
      <c r="E21" s="10">
        <v>111</v>
      </c>
      <c r="F21" s="10">
        <v>253</v>
      </c>
    </row>
    <row r="22" spans="1:6" x14ac:dyDescent="0.25">
      <c r="A22" s="9" t="s">
        <v>8360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27922-9E94-4666-A518-18F96FEA8AA8}">
  <sheetPr codeName="Sheet5"/>
  <dimension ref="A1:I14"/>
  <sheetViews>
    <sheetView topLeftCell="C2" workbookViewId="0">
      <selection activeCell="I2" activeCellId="3" sqref="A2:A13 G2:G13 H2:H13 I2:I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7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1:9" x14ac:dyDescent="0.25">
      <c r="A1" s="12" t="s">
        <v>8396</v>
      </c>
      <c r="B1" t="s">
        <v>8397</v>
      </c>
      <c r="C1" t="s">
        <v>8398</v>
      </c>
      <c r="D1" t="s">
        <v>8399</v>
      </c>
      <c r="E1" t="s">
        <v>8404</v>
      </c>
      <c r="F1" t="s">
        <v>8400</v>
      </c>
      <c r="G1" t="s">
        <v>8401</v>
      </c>
      <c r="H1" t="s">
        <v>8402</v>
      </c>
      <c r="I1" t="s">
        <v>8403</v>
      </c>
    </row>
    <row r="2" spans="1:9" x14ac:dyDescent="0.25">
      <c r="A2" t="s">
        <v>8384</v>
      </c>
      <c r="B2">
        <f>COUNTIFS(Kickstarter!$F$2:$F$4115,"successful",Kickstarter!$D$2:$D$4115,"&lt; 1000")</f>
        <v>322</v>
      </c>
      <c r="C2">
        <f>COUNTIFS(Kickstarter!$F$2:$F$4115,"failed",Kickstarter!$D$2:$D$4115,"&lt; 1000")</f>
        <v>113</v>
      </c>
      <c r="D2">
        <f>COUNTIFS(Kickstarter!$F$2:$F$4115,"canceled",Kickstarter!$D$2:$D$4115,"&lt; 1000")</f>
        <v>18</v>
      </c>
      <c r="E2">
        <f>COUNTIFS(Kickstarter!$F$2:$F$4115,"live",Kickstarter!$D$2:$D$4115,"&lt; 1000")</f>
        <v>8</v>
      </c>
      <c r="F2">
        <f>SUM(B2:D2)</f>
        <v>453</v>
      </c>
      <c r="G2" s="14">
        <f>B2/$F$2</f>
        <v>0.71081677704194257</v>
      </c>
      <c r="H2" s="14">
        <f>C2/$F$2</f>
        <v>0.24944812362030905</v>
      </c>
      <c r="I2" s="14">
        <f>D2/$F$2</f>
        <v>3.9735099337748346E-2</v>
      </c>
    </row>
    <row r="3" spans="1:9" x14ac:dyDescent="0.25">
      <c r="A3" t="s">
        <v>8385</v>
      </c>
      <c r="B3">
        <f>COUNTIFS(Kickstarter!$F$2:$F$4115,"successful",Kickstarter!$D$2:$D$4115,"&gt;= 1000",Kickstarter!$D$2:$D$4115,"&lt; 5000")</f>
        <v>932</v>
      </c>
      <c r="C3">
        <f>COUNTIFS(Kickstarter!$F$2:$F$4115,"failed",Kickstarter!$D$2:$D$4115,"&gt;= 1000",Kickstarter!$D$2:$D$4115,"&lt; 5000")</f>
        <v>420</v>
      </c>
      <c r="D3">
        <f>COUNTIFS(Kickstarter!$F$2:$F$4115,"canceled",Kickstarter!$D$2:$D$4115,"&gt;= 1000",Kickstarter!$D$2:$D$4115,"&lt; 5000")</f>
        <v>60</v>
      </c>
      <c r="E3">
        <f>COUNTIFS(Kickstarter!$F$2:$F$4115,"live",Kickstarter!$D$2:$D$4115,"&gt;= 1000",Kickstarter!$D$2:$D$4115,"&lt; 5000")</f>
        <v>13</v>
      </c>
      <c r="F3">
        <f t="shared" ref="F3:F13" si="0">SUM(B3:D3)</f>
        <v>1412</v>
      </c>
      <c r="G3" s="14">
        <f>B3/$F$3</f>
        <v>0.66005665722379603</v>
      </c>
      <c r="H3" s="14">
        <f t="shared" ref="H3:I3" si="1">C3/$F$3</f>
        <v>0.29745042492917845</v>
      </c>
      <c r="I3" s="14">
        <f t="shared" si="1"/>
        <v>4.2492917847025496E-2</v>
      </c>
    </row>
    <row r="4" spans="1:9" x14ac:dyDescent="0.25">
      <c r="A4" t="s">
        <v>8386</v>
      </c>
      <c r="B4">
        <f>COUNTIFS(Kickstarter!$F$2:$F$4115,"successful",Kickstarter!$D$2:$D$4115,"&gt;= 5000",Kickstarter!$D$2:$D$4115,"&lt; 10000")</f>
        <v>381</v>
      </c>
      <c r="C4">
        <f>COUNTIFS(Kickstarter!$F$2:$F$4115,"failed",Kickstarter!$D$2:$D$4115,"&gt;= 5000",Kickstarter!$D$2:$D$4115,"&lt; 10000")</f>
        <v>283</v>
      </c>
      <c r="D4">
        <f>COUNTIFS(Kickstarter!$F$2:$F$4115,"canceled",Kickstarter!$D$2:$D$4115,"&gt;= 5000",Kickstarter!$D$2:$D$4115,"&lt; 10000")</f>
        <v>52</v>
      </c>
      <c r="E4">
        <f>COUNTIFS(Kickstarter!$F$2:$F$4115,"live",Kickstarter!$D$2:$D$4115,"&gt;= 5000",Kickstarter!$D$2:$D$4115,"&lt; 10000")</f>
        <v>6</v>
      </c>
      <c r="F4">
        <f t="shared" si="0"/>
        <v>716</v>
      </c>
      <c r="G4" s="14">
        <f>B4/$F$4</f>
        <v>0.53212290502793291</v>
      </c>
      <c r="H4" s="14">
        <f t="shared" ref="H4:I4" si="2">C4/$F$4</f>
        <v>0.39525139664804471</v>
      </c>
      <c r="I4" s="14">
        <f t="shared" si="2"/>
        <v>7.2625698324022353E-2</v>
      </c>
    </row>
    <row r="5" spans="1:9" x14ac:dyDescent="0.25">
      <c r="A5" t="s">
        <v>8387</v>
      </c>
      <c r="B5">
        <f>COUNTIFS(Kickstarter!$F$2:$F$4115,"successful",Kickstarter!$D$2:$D$4115,"&gt;= 10000",Kickstarter!$D$2:$D$4115,"&lt; 15000")</f>
        <v>168</v>
      </c>
      <c r="C5">
        <f>COUNTIFS(Kickstarter!$F$2:$F$4115,"failed",Kickstarter!$D$2:$D$4115,"&gt;= 10000",Kickstarter!$D$2:$D$4115,"&lt; 15000")</f>
        <v>144</v>
      </c>
      <c r="D5">
        <f>COUNTIFS(Kickstarter!$F$2:$F$4115,"canceled",Kickstarter!$D$2:$D$4115,"&gt;= 10000",Kickstarter!$D$2:$D$4115,"&lt; 15000")</f>
        <v>40</v>
      </c>
      <c r="E5">
        <f>COUNTIFS(Kickstarter!$F$2:$F$4115,"live",Kickstarter!$D$2:$D$4115,"&gt;= 10000",Kickstarter!$D$2:$D$4115,"&lt; 15000")</f>
        <v>9</v>
      </c>
      <c r="F5">
        <f t="shared" si="0"/>
        <v>352</v>
      </c>
      <c r="G5" s="14">
        <f>B5/$F$5</f>
        <v>0.47727272727272729</v>
      </c>
      <c r="H5" s="14">
        <f t="shared" ref="H5:I5" si="3">C5/$F$5</f>
        <v>0.40909090909090912</v>
      </c>
      <c r="I5" s="14">
        <f t="shared" si="3"/>
        <v>0.11363636363636363</v>
      </c>
    </row>
    <row r="6" spans="1:9" x14ac:dyDescent="0.25">
      <c r="A6" t="s">
        <v>8388</v>
      </c>
      <c r="B6">
        <f>COUNTIFS(Kickstarter!$F$2:$F$4115,"successful",Kickstarter!$D$2:$D$4115,"&gt;= 15000",Kickstarter!$D$2:$D$4115,"&lt;20000")</f>
        <v>94</v>
      </c>
      <c r="C6">
        <f>COUNTIFS(Kickstarter!$F$2:$F$4115,"failed",Kickstarter!$D$2:$D$4115,"&gt;= 15000",Kickstarter!$D$2:$D$4115,"&lt;20000")</f>
        <v>90</v>
      </c>
      <c r="D6">
        <f>COUNTIFS(Kickstarter!$F$2:$F$4115,"canceled",Kickstarter!$D$2:$D$4115,"&gt;= 15000",Kickstarter!$D$2:$D$4115,"&lt;20000")</f>
        <v>17</v>
      </c>
      <c r="E6">
        <f>COUNTIFS(Kickstarter!$F$2:$F$4115,"live",Kickstarter!$D$2:$D$4115,"&gt;= 15000",Kickstarter!$D$2:$D$4115,"&lt;20000")</f>
        <v>4</v>
      </c>
      <c r="F6">
        <f t="shared" si="0"/>
        <v>201</v>
      </c>
      <c r="G6" s="14">
        <f>B6/$F$6</f>
        <v>0.46766169154228854</v>
      </c>
      <c r="H6" s="14">
        <f t="shared" ref="H6:I6" si="4">C6/$F$6</f>
        <v>0.44776119402985076</v>
      </c>
      <c r="I6" s="14">
        <f t="shared" si="4"/>
        <v>8.45771144278607E-2</v>
      </c>
    </row>
    <row r="7" spans="1:9" x14ac:dyDescent="0.25">
      <c r="A7" t="s">
        <v>8389</v>
      </c>
      <c r="B7">
        <f>COUNTIFS(Kickstarter!$F$2:$F$4115,"successful",Kickstarter!$D$2:$D$4115,"&gt;= 20000",Kickstarter!$D$2:$D$4115,"&lt;25000")</f>
        <v>62</v>
      </c>
      <c r="C7">
        <f>COUNTIFS(Kickstarter!$F$2:$F$4115,"failed",Kickstarter!$D$2:$D$4115,"&gt;= 20000",Kickstarter!$D$2:$D$4115,"&lt;25000")</f>
        <v>72</v>
      </c>
      <c r="D7">
        <f>COUNTIFS(Kickstarter!$F$2:$F$4115,"canceled",Kickstarter!$D$2:$D$4115,"&gt;= 20000",Kickstarter!$D$2:$D$4115,"&lt;25000")</f>
        <v>14</v>
      </c>
      <c r="E7">
        <f>COUNTIFS(Kickstarter!$F$2:$F$4115,"live",Kickstarter!$D$2:$D$4115,"&gt;= 20000",Kickstarter!$D$2:$D$4115,"&lt;25000")</f>
        <v>1</v>
      </c>
      <c r="F7">
        <f t="shared" si="0"/>
        <v>148</v>
      </c>
      <c r="G7" s="14">
        <f>B7/$F$7</f>
        <v>0.41891891891891891</v>
      </c>
      <c r="H7" s="14">
        <f t="shared" ref="H7:I7" si="5">C7/$F$7</f>
        <v>0.48648648648648651</v>
      </c>
      <c r="I7" s="14">
        <f t="shared" si="5"/>
        <v>9.45945945945946E-2</v>
      </c>
    </row>
    <row r="8" spans="1:9" x14ac:dyDescent="0.25">
      <c r="A8" t="s">
        <v>8390</v>
      </c>
      <c r="B8">
        <f>COUNTIFS(Kickstarter!$F$2:$F$4115,"successful",Kickstarter!$D$2:$D$4115,"&gt;= 25000",Kickstarter!$D$2:$D$4115,"&lt;30000")</f>
        <v>55</v>
      </c>
      <c r="C8">
        <f>COUNTIFS(Kickstarter!$F$2:$F$4115,"failed",Kickstarter!$D$2:$D$4115,"&gt;= 25000",Kickstarter!$D$2:$D$4115,"&lt;30000")</f>
        <v>64</v>
      </c>
      <c r="D8">
        <f>COUNTIFS(Kickstarter!$F$2:$F$4115,"canceled",Kickstarter!$D$2:$D$4115,"&gt;= 25000",Kickstarter!$D$2:$D$4115,"&lt;30000")</f>
        <v>18</v>
      </c>
      <c r="E8">
        <f>COUNTIFS(Kickstarter!$F$2:$F$4115,"live",Kickstarter!$D$2:$D$4115,"&gt;= 25000",Kickstarter!$D$2:$D$4115,"&lt;30000")</f>
        <v>1</v>
      </c>
      <c r="F8">
        <f t="shared" si="0"/>
        <v>137</v>
      </c>
      <c r="G8" s="14">
        <f>B8/$F$8</f>
        <v>0.40145985401459855</v>
      </c>
      <c r="H8" s="14">
        <f t="shared" ref="H8:I8" si="6">C8/$F$8</f>
        <v>0.46715328467153283</v>
      </c>
      <c r="I8" s="14">
        <f t="shared" si="6"/>
        <v>0.13138686131386862</v>
      </c>
    </row>
    <row r="9" spans="1:9" x14ac:dyDescent="0.25">
      <c r="A9" t="s">
        <v>8391</v>
      </c>
      <c r="B9">
        <f>COUNTIFS(Kickstarter!$F$2:$F$4115,"successful",Kickstarter!$D$2:$D$4115,"&gt;=30000",Kickstarter!$D$2:$D$4115,"&lt;35000")</f>
        <v>32</v>
      </c>
      <c r="C9">
        <f>COUNTIFS(Kickstarter!$F$2:$F$4115,"failed",Kickstarter!$D$2:$D$4115,"&gt;= 30000",Kickstarter!$D$2:$D$4115,"&lt;35000")</f>
        <v>37</v>
      </c>
      <c r="D9">
        <f>COUNTIFS(Kickstarter!$F$2:$F$4115,"canceled",Kickstarter!$D$2:$D$4115,"&gt;= 30000",Kickstarter!$D$2:$D$4115,"&lt;35000")</f>
        <v>13</v>
      </c>
      <c r="E9">
        <f>COUNTIFS(Kickstarter!$F$2:$F$4115,"live",Kickstarter!$D$2:$D$4115,"&gt;= 30000",Kickstarter!$D$2:$D$4115,"&lt;35000")</f>
        <v>2</v>
      </c>
      <c r="F9">
        <f t="shared" si="0"/>
        <v>82</v>
      </c>
      <c r="G9" s="14">
        <f>B9/$F$9</f>
        <v>0.3902439024390244</v>
      </c>
      <c r="H9" s="14">
        <f t="shared" ref="H9:I9" si="7">C9/$F$9</f>
        <v>0.45121951219512196</v>
      </c>
      <c r="I9" s="14">
        <f t="shared" si="7"/>
        <v>0.15853658536585366</v>
      </c>
    </row>
    <row r="10" spans="1:9" x14ac:dyDescent="0.25">
      <c r="A10" t="s">
        <v>8392</v>
      </c>
      <c r="B10">
        <f>COUNTIFS(Kickstarter!$F$2:$F$4115,"successful",Kickstarter!$D$2:$D$4115,"&gt;= 35000",Kickstarter!$D$2:$D$4115,"&lt;40000")</f>
        <v>26</v>
      </c>
      <c r="C10">
        <f>COUNTIFS(Kickstarter!$F$2:$F$4115,"failed",Kickstarter!$D$2:$D$4115,"&gt;= 35000",Kickstarter!$D$2:$D$4115,"&lt;40000")</f>
        <v>22</v>
      </c>
      <c r="D10">
        <f>COUNTIFS(Kickstarter!$F$2:$F$4115,"canceled",Kickstarter!$D$2:$D$4115,"&gt;= 35000",Kickstarter!$D$2:$D$4115,"&lt;40000")</f>
        <v>7</v>
      </c>
      <c r="E10">
        <f>COUNTIFS(Kickstarter!$F$2:$F$4115,"live",Kickstarter!$D$2:$D$4115,"&gt;= 35000",Kickstarter!$D$2:$D$4115,"&lt;40000")</f>
        <v>0</v>
      </c>
      <c r="F10">
        <f t="shared" si="0"/>
        <v>55</v>
      </c>
      <c r="G10" s="14">
        <f>B10/$F$10</f>
        <v>0.47272727272727272</v>
      </c>
      <c r="H10" s="14">
        <f t="shared" ref="H10:I10" si="8">C10/$F$10</f>
        <v>0.4</v>
      </c>
      <c r="I10" s="14">
        <f t="shared" si="8"/>
        <v>0.12727272727272726</v>
      </c>
    </row>
    <row r="11" spans="1:9" x14ac:dyDescent="0.25">
      <c r="A11" t="s">
        <v>8393</v>
      </c>
      <c r="B11">
        <f>COUNTIFS(Kickstarter!$F$2:$F$4115,"successful",Kickstarter!$D$2:$D$4115,"&gt;= 40000",Kickstarter!$D$2:$D$4115,"&lt;45000")</f>
        <v>21</v>
      </c>
      <c r="C11">
        <f>COUNTIFS(Kickstarter!$F$2:$F$4115,"failed",Kickstarter!$D$2:$D$4115,"&gt;= 40000",Kickstarter!$D$2:$D$4115,"&lt; 45000")</f>
        <v>16</v>
      </c>
      <c r="D11">
        <f>COUNTIFS(Kickstarter!$F$2:$F$4115,"canceled",Kickstarter!$D$2:$D$4115,"&gt;= 40000",Kickstarter!$D$2:$D$4115,"&lt; 45000")</f>
        <v>6</v>
      </c>
      <c r="E11">
        <f>COUNTIFS(Kickstarter!$F$2:$F$4115,"live",Kickstarter!$D$2:$D$4115,"&gt;= 40000",Kickstarter!$D$2:$D$4115,"&lt; 45000")</f>
        <v>1</v>
      </c>
      <c r="F11">
        <f t="shared" si="0"/>
        <v>43</v>
      </c>
      <c r="G11" s="14">
        <f>B11/$F$11</f>
        <v>0.48837209302325579</v>
      </c>
      <c r="H11" s="14">
        <f t="shared" ref="H11:I11" si="9">C11/$F$11</f>
        <v>0.37209302325581395</v>
      </c>
      <c r="I11" s="14">
        <f t="shared" si="9"/>
        <v>0.13953488372093023</v>
      </c>
    </row>
    <row r="12" spans="1:9" x14ac:dyDescent="0.25">
      <c r="A12" t="s">
        <v>8394</v>
      </c>
      <c r="B12">
        <f>COUNTIFS(Kickstarter!$F$2:$F$4115,"successful",Kickstarter!$D$2:$D$4115,"&gt;= 45000",Kickstarter!$D$2:$D$4115,"&lt; 50000")</f>
        <v>6</v>
      </c>
      <c r="C12">
        <f>COUNTIFS(Kickstarter!$F$2:$F$4115,"failed",Kickstarter!$D$2:$D$4115,"&gt;= 45000",Kickstarter!$D$2:$D$4115,"&lt; 50000")</f>
        <v>11</v>
      </c>
      <c r="D12">
        <f>COUNTIFS(Kickstarter!$F$2:$F$4115,"canceled",Kickstarter!$D$2:$D$4115,"&gt;= 45000",Kickstarter!$D$2:$D$4115,"&lt; 50000")</f>
        <v>4</v>
      </c>
      <c r="E12">
        <f>COUNTIFS(Kickstarter!$F$2:$F$4115,"live",Kickstarter!$D$2:$D$4115,"&gt;= 45000",Kickstarter!$D$2:$D$4115,"&lt; 50000")</f>
        <v>0</v>
      </c>
      <c r="F12">
        <f t="shared" si="0"/>
        <v>21</v>
      </c>
      <c r="G12" s="14">
        <f>B12/$F$12</f>
        <v>0.2857142857142857</v>
      </c>
      <c r="H12" s="14">
        <f t="shared" ref="H12:I12" si="10">C12/$F$12</f>
        <v>0.52380952380952384</v>
      </c>
      <c r="I12" s="14">
        <f t="shared" si="10"/>
        <v>0.19047619047619047</v>
      </c>
    </row>
    <row r="13" spans="1:9" x14ac:dyDescent="0.25">
      <c r="A13" t="s">
        <v>8395</v>
      </c>
      <c r="B13">
        <f>COUNTIFS(Kickstarter!$F$2:$F$4115,"successful",Kickstarter!$D$2:$D$4115,"&gt;= 50000")</f>
        <v>86</v>
      </c>
      <c r="C13">
        <f>COUNTIFS(Kickstarter!$F$2:$F$4115,"failed",Kickstarter!$D$2:$D$4115,"&gt;= 50000")</f>
        <v>258</v>
      </c>
      <c r="D13">
        <f>COUNTIFS(Kickstarter!$F$2:$F$4115,"canceled",Kickstarter!$D$2:$D$4115,"&gt;= 50000")</f>
        <v>100</v>
      </c>
      <c r="E13">
        <f>COUNTIFS(Kickstarter!$F$2:$F$4115,"live",Kickstarter!$D$2:$D$4115,"&gt;= 50000")</f>
        <v>5</v>
      </c>
      <c r="F13">
        <f t="shared" si="0"/>
        <v>444</v>
      </c>
      <c r="G13" s="14">
        <f>B13/$F$13</f>
        <v>0.19369369369369369</v>
      </c>
      <c r="H13" s="14">
        <f t="shared" ref="H13:I13" si="11">C13/$F$13</f>
        <v>0.58108108108108103</v>
      </c>
      <c r="I13" s="14">
        <f t="shared" si="11"/>
        <v>0.22522522522522523</v>
      </c>
    </row>
    <row r="14" spans="1:9" x14ac:dyDescent="0.25">
      <c r="F14">
        <f>SUM(F2:F13)</f>
        <v>4064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jmoha</cp:lastModifiedBy>
  <dcterms:created xsi:type="dcterms:W3CDTF">2017-04-20T15:17:24Z</dcterms:created>
  <dcterms:modified xsi:type="dcterms:W3CDTF">2019-02-16T14:54:38Z</dcterms:modified>
</cp:coreProperties>
</file>