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koukourikos_cpp_edu/Documents/UAV Team 22-23/Electrical/"/>
    </mc:Choice>
  </mc:AlternateContent>
  <xr:revisionPtr revIDLastSave="29" documentId="13_ncr:1_{A376B11A-4A74-4B8A-9A4D-68207C66652D}" xr6:coauthVersionLast="47" xr6:coauthVersionMax="47" xr10:uidLastSave="{4E581C4F-0AD3-4C5E-AA5D-C12A407AAEAD}"/>
  <bookViews>
    <workbookView xWindow="-108" yWindow="-108" windowWidth="23256" windowHeight="12456" xr2:uid="{4297D15E-4303-44DC-9C6C-8CAB2AA8F11A}"/>
  </bookViews>
  <sheets>
    <sheet name="Circular Array Calculator" sheetId="1" r:id="rId1"/>
    <sheet name="Linear Array Calculator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7" l="1"/>
  <c r="C63" i="7"/>
  <c r="D63" i="7"/>
  <c r="E63" i="7"/>
  <c r="F63" i="7"/>
  <c r="C61" i="7"/>
  <c r="D61" i="7"/>
  <c r="E61" i="7"/>
  <c r="F61" i="7"/>
  <c r="B61" i="7"/>
  <c r="B62" i="7"/>
  <c r="B34" i="1"/>
  <c r="C14" i="1"/>
  <c r="B34" i="7"/>
  <c r="B38" i="7"/>
  <c r="B39" i="7"/>
  <c r="B40" i="7"/>
  <c r="B41" i="7"/>
  <c r="B42" i="7"/>
  <c r="B43" i="7"/>
  <c r="B44" i="7"/>
  <c r="B45" i="7"/>
  <c r="B37" i="7"/>
  <c r="C14" i="7"/>
  <c r="E14" i="7" s="1"/>
  <c r="C15" i="7"/>
  <c r="C16" i="7"/>
  <c r="E16" i="7" s="1"/>
  <c r="C17" i="7"/>
  <c r="C18" i="7"/>
  <c r="E18" i="7" s="1"/>
  <c r="C41" i="7" s="1"/>
  <c r="C19" i="7"/>
  <c r="E19" i="7" s="1"/>
  <c r="C20" i="7"/>
  <c r="E20" i="7" s="1"/>
  <c r="C21" i="7"/>
  <c r="E21" i="7" s="1"/>
  <c r="C22" i="7"/>
  <c r="E22" i="7" s="1"/>
  <c r="B11" i="7"/>
  <c r="B22" i="7" s="1"/>
  <c r="D14" i="7" l="1"/>
  <c r="D16" i="7"/>
  <c r="B21" i="7"/>
  <c r="B20" i="7"/>
  <c r="B19" i="7"/>
  <c r="B18" i="7"/>
  <c r="B17" i="7"/>
  <c r="B16" i="7"/>
  <c r="B14" i="7"/>
  <c r="B15" i="7"/>
  <c r="D18" i="7"/>
  <c r="D17" i="7"/>
  <c r="D19" i="7"/>
  <c r="D22" i="7"/>
  <c r="D15" i="7"/>
  <c r="E17" i="7"/>
  <c r="C40" i="7" s="1"/>
  <c r="D21" i="7"/>
  <c r="E15" i="7"/>
  <c r="C38" i="7" s="1"/>
  <c r="D20" i="7"/>
  <c r="C37" i="7"/>
  <c r="C45" i="7"/>
  <c r="C44" i="7"/>
  <c r="C43" i="7"/>
  <c r="C39" i="7"/>
  <c r="C42" i="7"/>
  <c r="B63" i="1"/>
  <c r="C63" i="1"/>
  <c r="D63" i="1"/>
  <c r="F63" i="1"/>
  <c r="E63" i="1"/>
  <c r="F61" i="1"/>
  <c r="F62" i="1"/>
  <c r="E62" i="1"/>
  <c r="E61" i="1"/>
  <c r="C62" i="1"/>
  <c r="D62" i="1"/>
  <c r="B62" i="1"/>
  <c r="C61" i="1"/>
  <c r="D61" i="1"/>
  <c r="B61" i="1"/>
  <c r="B38" i="1"/>
  <c r="B39" i="1"/>
  <c r="B40" i="1"/>
  <c r="B41" i="1"/>
  <c r="B42" i="1"/>
  <c r="B43" i="1"/>
  <c r="B44" i="1"/>
  <c r="B45" i="1"/>
  <c r="B37" i="1"/>
  <c r="C15" i="1"/>
  <c r="C16" i="1"/>
  <c r="C17" i="1"/>
  <c r="C18" i="1"/>
  <c r="C19" i="1"/>
  <c r="C20" i="1"/>
  <c r="C21" i="1"/>
  <c r="C22" i="1"/>
  <c r="E14" i="1" l="1"/>
  <c r="C37" i="1" s="1"/>
  <c r="E18" i="1"/>
  <c r="C41" i="1" s="1"/>
  <c r="E15" i="1"/>
  <c r="C38" i="1" s="1"/>
  <c r="E17" i="1"/>
  <c r="C40" i="1" s="1"/>
  <c r="E19" i="1" l="1"/>
  <c r="C42" i="1" s="1"/>
  <c r="E20" i="1"/>
  <c r="C43" i="1" s="1"/>
  <c r="B11" i="1"/>
  <c r="E16" i="1"/>
  <c r="C39" i="1" s="1"/>
  <c r="E21" i="1"/>
  <c r="C44" i="1" s="1"/>
  <c r="E22" i="1"/>
  <c r="C45" i="1" s="1"/>
  <c r="D14" i="1" l="1"/>
  <c r="D15" i="1"/>
  <c r="B16" i="1"/>
  <c r="B20" i="1"/>
  <c r="B15" i="1"/>
  <c r="B17" i="1"/>
  <c r="B22" i="1"/>
  <c r="B14" i="1"/>
  <c r="B18" i="1"/>
  <c r="B21" i="1"/>
  <c r="B19" i="1"/>
  <c r="D16" i="1"/>
  <c r="D17" i="1"/>
  <c r="D18" i="1"/>
  <c r="D20" i="1"/>
  <c r="D22" i="1"/>
  <c r="D21" i="1"/>
  <c r="D19" i="1"/>
</calcChain>
</file>

<file path=xl/sharedStrings.xml><?xml version="1.0" encoding="utf-8"?>
<sst xmlns="http://schemas.openxmlformats.org/spreadsheetml/2006/main" count="77" uniqueCount="46">
  <si>
    <t>Circular Array Calculator</t>
  </si>
  <si>
    <t>FREQUENCY TO ARRAY RADIUS</t>
  </si>
  <si>
    <t>NUM ARRAY ELEMENTS</t>
  </si>
  <si>
    <t>Instructions</t>
  </si>
  <si>
    <t>Array sizing must use a spacing multiplier less than 0.5 in order to avoid ambiguities.
However, a smaller radius has less resolving resolution. Ideally you want use a radius with a spacing multiplier close to 0.5. But physical size limitations may take priority.
E.G. If the Rayleigh Super-Resolution is 10 degrees, we can say that the signal source is somewhere within a 10 degree arc.
We consider a resolution of 0 - 25 degrees acceptable for direction finding.</t>
  </si>
  <si>
    <t>1) Enter desired frequency.</t>
  </si>
  <si>
    <t>2) Decide on an appropriate antenna array radius based on physical limitations and desired resolution.</t>
  </si>
  <si>
    <t>Desired Freq (MHz)</t>
  </si>
  <si>
    <t>Wavelength Lambda (Meters)</t>
  </si>
  <si>
    <t>Spacing Multiplier</t>
  </si>
  <si>
    <t>Interelement Spacing (cm)</t>
  </si>
  <si>
    <t>Unit Radius</t>
  </si>
  <si>
    <t>Max Radius (cm)</t>
  </si>
  <si>
    <t>Est. Resolution (Degrees)</t>
  </si>
  <si>
    <t>ACCEPTABLE FREQUENCY RANGE FOR A FIXED ARRAY RADIUS</t>
  </si>
  <si>
    <t>We consider a resolution of 0 - 25 degrees acceptable for direction finding.
Better resolution will be seen at the higher frequencies, and poorer resolution at the lower frequencies.</t>
  </si>
  <si>
    <t>1) Enter array radius</t>
  </si>
  <si>
    <t>2) Confirm that your range of interested frequencies is in the green, and at an acceptable resolution for your needs.</t>
  </si>
  <si>
    <t>Array Radius (cm)</t>
  </si>
  <si>
    <t>Frequency (MHz)</t>
  </si>
  <si>
    <t>ARRAY COORDINATES FOR RADIUS</t>
  </si>
  <si>
    <t>1) Enter desired array radius</t>
  </si>
  <si>
    <t>2) See X-Y coordinates and graph below for antenna element spacing</t>
  </si>
  <si>
    <t>Array RADIUS (cm)</t>
  </si>
  <si>
    <t>ANT 0</t>
  </si>
  <si>
    <t>ANT 1</t>
  </si>
  <si>
    <t>ANT 2</t>
  </si>
  <si>
    <t>ANT 3</t>
  </si>
  <si>
    <t>ANT 4</t>
  </si>
  <si>
    <t>X</t>
  </si>
  <si>
    <t>Y</t>
  </si>
  <si>
    <t>Bubble Size</t>
  </si>
  <si>
    <t>NOTE: Graphic shows TOP DOWN View</t>
  </si>
  <si>
    <t>ANT 0 points to the forward direction of the array -&gt;</t>
  </si>
  <si>
    <t>Linear Array Calculator</t>
  </si>
  <si>
    <t>FREQUENCY TO ARRAY LENGTH</t>
  </si>
  <si>
    <t>Array sizing must use a spacing multiplier less than 0.5 in order to avoid ambiguities.
However, a shorter length has less resolving resolution. Ideally you want use a radius with a spacing multiplier close to 0.5. But physical size limitations may take priority.
E.G. If the Rayleigh Super-Resolution is 10 degrees, we can say that the signal source is somewhere within a 10 degree arc.
We consider a resolution of 0 - 25 degrees acceptable for direction finding.</t>
  </si>
  <si>
    <t>1) Enter desired frequency to direction find.</t>
  </si>
  <si>
    <t>2) Decide on an appropriate antenna array length based on physical limitations and desired resolution.</t>
  </si>
  <si>
    <t>Total Unit Length</t>
  </si>
  <si>
    <t>Total Length for Frequency (cm)</t>
  </si>
  <si>
    <t>ACCEPTABLE FREQUENCY RANGE FOR A FIXED LENGTH ARRAY</t>
  </si>
  <si>
    <t>1) Enter array total length</t>
  </si>
  <si>
    <t>Array Length (cm)</t>
  </si>
  <si>
    <t>ARRAY COORDINATES FOR TOTAL LENGTH</t>
  </si>
  <si>
    <t>1) Enter desired array 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</si>
</sst>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6" fillId="0" borderId="4" xfId="0" applyFont="1" applyBorder="1"/>
    <xf numFmtId="0" fontId="1" fillId="2" borderId="6" xfId="1" applyBorder="1" applyProtection="1"/>
    <xf numFmtId="0" fontId="0" fillId="0" borderId="6" xfId="0" applyBorder="1"/>
    <xf numFmtId="0" fontId="6" fillId="0" borderId="2" xfId="0" applyFont="1" applyBorder="1"/>
    <xf numFmtId="0" fontId="0" fillId="0" borderId="8" xfId="0" applyBorder="1"/>
    <xf numFmtId="0" fontId="8" fillId="0" borderId="18" xfId="0" applyFont="1" applyBorder="1"/>
    <xf numFmtId="164" fontId="8" fillId="0" borderId="8" xfId="0" applyNumberFormat="1" applyFont="1" applyBorder="1"/>
    <xf numFmtId="0" fontId="5" fillId="0" borderId="15" xfId="5" applyFill="1" applyBorder="1" applyProtection="1"/>
    <xf numFmtId="0" fontId="1" fillId="2" borderId="9" xfId="1" applyBorder="1" applyProtection="1"/>
    <xf numFmtId="0" fontId="1" fillId="2" borderId="5" xfId="1" applyBorder="1" applyProtection="1"/>
    <xf numFmtId="0" fontId="3" fillId="4" borderId="5" xfId="3" applyBorder="1" applyProtection="1"/>
    <xf numFmtId="0" fontId="2" fillId="3" borderId="10" xfId="2" applyBorder="1" applyProtection="1"/>
    <xf numFmtId="0" fontId="11" fillId="6" borderId="2" xfId="4" applyFont="1" applyFill="1" applyBorder="1" applyProtection="1"/>
    <xf numFmtId="0" fontId="7" fillId="0" borderId="15" xfId="5" applyFont="1" applyFill="1" applyBorder="1" applyProtection="1"/>
    <xf numFmtId="0" fontId="9" fillId="6" borderId="9" xfId="0" applyFont="1" applyFill="1" applyBorder="1" applyAlignment="1">
      <alignment vertical="center"/>
    </xf>
    <xf numFmtId="0" fontId="0" fillId="0" borderId="13" xfId="0" applyBorder="1"/>
    <xf numFmtId="0" fontId="6" fillId="0" borderId="6" xfId="0" applyFont="1" applyBorder="1"/>
    <xf numFmtId="0" fontId="0" fillId="0" borderId="13" xfId="0" applyBorder="1" applyAlignment="1">
      <alignment vertical="top" wrapText="1"/>
    </xf>
    <xf numFmtId="0" fontId="0" fillId="0" borderId="7" xfId="0" applyBorder="1"/>
    <xf numFmtId="0" fontId="0" fillId="0" borderId="17" xfId="0" applyBorder="1"/>
    <xf numFmtId="0" fontId="0" fillId="0" borderId="14" xfId="0" applyBorder="1" applyAlignment="1">
      <alignment vertical="top" wrapText="1"/>
    </xf>
    <xf numFmtId="0" fontId="0" fillId="0" borderId="0" xfId="0" applyAlignment="1">
      <alignment horizontal="right"/>
    </xf>
    <xf numFmtId="0" fontId="8" fillId="6" borderId="2" xfId="0" applyFont="1" applyFill="1" applyBorder="1"/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3" fillId="4" borderId="6" xfId="3" applyBorder="1" applyProtection="1"/>
    <xf numFmtId="0" fontId="2" fillId="3" borderId="7" xfId="2" applyBorder="1" applyProtection="1"/>
    <xf numFmtId="0" fontId="0" fillId="0" borderId="14" xfId="0" applyBorder="1"/>
    <xf numFmtId="0" fontId="8" fillId="0" borderId="8" xfId="0" applyFont="1" applyBorder="1" applyAlignment="1">
      <alignment horizontal="right"/>
    </xf>
    <xf numFmtId="0" fontId="0" fillId="0" borderId="18" xfId="0" applyBorder="1"/>
    <xf numFmtId="0" fontId="0" fillId="0" borderId="5" xfId="0" applyBorder="1"/>
    <xf numFmtId="0" fontId="10" fillId="6" borderId="2" xfId="0" applyFont="1" applyFill="1" applyBorder="1" applyAlignment="1" applyProtection="1">
      <alignment horizontal="center" vertical="center"/>
      <protection locked="0"/>
    </xf>
    <xf numFmtId="0" fontId="11" fillId="6" borderId="2" xfId="4" applyNumberFormat="1" applyFont="1" applyFill="1" applyBorder="1" applyAlignment="1" applyProtection="1">
      <alignment horizontal="center"/>
      <protection locked="0"/>
    </xf>
    <xf numFmtId="0" fontId="8" fillId="6" borderId="2" xfId="0" applyFont="1" applyFill="1" applyBorder="1" applyAlignment="1" applyProtection="1">
      <alignment horizontal="center"/>
      <protection locked="0"/>
    </xf>
    <xf numFmtId="0" fontId="11" fillId="6" borderId="2" xfId="4" applyFont="1" applyFill="1" applyBorder="1" applyAlignment="1" applyProtection="1">
      <alignment horizontal="center"/>
      <protection locked="0"/>
    </xf>
    <xf numFmtId="0" fontId="6" fillId="0" borderId="19" xfId="0" applyFont="1" applyBorder="1"/>
    <xf numFmtId="0" fontId="6" fillId="0" borderId="0" xfId="0" applyFont="1"/>
    <xf numFmtId="164" fontId="15" fillId="2" borderId="5" xfId="1" applyNumberFormat="1" applyFont="1" applyBorder="1" applyProtection="1"/>
    <xf numFmtId="0" fontId="15" fillId="2" borderId="5" xfId="1" applyFont="1" applyBorder="1" applyProtection="1"/>
    <xf numFmtId="164" fontId="16" fillId="4" borderId="5" xfId="3" applyNumberFormat="1" applyFont="1" applyBorder="1" applyProtection="1"/>
    <xf numFmtId="0" fontId="16" fillId="4" borderId="5" xfId="3" applyFont="1" applyBorder="1" applyProtection="1"/>
    <xf numFmtId="164" fontId="17" fillId="3" borderId="10" xfId="2" applyNumberFormat="1" applyFont="1" applyBorder="1" applyProtection="1"/>
    <xf numFmtId="0" fontId="17" fillId="3" borderId="10" xfId="2" applyFont="1" applyBorder="1" applyProtection="1"/>
    <xf numFmtId="0" fontId="15" fillId="2" borderId="9" xfId="1" applyFont="1" applyBorder="1" applyProtection="1"/>
    <xf numFmtId="0" fontId="6" fillId="7" borderId="2" xfId="0" applyFont="1" applyFill="1" applyBorder="1"/>
    <xf numFmtId="0" fontId="0" fillId="7" borderId="10" xfId="0" applyFill="1" applyBorder="1"/>
    <xf numFmtId="0" fontId="1" fillId="2" borderId="10" xfId="1" applyBorder="1" applyProtection="1"/>
    <xf numFmtId="0" fontId="15" fillId="2" borderId="10" xfId="1" applyFont="1" applyBorder="1" applyProtection="1"/>
    <xf numFmtId="0" fontId="6" fillId="7" borderId="9" xfId="0" applyFont="1" applyFill="1" applyBorder="1"/>
    <xf numFmtId="0" fontId="0" fillId="7" borderId="2" xfId="0" applyFill="1" applyBorder="1"/>
    <xf numFmtId="0" fontId="15" fillId="2" borderId="13" xfId="1" applyFont="1" applyBorder="1" applyProtection="1"/>
    <xf numFmtId="0" fontId="15" fillId="2" borderId="14" xfId="1" applyFont="1" applyBorder="1" applyProtection="1"/>
    <xf numFmtId="0" fontId="12" fillId="8" borderId="11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0" fillId="0" borderId="13" xfId="0" applyBorder="1" applyAlignment="1">
      <alignment horizontal="center" vertical="top" wrapText="1"/>
    </xf>
    <xf numFmtId="0" fontId="12" fillId="8" borderId="7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Input" xfId="4" builtinId="20"/>
    <cellStyle name="Neutral" xfId="3" builtinId="2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72761363751239"/>
                  <c:y val="-2.1198121622035904E-3"/>
                </c:manualLayout>
              </c:layout>
              <c:tx>
                <c:rich>
                  <a:bodyPr/>
                  <a:lstStyle/>
                  <a:p>
                    <a:fld id="{C1BCC01A-FBCA-4B09-9379-162A9833B00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1EED24-8F32-4AE2-86FB-CCE1C16C774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C5CD9D9-F17B-4A7D-B2D2-BF8307F0880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DE-4138-94D7-91202F750EC8}"/>
                </c:ext>
              </c:extLst>
            </c:dLbl>
            <c:dLbl>
              <c:idx val="1"/>
              <c:layout>
                <c:manualLayout>
                  <c:x val="-0.19327625766933182"/>
                  <c:y val="-2.2010285591199993E-3"/>
                </c:manualLayout>
              </c:layout>
              <c:tx>
                <c:rich>
                  <a:bodyPr/>
                  <a:lstStyle/>
                  <a:p>
                    <a:fld id="{97E123DB-17A1-4DBB-B876-7B98ED722C3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BF42F9-0A87-4E25-A0EF-CC704D27A39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E53CAD1-7F63-4F00-8F29-398055CE44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DE-4138-94D7-91202F750EC8}"/>
                </c:ext>
              </c:extLst>
            </c:dLbl>
            <c:dLbl>
              <c:idx val="2"/>
              <c:layout>
                <c:manualLayout>
                  <c:x val="-0.19664621511528005"/>
                  <c:y val="1.8758419580278156E-3"/>
                </c:manualLayout>
              </c:layout>
              <c:tx>
                <c:rich>
                  <a:bodyPr/>
                  <a:lstStyle/>
                  <a:p>
                    <a:fld id="{A520A53C-6835-4381-8136-6131319FC7C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5EA5B4-970B-4C10-BFB8-C864B8F855A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6C03550-90F1-42C7-B807-68D9D6DFDB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BDE-4138-94D7-91202F750EC8}"/>
                </c:ext>
              </c:extLst>
            </c:dLbl>
            <c:dLbl>
              <c:idx val="3"/>
              <c:layout>
                <c:manualLayout>
                  <c:x val="-0.19653974575386035"/>
                  <c:y val="-4.2394638176939071E-3"/>
                </c:manualLayout>
              </c:layout>
              <c:tx>
                <c:rich>
                  <a:bodyPr/>
                  <a:lstStyle/>
                  <a:p>
                    <a:fld id="{13212A1E-A001-4F9A-8C30-0621A3C155F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58358D-E894-4358-8D75-9DD93BB72EC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5EA5E99-C036-4C34-B36B-13315979240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BDE-4138-94D7-91202F750EC8}"/>
                </c:ext>
              </c:extLst>
            </c:dLbl>
            <c:dLbl>
              <c:idx val="4"/>
              <c:layout>
                <c:manualLayout>
                  <c:x val="-0.18985306554267373"/>
                  <c:y val="-4.2394638176939071E-3"/>
                </c:manualLayout>
              </c:layout>
              <c:tx>
                <c:rich>
                  <a:bodyPr/>
                  <a:lstStyle/>
                  <a:p>
                    <a:fld id="{52DDFAF0-D954-45A9-AC06-808444FB7E3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B5B21E-4E07-43E3-B812-68875E0A26E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1F30F03-089F-4C9D-B6AE-EE239E358F4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BDE-4138-94D7-91202F750E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'Circular Array Calculator'!$B$61:$F$61</c:f>
              <c:numCache>
                <c:formatCode>0.00\ "cm"</c:formatCode>
                <c:ptCount val="5"/>
                <c:pt idx="0">
                  <c:v>16.55</c:v>
                </c:pt>
                <c:pt idx="1">
                  <c:v>5.1142312569053807</c:v>
                </c:pt>
                <c:pt idx="2">
                  <c:v>-13.389231256905379</c:v>
                </c:pt>
                <c:pt idx="3">
                  <c:v>-13.389231256905383</c:v>
                </c:pt>
                <c:pt idx="4">
                  <c:v>5.1142312569053772</c:v>
                </c:pt>
              </c:numCache>
            </c:numRef>
          </c:xVal>
          <c:yVal>
            <c:numRef>
              <c:f>'Circular Array Calculator'!$B$62:$F$62</c:f>
              <c:numCache>
                <c:formatCode>0.00\ "cm"</c:formatCode>
                <c:ptCount val="5"/>
                <c:pt idx="0">
                  <c:v>0</c:v>
                </c:pt>
                <c:pt idx="1">
                  <c:v>-15.739985344684792</c:v>
                </c:pt>
                <c:pt idx="2">
                  <c:v>-9.7278459254404321</c:v>
                </c:pt>
                <c:pt idx="3">
                  <c:v>9.7278459254404286</c:v>
                </c:pt>
                <c:pt idx="4">
                  <c:v>15.739985344684793</c:v>
                </c:pt>
              </c:numCache>
            </c:numRef>
          </c:yVal>
          <c:bubbleSize>
            <c:numRef>
              <c:f>'Circular Array Calculator'!$B$63:$F$63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'Circular Array Calculator'!$B$59:$F$59</c15:f>
                <c15:dlblRangeCache>
                  <c:ptCount val="5"/>
                  <c:pt idx="0">
                    <c:v>ANT 0</c:v>
                  </c:pt>
                  <c:pt idx="1">
                    <c:v>ANT 1</c:v>
                  </c:pt>
                  <c:pt idx="2">
                    <c:v>ANT 2</c:v>
                  </c:pt>
                  <c:pt idx="3">
                    <c:v>ANT 3</c:v>
                  </c:pt>
                  <c:pt idx="4">
                    <c:v>ANT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BDE-4138-94D7-91202F75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4095567"/>
        <c:axId val="564091303"/>
      </c:bubbleChart>
      <c:valAx>
        <c:axId val="5640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1303"/>
        <c:crosses val="autoZero"/>
        <c:crossBetween val="midCat"/>
      </c:valAx>
      <c:valAx>
        <c:axId val="56409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'Circular Array Calculator'!$C$36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'Circular Array Calculator'!$B$37:$B$45</c:f>
              <c:numCache>
                <c:formatCode>General</c:formatCode>
                <c:ptCount val="9"/>
                <c:pt idx="0">
                  <c:v>850.65080835203992</c:v>
                </c:pt>
                <c:pt idx="1">
                  <c:v>765.58572751683596</c:v>
                </c:pt>
                <c:pt idx="2">
                  <c:v>680.52064668163189</c:v>
                </c:pt>
                <c:pt idx="3">
                  <c:v>595.45556584642782</c:v>
                </c:pt>
                <c:pt idx="4">
                  <c:v>510.39048501122397</c:v>
                </c:pt>
                <c:pt idx="5">
                  <c:v>425.32540417601996</c:v>
                </c:pt>
                <c:pt idx="6">
                  <c:v>340.26032334081594</c:v>
                </c:pt>
                <c:pt idx="7">
                  <c:v>255.19524250561199</c:v>
                </c:pt>
                <c:pt idx="8">
                  <c:v>170.13016167040797</c:v>
                </c:pt>
              </c:numCache>
            </c:numRef>
          </c:xVal>
          <c:yVal>
            <c:numRef>
              <c:f>'Circular Array Calculator'!$C$37:$C$45</c:f>
              <c:numCache>
                <c:formatCode>General</c:formatCode>
                <c:ptCount val="9"/>
                <c:pt idx="0">
                  <c:v>8.2173378687994063</c:v>
                </c:pt>
                <c:pt idx="1">
                  <c:v>9.1303754097771179</c:v>
                </c:pt>
                <c:pt idx="2">
                  <c:v>10.271672335999257</c:v>
                </c:pt>
                <c:pt idx="3">
                  <c:v>11.739054098284868</c:v>
                </c:pt>
                <c:pt idx="4">
                  <c:v>13.695563114665678</c:v>
                </c:pt>
                <c:pt idx="5">
                  <c:v>16.434675737598813</c:v>
                </c:pt>
                <c:pt idx="6">
                  <c:v>20.543344671998515</c:v>
                </c:pt>
                <c:pt idx="7">
                  <c:v>27.391126229331356</c:v>
                </c:pt>
                <c:pt idx="8">
                  <c:v>41.08668934399703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4-41D4-9266-4A911D65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4064"/>
        <c:axId val="828536032"/>
      </c:scatterChart>
      <c:valAx>
        <c:axId val="8285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032"/>
        <c:crosses val="autoZero"/>
        <c:crossBetween val="midCat"/>
      </c:valAx>
      <c:valAx>
        <c:axId val="828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Resoltuion (Degrees)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'Circular Array Calculator'!$E$13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'Circular Array Calculator'!$D$14:$D$22</c:f>
              <c:numCache>
                <c:formatCode>0.00\ "cm"</c:formatCode>
                <c:ptCount val="9"/>
                <c:pt idx="0">
                  <c:v>27.584947169908062</c:v>
                </c:pt>
                <c:pt idx="1">
                  <c:v>24.826452452917259</c:v>
                </c:pt>
                <c:pt idx="2">
                  <c:v>22.067957735926452</c:v>
                </c:pt>
                <c:pt idx="3">
                  <c:v>19.309463018935645</c:v>
                </c:pt>
                <c:pt idx="4">
                  <c:v>16.550968301944838</c:v>
                </c:pt>
                <c:pt idx="5">
                  <c:v>13.792473584954031</c:v>
                </c:pt>
                <c:pt idx="6">
                  <c:v>11.033978867963226</c:v>
                </c:pt>
                <c:pt idx="7">
                  <c:v>8.2754841509724191</c:v>
                </c:pt>
                <c:pt idx="8">
                  <c:v>5.516989433981613</c:v>
                </c:pt>
              </c:numCache>
            </c:numRef>
          </c:xVal>
          <c:yVal>
            <c:numRef>
              <c:f>'Circular Array Calculator'!$E$14:$E$22</c:f>
              <c:numCache>
                <c:formatCode>General</c:formatCode>
                <c:ptCount val="9"/>
                <c:pt idx="0">
                  <c:v>8.2173378687994063</c:v>
                </c:pt>
                <c:pt idx="1">
                  <c:v>9.1303754097771179</c:v>
                </c:pt>
                <c:pt idx="2">
                  <c:v>10.271672335999257</c:v>
                </c:pt>
                <c:pt idx="3">
                  <c:v>11.739054098284868</c:v>
                </c:pt>
                <c:pt idx="4">
                  <c:v>13.695563114665678</c:v>
                </c:pt>
                <c:pt idx="5">
                  <c:v>16.434675737598813</c:v>
                </c:pt>
                <c:pt idx="6">
                  <c:v>20.543344671998515</c:v>
                </c:pt>
                <c:pt idx="7">
                  <c:v>27.391126229331356</c:v>
                </c:pt>
                <c:pt idx="8">
                  <c:v>41.08668934399703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9-4682-AC02-FBC8B2E6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8008"/>
        <c:axId val="729046696"/>
      </c:scatterChart>
      <c:valAx>
        <c:axId val="7290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Array 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&quot;cm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6696"/>
        <c:crosses val="autoZero"/>
        <c:crossBetween val="midCat"/>
      </c:valAx>
      <c:valAx>
        <c:axId val="7290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Resolution (Degrees)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6086235489220563"/>
                  <c:y val="-2.119766471837317E-3"/>
                </c:manualLayout>
              </c:layout>
              <c:tx>
                <c:rich>
                  <a:bodyPr/>
                  <a:lstStyle/>
                  <a:p>
                    <a:fld id="{65FBA82A-572B-4AA8-A49E-CA2B1853FBD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EF0807-5427-4AB9-A5C3-D18F2A3C8AB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5FF2755-52F0-4FEE-AA5A-7C89C3F31C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72D-4769-8087-1A4F749C6DE5}"/>
                </c:ext>
              </c:extLst>
            </c:dLbl>
            <c:dLbl>
              <c:idx val="1"/>
              <c:layout>
                <c:manualLayout>
                  <c:x val="-0.16417910447761205"/>
                  <c:y val="-4.2395329436747892E-3"/>
                </c:manualLayout>
              </c:layout>
              <c:tx>
                <c:rich>
                  <a:bodyPr/>
                  <a:lstStyle/>
                  <a:p>
                    <a:fld id="{4945A718-78C2-4706-B659-61844DBC026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C4267E-6938-4824-B464-49FCFCC55F6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56FEE79-332E-42AC-A91E-094005DAB89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72D-4769-8087-1A4F749C6DE5}"/>
                </c:ext>
              </c:extLst>
            </c:dLbl>
            <c:dLbl>
              <c:idx val="2"/>
              <c:layout>
                <c:manualLayout>
                  <c:x val="-0.16583747927031509"/>
                  <c:y val="-4.2395329436746339E-3"/>
                </c:manualLayout>
              </c:layout>
              <c:tx>
                <c:rich>
                  <a:bodyPr/>
                  <a:lstStyle/>
                  <a:p>
                    <a:fld id="{679012A4-DA63-4787-93D0-E59204AD807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D97206-8FB3-4D6E-AE24-D64AA5D12A2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726AB3B-7F99-4210-988F-781F1537F14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72D-4769-8087-1A4F749C6DE5}"/>
                </c:ext>
              </c:extLst>
            </c:dLbl>
            <c:dLbl>
              <c:idx val="3"/>
              <c:layout>
                <c:manualLayout>
                  <c:x val="-0.1691542288557214"/>
                  <c:y val="-4.2395329436746721E-3"/>
                </c:manualLayout>
              </c:layout>
              <c:tx>
                <c:rich>
                  <a:bodyPr/>
                  <a:lstStyle/>
                  <a:p>
                    <a:fld id="{2EF165F0-59A5-401B-9C7C-202E924245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E5E747-676C-48D4-8BBE-16B04466F2B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19F4833-D17A-4F2F-9776-AD230F79C06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72D-4769-8087-1A4F749C6DE5}"/>
                </c:ext>
              </c:extLst>
            </c:dLbl>
            <c:dLbl>
              <c:idx val="4"/>
              <c:layout>
                <c:manualLayout>
                  <c:x val="-0.10017910761154855"/>
                  <c:y val="-8.3163343348417219E-3"/>
                </c:manualLayout>
              </c:layout>
              <c:tx>
                <c:rich>
                  <a:bodyPr/>
                  <a:lstStyle/>
                  <a:p>
                    <a:fld id="{D167D80A-3172-423E-997E-249E4E1562B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389B49-4A4A-485E-966D-4E7C47B46B9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3DE5F1A-A385-4CAB-AA91-A2FFA4E24C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72D-4769-8087-1A4F749C6D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'Linear Array Calculator'!$B$61:$F$61</c:f>
              <c:numCache>
                <c:formatCode>0.00\ "cm"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</c:numCache>
            </c:numRef>
          </c:xVal>
          <c:yVal>
            <c:numRef>
              <c:f>'Linear Array Calculator'!$B$62:$F$62</c:f>
              <c:numCache>
                <c:formatCode>0.00\ "cm"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bubbleSize>
            <c:numRef>
              <c:f>'Linear Array Calculator'!$B$63:$F$63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'Linear Array Calculator'!$B$59:$F$59</c15:f>
                <c15:dlblRangeCache>
                  <c:ptCount val="5"/>
                  <c:pt idx="0">
                    <c:v>ANT 0</c:v>
                  </c:pt>
                  <c:pt idx="1">
                    <c:v>ANT 1</c:v>
                  </c:pt>
                  <c:pt idx="2">
                    <c:v>ANT 2</c:v>
                  </c:pt>
                  <c:pt idx="3">
                    <c:v>ANT 3</c:v>
                  </c:pt>
                  <c:pt idx="4">
                    <c:v>ANT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72D-4769-8087-1A4F749C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4095567"/>
        <c:axId val="564091303"/>
      </c:bubbleChart>
      <c:valAx>
        <c:axId val="5640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1303"/>
        <c:crosses val="autoZero"/>
        <c:crossBetween val="midCat"/>
      </c:valAx>
      <c:valAx>
        <c:axId val="5640913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Array Calculator'!$C$36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'Linear Array Calculator'!$B$37:$B$45</c:f>
              <c:numCache>
                <c:formatCode>General</c:formatCode>
                <c:ptCount val="9"/>
                <c:pt idx="0">
                  <c:v>454.5454545454545</c:v>
                </c:pt>
                <c:pt idx="1">
                  <c:v>409.09090909090907</c:v>
                </c:pt>
                <c:pt idx="2">
                  <c:v>363.63636363636368</c:v>
                </c:pt>
                <c:pt idx="3">
                  <c:v>318.18181818181813</c:v>
                </c:pt>
                <c:pt idx="4">
                  <c:v>272.72727272727269</c:v>
                </c:pt>
                <c:pt idx="5">
                  <c:v>227.27272727272725</c:v>
                </c:pt>
                <c:pt idx="6">
                  <c:v>181.81818181818184</c:v>
                </c:pt>
                <c:pt idx="7">
                  <c:v>136.36363636363635</c:v>
                </c:pt>
                <c:pt idx="8">
                  <c:v>90.909090909090921</c:v>
                </c:pt>
              </c:numCache>
            </c:numRef>
          </c:xVal>
          <c:yVal>
            <c:numRef>
              <c:f>'Linear Array Calculator'!$C$37:$C$45</c:f>
              <c:numCache>
                <c:formatCode>General</c:formatCode>
                <c:ptCount val="9"/>
                <c:pt idx="0">
                  <c:v>3.4950425502980216</c:v>
                </c:pt>
                <c:pt idx="1">
                  <c:v>3.883380611442246</c:v>
                </c:pt>
                <c:pt idx="2">
                  <c:v>4.3688031878725271</c:v>
                </c:pt>
                <c:pt idx="3">
                  <c:v>4.9929179289971746</c:v>
                </c:pt>
                <c:pt idx="4">
                  <c:v>5.8250709171633694</c:v>
                </c:pt>
                <c:pt idx="5">
                  <c:v>6.9900851005960432</c:v>
                </c:pt>
                <c:pt idx="6">
                  <c:v>8.7376063757450542</c:v>
                </c:pt>
                <c:pt idx="7">
                  <c:v>11.650141834326739</c:v>
                </c:pt>
                <c:pt idx="8">
                  <c:v>17.475212751490108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A-483E-85BE-77658073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4064"/>
        <c:axId val="828536032"/>
      </c:scatterChart>
      <c:valAx>
        <c:axId val="8285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032"/>
        <c:crosses val="autoZero"/>
        <c:crossBetween val="midCat"/>
      </c:valAx>
      <c:valAx>
        <c:axId val="828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Resoltuion (Degrees)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Array Calculator'!$E$13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'Linear Array Calculator'!$D$14:$D$22</c:f>
              <c:numCache>
                <c:formatCode>General</c:formatCode>
                <c:ptCount val="9"/>
                <c:pt idx="0">
                  <c:v>136.36363636363635</c:v>
                </c:pt>
                <c:pt idx="1">
                  <c:v>122.72727272727273</c:v>
                </c:pt>
                <c:pt idx="2">
                  <c:v>109.09090909090908</c:v>
                </c:pt>
                <c:pt idx="3">
                  <c:v>95.454545454545439</c:v>
                </c:pt>
                <c:pt idx="4">
                  <c:v>81.818181818181813</c:v>
                </c:pt>
                <c:pt idx="5">
                  <c:v>68.181818181818173</c:v>
                </c:pt>
                <c:pt idx="6">
                  <c:v>54.54545454545454</c:v>
                </c:pt>
                <c:pt idx="7">
                  <c:v>40.909090909090907</c:v>
                </c:pt>
                <c:pt idx="8">
                  <c:v>27.27272727272727</c:v>
                </c:pt>
              </c:numCache>
            </c:numRef>
          </c:xVal>
          <c:yVal>
            <c:numRef>
              <c:f>'Linear Array Calculator'!$E$14:$E$22</c:f>
              <c:numCache>
                <c:formatCode>General</c:formatCode>
                <c:ptCount val="9"/>
                <c:pt idx="0">
                  <c:v>3.4950425502980216</c:v>
                </c:pt>
                <c:pt idx="1">
                  <c:v>3.883380611442246</c:v>
                </c:pt>
                <c:pt idx="2">
                  <c:v>4.3688031878725271</c:v>
                </c:pt>
                <c:pt idx="3">
                  <c:v>4.9929179289971746</c:v>
                </c:pt>
                <c:pt idx="4">
                  <c:v>5.8250709171633694</c:v>
                </c:pt>
                <c:pt idx="5">
                  <c:v>6.9900851005960432</c:v>
                </c:pt>
                <c:pt idx="6">
                  <c:v>8.7376063757450542</c:v>
                </c:pt>
                <c:pt idx="7">
                  <c:v>11.650141834326739</c:v>
                </c:pt>
                <c:pt idx="8">
                  <c:v>17.475212751490108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4C85-9AEB-122473DA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8008"/>
        <c:axId val="729046696"/>
      </c:scatterChart>
      <c:valAx>
        <c:axId val="7290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Array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6696"/>
        <c:crosses val="autoZero"/>
        <c:crossBetween val="midCat"/>
      </c:valAx>
      <c:valAx>
        <c:axId val="7290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Resolution (Degrees)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65</xdr:row>
      <xdr:rowOff>123822</xdr:rowOff>
    </xdr:from>
    <xdr:to>
      <xdr:col>6</xdr:col>
      <xdr:colOff>47625</xdr:colOff>
      <xdr:row>98</xdr:row>
      <xdr:rowOff>67591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E4E84-DB14-4D9D-BC18-F0F6E3544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27</xdr:row>
      <xdr:rowOff>166686</xdr:rowOff>
    </xdr:from>
    <xdr:to>
      <xdr:col>8</xdr:col>
      <xdr:colOff>704850</xdr:colOff>
      <xdr:row>41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3901-4723-45BC-AE77-A3260052D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</xdr:row>
      <xdr:rowOff>61912</xdr:rowOff>
    </xdr:from>
    <xdr:to>
      <xdr:col>8</xdr:col>
      <xdr:colOff>704850</xdr:colOff>
      <xdr:row>22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E20B3-CEA1-4CC3-B665-58F9E889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65</xdr:row>
      <xdr:rowOff>123822</xdr:rowOff>
    </xdr:from>
    <xdr:to>
      <xdr:col>6</xdr:col>
      <xdr:colOff>47625</xdr:colOff>
      <xdr:row>98</xdr:row>
      <xdr:rowOff>67591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417C1-7E3A-4E81-A8B3-AB09642C1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27</xdr:row>
      <xdr:rowOff>166686</xdr:rowOff>
    </xdr:from>
    <xdr:to>
      <xdr:col>8</xdr:col>
      <xdr:colOff>685800</xdr:colOff>
      <xdr:row>41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0424E-1C01-484C-8CBF-94C41739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</xdr:row>
      <xdr:rowOff>61912</xdr:rowOff>
    </xdr:from>
    <xdr:to>
      <xdr:col>8</xdr:col>
      <xdr:colOff>676275</xdr:colOff>
      <xdr:row>22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B34DE-6580-40AF-B8FB-8775E997A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7038-A460-41A4-878D-006BC9811C9C}">
  <dimension ref="A1:N100"/>
  <sheetViews>
    <sheetView tabSelected="1" topLeftCell="A5" zoomScale="94" zoomScaleNormal="100" workbookViewId="0">
      <selection activeCell="A12" sqref="A12"/>
    </sheetView>
  </sheetViews>
  <sheetFormatPr defaultColWidth="9.109375" defaultRowHeight="14.4" x14ac:dyDescent="0.3"/>
  <cols>
    <col min="1" max="1" width="23.88671875" customWidth="1"/>
    <col min="2" max="2" width="25.109375" customWidth="1"/>
    <col min="3" max="3" width="27.88671875" customWidth="1"/>
    <col min="4" max="4" width="29.44140625" customWidth="1"/>
    <col min="5" max="5" width="24.6640625" customWidth="1"/>
    <col min="6" max="6" width="39.109375" bestFit="1" customWidth="1"/>
    <col min="7" max="7" width="28.6640625" bestFit="1" customWidth="1"/>
    <col min="8" max="8" width="35.5546875" bestFit="1" customWidth="1"/>
    <col min="9" max="9" width="19.109375" customWidth="1"/>
    <col min="10" max="10" width="13.88671875" customWidth="1"/>
    <col min="11" max="11" width="12.5546875" customWidth="1"/>
    <col min="12" max="12" width="14.44140625" customWidth="1"/>
    <col min="13" max="13" width="13.5546875" customWidth="1"/>
  </cols>
  <sheetData>
    <row r="1" spans="1:14" x14ac:dyDescent="0.3">
      <c r="A1" s="59" t="s">
        <v>0</v>
      </c>
      <c r="B1" s="59"/>
      <c r="C1" s="60"/>
      <c r="D1" s="60"/>
      <c r="E1" s="60"/>
      <c r="F1" s="60"/>
      <c r="G1" s="60"/>
      <c r="H1" s="60"/>
      <c r="I1" s="60"/>
      <c r="J1" s="60"/>
    </row>
    <row r="2" spans="1:14" ht="38.2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4" ht="15" thickBot="1" x14ac:dyDescent="0.35"/>
    <row r="4" spans="1:14" ht="29.4" thickBot="1" x14ac:dyDescent="0.6">
      <c r="A4" s="53" t="s">
        <v>1</v>
      </c>
      <c r="B4" s="54"/>
      <c r="C4" s="54"/>
      <c r="D4" s="54"/>
      <c r="E4" s="54"/>
      <c r="F4" s="55"/>
      <c r="H4" s="15" t="s">
        <v>2</v>
      </c>
      <c r="N4">
        <v>3</v>
      </c>
    </row>
    <row r="5" spans="1:14" ht="24" thickBot="1" x14ac:dyDescent="0.35">
      <c r="A5" s="3"/>
      <c r="F5" s="16"/>
      <c r="H5" s="32">
        <v>5</v>
      </c>
      <c r="N5">
        <v>4</v>
      </c>
    </row>
    <row r="6" spans="1:14" ht="15" customHeight="1" x14ac:dyDescent="0.3">
      <c r="A6" s="17" t="s">
        <v>3</v>
      </c>
      <c r="B6" s="37"/>
      <c r="F6" s="61" t="s">
        <v>4</v>
      </c>
      <c r="N6">
        <v>5</v>
      </c>
    </row>
    <row r="7" spans="1:14" x14ac:dyDescent="0.3">
      <c r="A7" s="3" t="s">
        <v>5</v>
      </c>
      <c r="F7" s="61"/>
    </row>
    <row r="8" spans="1:14" x14ac:dyDescent="0.3">
      <c r="A8" s="3" t="s">
        <v>6</v>
      </c>
      <c r="F8" s="61"/>
    </row>
    <row r="9" spans="1:14" ht="15" thickBot="1" x14ac:dyDescent="0.35">
      <c r="A9" s="3"/>
      <c r="F9" s="61"/>
    </row>
    <row r="10" spans="1:14" ht="18.600000000000001" thickBot="1" x14ac:dyDescent="0.4">
      <c r="A10" s="13" t="s">
        <v>7</v>
      </c>
      <c r="B10" s="14" t="s">
        <v>8</v>
      </c>
      <c r="F10" s="61"/>
    </row>
    <row r="11" spans="1:14" ht="18.600000000000001" thickBot="1" x14ac:dyDescent="0.4">
      <c r="A11" s="35">
        <v>462.5625</v>
      </c>
      <c r="B11" s="8">
        <f>300/A11</f>
        <v>0.64856100526955818</v>
      </c>
      <c r="F11" s="61"/>
    </row>
    <row r="12" spans="1:14" ht="15" thickBot="1" x14ac:dyDescent="0.35">
      <c r="A12" s="3"/>
      <c r="F12" s="61"/>
    </row>
    <row r="13" spans="1:14" ht="15.75" customHeight="1" thickBot="1" x14ac:dyDescent="0.35">
      <c r="A13" s="4" t="s">
        <v>9</v>
      </c>
      <c r="B13" s="4" t="s">
        <v>10</v>
      </c>
      <c r="C13" s="1" t="s">
        <v>11</v>
      </c>
      <c r="D13" s="4" t="s">
        <v>12</v>
      </c>
      <c r="E13" s="4" t="s">
        <v>13</v>
      </c>
      <c r="F13" s="61"/>
    </row>
    <row r="14" spans="1:14" ht="15.6" x14ac:dyDescent="0.3">
      <c r="A14" s="9">
        <v>0.5</v>
      </c>
      <c r="B14" s="10">
        <f t="shared" ref="B14:B22" si="0">A14*$B$11 * 100</f>
        <v>32.428050263477907</v>
      </c>
      <c r="C14" s="9">
        <f t="shared" ref="C14:C22" si="1">A14 / (SQRT(2 * (1-COS(RADIANS(360/$H$5))) ))</f>
        <v>0.42532540417601994</v>
      </c>
      <c r="D14" s="38">
        <f t="shared" ref="D14:D22" si="2">$B$11*C14*100</f>
        <v>27.584947169908062</v>
      </c>
      <c r="E14" s="39">
        <f>DEGREES(1.22/(C14*2))/10</f>
        <v>8.2173378687994063</v>
      </c>
      <c r="F14" s="61"/>
    </row>
    <row r="15" spans="1:14" ht="15.6" x14ac:dyDescent="0.3">
      <c r="A15" s="10">
        <v>0.45</v>
      </c>
      <c r="B15" s="10">
        <f t="shared" si="0"/>
        <v>29.185245237130118</v>
      </c>
      <c r="C15" s="10">
        <f t="shared" si="1"/>
        <v>0.38279286375841798</v>
      </c>
      <c r="D15" s="38">
        <f>$B$11*C15*100</f>
        <v>24.826452452917259</v>
      </c>
      <c r="E15" s="39">
        <f t="shared" ref="E15:E22" si="3">DEGREES(1.22/(C15*2))/10</f>
        <v>9.1303754097771179</v>
      </c>
      <c r="F15" s="61"/>
    </row>
    <row r="16" spans="1:14" ht="15.6" x14ac:dyDescent="0.3">
      <c r="A16" s="10">
        <v>0.4</v>
      </c>
      <c r="B16" s="10">
        <f t="shared" si="0"/>
        <v>25.94244021078233</v>
      </c>
      <c r="C16" s="10">
        <f t="shared" si="1"/>
        <v>0.34026032334081596</v>
      </c>
      <c r="D16" s="38">
        <f t="shared" si="2"/>
        <v>22.067957735926452</v>
      </c>
      <c r="E16" s="39">
        <f t="shared" si="3"/>
        <v>10.271672335999257</v>
      </c>
      <c r="F16" s="61"/>
    </row>
    <row r="17" spans="1:6" ht="15.6" x14ac:dyDescent="0.3">
      <c r="A17" s="10">
        <v>0.35</v>
      </c>
      <c r="B17" s="10">
        <f t="shared" si="0"/>
        <v>22.699635184434534</v>
      </c>
      <c r="C17" s="10">
        <f t="shared" si="1"/>
        <v>0.29772778292321395</v>
      </c>
      <c r="D17" s="38">
        <f t="shared" si="2"/>
        <v>19.309463018935645</v>
      </c>
      <c r="E17" s="39">
        <f t="shared" si="3"/>
        <v>11.739054098284868</v>
      </c>
      <c r="F17" s="61"/>
    </row>
    <row r="18" spans="1:6" ht="15.6" x14ac:dyDescent="0.3">
      <c r="A18" s="10">
        <v>0.3</v>
      </c>
      <c r="B18" s="10">
        <f t="shared" si="0"/>
        <v>19.456830158086742</v>
      </c>
      <c r="C18" s="10">
        <f t="shared" si="1"/>
        <v>0.25519524250561199</v>
      </c>
      <c r="D18" s="38">
        <f t="shared" si="2"/>
        <v>16.550968301944838</v>
      </c>
      <c r="E18" s="39">
        <f t="shared" si="3"/>
        <v>13.695563114665678</v>
      </c>
      <c r="F18" s="61"/>
    </row>
    <row r="19" spans="1:6" ht="15.6" x14ac:dyDescent="0.3">
      <c r="A19" s="10">
        <v>0.25</v>
      </c>
      <c r="B19" s="10">
        <f t="shared" si="0"/>
        <v>16.214025131738953</v>
      </c>
      <c r="C19" s="10">
        <f t="shared" si="1"/>
        <v>0.21266270208800997</v>
      </c>
      <c r="D19" s="38">
        <f t="shared" si="2"/>
        <v>13.792473584954031</v>
      </c>
      <c r="E19" s="39">
        <f t="shared" si="3"/>
        <v>16.434675737598813</v>
      </c>
      <c r="F19" s="61"/>
    </row>
    <row r="20" spans="1:6" ht="15.6" x14ac:dyDescent="0.3">
      <c r="A20" s="10">
        <v>0.2</v>
      </c>
      <c r="B20" s="10">
        <f t="shared" si="0"/>
        <v>12.971220105391165</v>
      </c>
      <c r="C20" s="10">
        <f t="shared" si="1"/>
        <v>0.17013016167040798</v>
      </c>
      <c r="D20" s="38">
        <f t="shared" si="2"/>
        <v>11.033978867963226</v>
      </c>
      <c r="E20" s="39">
        <f t="shared" si="3"/>
        <v>20.543344671998515</v>
      </c>
      <c r="F20" s="61"/>
    </row>
    <row r="21" spans="1:6" ht="15.6" x14ac:dyDescent="0.3">
      <c r="A21" s="11">
        <v>0.15</v>
      </c>
      <c r="B21" s="11">
        <f t="shared" si="0"/>
        <v>9.728415079043371</v>
      </c>
      <c r="C21" s="11">
        <f t="shared" si="1"/>
        <v>0.12759762125280599</v>
      </c>
      <c r="D21" s="40">
        <f t="shared" si="2"/>
        <v>8.2754841509724191</v>
      </c>
      <c r="E21" s="41">
        <f t="shared" si="3"/>
        <v>27.391126229331356</v>
      </c>
      <c r="F21" s="61"/>
    </row>
    <row r="22" spans="1:6" ht="16.2" thickBot="1" x14ac:dyDescent="0.35">
      <c r="A22" s="12">
        <v>0.1</v>
      </c>
      <c r="B22" s="12">
        <f t="shared" si="0"/>
        <v>6.4856100526955824</v>
      </c>
      <c r="C22" s="12">
        <f t="shared" si="1"/>
        <v>8.5065080835203991E-2</v>
      </c>
      <c r="D22" s="42">
        <f t="shared" si="2"/>
        <v>5.516989433981613</v>
      </c>
      <c r="E22" s="43">
        <f t="shared" si="3"/>
        <v>41.08668934399703</v>
      </c>
      <c r="F22" s="61"/>
    </row>
    <row r="23" spans="1:6" x14ac:dyDescent="0.3">
      <c r="A23" s="3"/>
      <c r="F23" s="18"/>
    </row>
    <row r="24" spans="1:6" ht="15" thickBot="1" x14ac:dyDescent="0.35">
      <c r="A24" s="19"/>
      <c r="B24" s="20"/>
      <c r="C24" s="20"/>
      <c r="D24" s="20"/>
      <c r="E24" s="20"/>
      <c r="F24" s="21"/>
    </row>
    <row r="25" spans="1:6" ht="15" thickBot="1" x14ac:dyDescent="0.35"/>
    <row r="26" spans="1:6" x14ac:dyDescent="0.3">
      <c r="A26" s="53" t="s">
        <v>14</v>
      </c>
      <c r="B26" s="54"/>
      <c r="C26" s="54"/>
      <c r="D26" s="54"/>
      <c r="E26" s="54"/>
      <c r="F26" s="55"/>
    </row>
    <row r="27" spans="1:6" ht="15" thickBot="1" x14ac:dyDescent="0.35">
      <c r="A27" s="62"/>
      <c r="B27" s="63"/>
      <c r="C27" s="63"/>
      <c r="D27" s="63"/>
      <c r="E27" s="63"/>
      <c r="F27" s="64"/>
    </row>
    <row r="28" spans="1:6" x14ac:dyDescent="0.3">
      <c r="A28" s="3"/>
      <c r="F28" s="16"/>
    </row>
    <row r="29" spans="1:6" x14ac:dyDescent="0.3">
      <c r="A29" s="17" t="s">
        <v>3</v>
      </c>
      <c r="B29" s="37"/>
      <c r="F29" s="61" t="s">
        <v>15</v>
      </c>
    </row>
    <row r="30" spans="1:6" x14ac:dyDescent="0.3">
      <c r="A30" s="3" t="s">
        <v>16</v>
      </c>
      <c r="F30" s="61"/>
    </row>
    <row r="31" spans="1:6" x14ac:dyDescent="0.3">
      <c r="A31" s="3" t="s">
        <v>17</v>
      </c>
      <c r="F31" s="61"/>
    </row>
    <row r="32" spans="1:6" ht="15" thickBot="1" x14ac:dyDescent="0.35">
      <c r="A32" s="3"/>
      <c r="C32" s="22"/>
      <c r="F32" s="61"/>
    </row>
    <row r="33" spans="1:6" ht="18.600000000000001" thickBot="1" x14ac:dyDescent="0.4">
      <c r="A33" s="23" t="s">
        <v>18</v>
      </c>
      <c r="B33" s="45" t="s">
        <v>10</v>
      </c>
      <c r="C33" s="22"/>
      <c r="F33" s="61"/>
    </row>
    <row r="34" spans="1:6" ht="18.600000000000001" thickBot="1" x14ac:dyDescent="0.4">
      <c r="A34" s="34">
        <v>15</v>
      </c>
      <c r="B34" s="46">
        <f>(A34)*(SQRT(2*(1-COS(RADIANS(360/$H$5)))))</f>
        <v>17.633557568774194</v>
      </c>
      <c r="F34" s="61"/>
    </row>
    <row r="35" spans="1:6" ht="15.75" customHeight="1" thickBot="1" x14ac:dyDescent="0.35">
      <c r="A35" s="3"/>
      <c r="F35" s="61"/>
    </row>
    <row r="36" spans="1:6" ht="15.75" customHeight="1" thickBot="1" x14ac:dyDescent="0.35">
      <c r="A36" s="24" t="s">
        <v>9</v>
      </c>
      <c r="B36" s="25" t="s">
        <v>19</v>
      </c>
      <c r="C36" s="4" t="s">
        <v>13</v>
      </c>
      <c r="F36" s="61"/>
    </row>
    <row r="37" spans="1:6" ht="15.6" x14ac:dyDescent="0.3">
      <c r="A37" s="2">
        <v>0.5</v>
      </c>
      <c r="B37" s="44">
        <f t="shared" ref="B37:B45" si="4">300/((($A$34/100)*(SQRT(2 * (1-COS(RADIANS(360/$H$5))) )))/A37)</f>
        <v>850.65080835203992</v>
      </c>
      <c r="C37" s="39">
        <f t="shared" ref="C37:C45" si="5">E14</f>
        <v>8.2173378687994063</v>
      </c>
      <c r="F37" s="61"/>
    </row>
    <row r="38" spans="1:6" ht="15.6" x14ac:dyDescent="0.3">
      <c r="A38" s="2">
        <v>0.45</v>
      </c>
      <c r="B38" s="39">
        <f t="shared" si="4"/>
        <v>765.58572751683596</v>
      </c>
      <c r="C38" s="39">
        <f t="shared" si="5"/>
        <v>9.1303754097771179</v>
      </c>
      <c r="F38" s="61"/>
    </row>
    <row r="39" spans="1:6" ht="15.6" x14ac:dyDescent="0.3">
      <c r="A39" s="2">
        <v>0.4</v>
      </c>
      <c r="B39" s="39">
        <f t="shared" si="4"/>
        <v>680.52064668163189</v>
      </c>
      <c r="C39" s="39">
        <f t="shared" si="5"/>
        <v>10.271672335999257</v>
      </c>
      <c r="F39" s="61"/>
    </row>
    <row r="40" spans="1:6" ht="15.6" x14ac:dyDescent="0.3">
      <c r="A40" s="2">
        <v>0.35</v>
      </c>
      <c r="B40" s="39">
        <f t="shared" si="4"/>
        <v>595.45556584642782</v>
      </c>
      <c r="C40" s="39">
        <f t="shared" si="5"/>
        <v>11.739054098284868</v>
      </c>
      <c r="F40" s="61"/>
    </row>
    <row r="41" spans="1:6" ht="15.6" x14ac:dyDescent="0.3">
      <c r="A41" s="2">
        <v>0.3</v>
      </c>
      <c r="B41" s="39">
        <f t="shared" si="4"/>
        <v>510.39048501122397</v>
      </c>
      <c r="C41" s="39">
        <f t="shared" si="5"/>
        <v>13.695563114665678</v>
      </c>
      <c r="F41" s="61"/>
    </row>
    <row r="42" spans="1:6" ht="15.6" x14ac:dyDescent="0.3">
      <c r="A42" s="2">
        <v>0.25</v>
      </c>
      <c r="B42" s="39">
        <f t="shared" si="4"/>
        <v>425.32540417601996</v>
      </c>
      <c r="C42" s="39">
        <f t="shared" si="5"/>
        <v>16.434675737598813</v>
      </c>
      <c r="F42" s="61"/>
    </row>
    <row r="43" spans="1:6" ht="15.6" x14ac:dyDescent="0.3">
      <c r="A43" s="2">
        <v>0.2</v>
      </c>
      <c r="B43" s="39">
        <f t="shared" si="4"/>
        <v>340.26032334081594</v>
      </c>
      <c r="C43" s="39">
        <f t="shared" si="5"/>
        <v>20.543344671998515</v>
      </c>
      <c r="F43" s="61"/>
    </row>
    <row r="44" spans="1:6" ht="15.6" x14ac:dyDescent="0.3">
      <c r="A44" s="26">
        <v>0.15</v>
      </c>
      <c r="B44" s="41">
        <f t="shared" si="4"/>
        <v>255.19524250561199</v>
      </c>
      <c r="C44" s="41">
        <f t="shared" si="5"/>
        <v>27.391126229331356</v>
      </c>
      <c r="F44" s="61"/>
    </row>
    <row r="45" spans="1:6" ht="16.2" thickBot="1" x14ac:dyDescent="0.35">
      <c r="A45" s="27">
        <v>0.1</v>
      </c>
      <c r="B45" s="43">
        <f t="shared" si="4"/>
        <v>170.13016167040797</v>
      </c>
      <c r="C45" s="43">
        <f t="shared" si="5"/>
        <v>41.08668934399703</v>
      </c>
      <c r="F45" s="61"/>
    </row>
    <row r="46" spans="1:6" x14ac:dyDescent="0.3">
      <c r="A46" s="3"/>
      <c r="F46" s="16"/>
    </row>
    <row r="47" spans="1:6" ht="15" thickBot="1" x14ac:dyDescent="0.35">
      <c r="A47" s="19"/>
      <c r="B47" s="20"/>
      <c r="C47" s="20"/>
      <c r="D47" s="20"/>
      <c r="E47" s="20"/>
      <c r="F47" s="28"/>
    </row>
    <row r="48" spans="1:6" ht="15" thickBot="1" x14ac:dyDescent="0.35"/>
    <row r="49" spans="1:8" ht="15" customHeight="1" x14ac:dyDescent="0.3">
      <c r="A49" s="53" t="s">
        <v>20</v>
      </c>
      <c r="B49" s="54"/>
      <c r="C49" s="54"/>
      <c r="D49" s="54"/>
      <c r="E49" s="54"/>
      <c r="F49" s="54"/>
      <c r="G49" s="54"/>
      <c r="H49" s="55"/>
    </row>
    <row r="50" spans="1:8" ht="15" customHeight="1" x14ac:dyDescent="0.3">
      <c r="A50" s="56"/>
      <c r="B50" s="57"/>
      <c r="C50" s="57"/>
      <c r="D50" s="57"/>
      <c r="E50" s="57"/>
      <c r="F50" s="57"/>
      <c r="G50" s="57"/>
      <c r="H50" s="58"/>
    </row>
    <row r="51" spans="1:8" x14ac:dyDescent="0.3">
      <c r="A51" s="3"/>
      <c r="H51" s="16"/>
    </row>
    <row r="52" spans="1:8" x14ac:dyDescent="0.3">
      <c r="A52" s="17" t="s">
        <v>3</v>
      </c>
      <c r="B52" s="37"/>
      <c r="H52" s="16"/>
    </row>
    <row r="53" spans="1:8" x14ac:dyDescent="0.3">
      <c r="A53" s="3" t="s">
        <v>21</v>
      </c>
      <c r="H53" s="16"/>
    </row>
    <row r="54" spans="1:8" x14ac:dyDescent="0.3">
      <c r="A54" s="3" t="s">
        <v>22</v>
      </c>
      <c r="H54" s="16"/>
    </row>
    <row r="55" spans="1:8" ht="15" thickBot="1" x14ac:dyDescent="0.35">
      <c r="A55" s="3"/>
      <c r="H55" s="16"/>
    </row>
    <row r="56" spans="1:8" ht="18.600000000000001" thickBot="1" x14ac:dyDescent="0.4">
      <c r="A56" s="13" t="s">
        <v>23</v>
      </c>
      <c r="H56" s="16"/>
    </row>
    <row r="57" spans="1:8" ht="18.600000000000001" thickBot="1" x14ac:dyDescent="0.4">
      <c r="A57" s="33">
        <v>16.55</v>
      </c>
      <c r="H57" s="16"/>
    </row>
    <row r="58" spans="1:8" x14ac:dyDescent="0.3">
      <c r="A58" s="3"/>
      <c r="H58" s="16"/>
    </row>
    <row r="59" spans="1:8" ht="18" x14ac:dyDescent="0.35">
      <c r="A59" s="3"/>
      <c r="B59" s="29" t="s">
        <v>24</v>
      </c>
      <c r="C59" s="29" t="s">
        <v>25</v>
      </c>
      <c r="D59" s="29" t="s">
        <v>26</v>
      </c>
      <c r="E59" s="29" t="s">
        <v>27</v>
      </c>
      <c r="F59" s="29" t="s">
        <v>28</v>
      </c>
      <c r="H59" s="16"/>
    </row>
    <row r="60" spans="1:8" x14ac:dyDescent="0.3">
      <c r="A60" s="3"/>
      <c r="B60" s="5">
        <v>0</v>
      </c>
      <c r="C60" s="5">
        <v>1</v>
      </c>
      <c r="D60" s="5">
        <v>2</v>
      </c>
      <c r="E60" s="5">
        <v>3</v>
      </c>
      <c r="F60" s="5">
        <v>4</v>
      </c>
      <c r="H60" s="16"/>
    </row>
    <row r="61" spans="1:8" ht="18" x14ac:dyDescent="0.35">
      <c r="A61" s="6" t="s">
        <v>29</v>
      </c>
      <c r="B61" s="7">
        <f>$A$57*COS(2*PI()/$H$5 * B60)</f>
        <v>16.55</v>
      </c>
      <c r="C61" s="7">
        <f>$A$57*COS(2*PI()/$H$5 * C60)</f>
        <v>5.1142312569053807</v>
      </c>
      <c r="D61" s="7">
        <f>$A$57*COS(2*PI()/$H$5 * D60)</f>
        <v>-13.389231256905379</v>
      </c>
      <c r="E61" s="7">
        <f>$A$57*COS(2*PI()/$H$5 * E60)</f>
        <v>-13.389231256905383</v>
      </c>
      <c r="F61" s="7">
        <f>$A$57*COS(2*PI()/$H$5 * F60)</f>
        <v>5.1142312569053772</v>
      </c>
      <c r="H61" s="16"/>
    </row>
    <row r="62" spans="1:8" ht="18" x14ac:dyDescent="0.35">
      <c r="A62" s="6" t="s">
        <v>30</v>
      </c>
      <c r="B62" s="7">
        <f>$A$57*SIN(-2*PI()/$H$5 * B60)</f>
        <v>0</v>
      </c>
      <c r="C62" s="7">
        <f>$A$57*SIN(-2*PI()/$H$5 * C60)</f>
        <v>-15.739985344684792</v>
      </c>
      <c r="D62" s="7">
        <f>$A$57*SIN(-2*PI()/$H$5 * D60)</f>
        <v>-9.7278459254404321</v>
      </c>
      <c r="E62" s="7">
        <f>$A$57*SIN(-2*PI()/$H$5 * E60)</f>
        <v>9.7278459254404286</v>
      </c>
      <c r="F62" s="7">
        <f>$A$57*SIN(-2*PI()/$H$5 * F60)</f>
        <v>15.739985344684793</v>
      </c>
      <c r="H62" s="16"/>
    </row>
    <row r="63" spans="1:8" x14ac:dyDescent="0.3">
      <c r="A63" s="30" t="s">
        <v>31</v>
      </c>
      <c r="B63" s="5">
        <f t="shared" ref="B63:D63" si="6">IF($H$5&gt;B60, 1, 0)</f>
        <v>1</v>
      </c>
      <c r="C63" s="5">
        <f t="shared" si="6"/>
        <v>1</v>
      </c>
      <c r="D63" s="5">
        <f t="shared" si="6"/>
        <v>1</v>
      </c>
      <c r="E63" s="5">
        <f>IF($H$5&gt;E60, 1, 0)</f>
        <v>1</v>
      </c>
      <c r="F63" s="5">
        <f>IF($H$5&gt;F60, 1, 0)</f>
        <v>1</v>
      </c>
      <c r="H63" s="16"/>
    </row>
    <row r="64" spans="1:8" x14ac:dyDescent="0.3">
      <c r="A64" s="3"/>
      <c r="H64" s="16"/>
    </row>
    <row r="65" spans="1:8" x14ac:dyDescent="0.3">
      <c r="A65" s="31" t="s">
        <v>32</v>
      </c>
      <c r="H65" s="16"/>
    </row>
    <row r="66" spans="1:8" x14ac:dyDescent="0.3">
      <c r="A66" s="3" t="s">
        <v>33</v>
      </c>
      <c r="H66" s="16"/>
    </row>
    <row r="67" spans="1:8" x14ac:dyDescent="0.3">
      <c r="A67" s="3"/>
      <c r="H67" s="16"/>
    </row>
    <row r="68" spans="1:8" x14ac:dyDescent="0.3">
      <c r="A68" s="3"/>
      <c r="H68" s="16"/>
    </row>
    <row r="69" spans="1:8" x14ac:dyDescent="0.3">
      <c r="A69" s="3"/>
      <c r="H69" s="16"/>
    </row>
    <row r="70" spans="1:8" x14ac:dyDescent="0.3">
      <c r="A70" s="3"/>
      <c r="H70" s="16"/>
    </row>
    <row r="71" spans="1:8" x14ac:dyDescent="0.3">
      <c r="A71" s="3"/>
      <c r="H71" s="16"/>
    </row>
    <row r="72" spans="1:8" x14ac:dyDescent="0.3">
      <c r="A72" s="3"/>
      <c r="H72" s="16"/>
    </row>
    <row r="73" spans="1:8" x14ac:dyDescent="0.3">
      <c r="A73" s="3"/>
      <c r="H73" s="16"/>
    </row>
    <row r="74" spans="1:8" x14ac:dyDescent="0.3">
      <c r="A74" s="3"/>
      <c r="H74" s="16"/>
    </row>
    <row r="75" spans="1:8" x14ac:dyDescent="0.3">
      <c r="A75" s="3"/>
      <c r="H75" s="16"/>
    </row>
    <row r="76" spans="1:8" x14ac:dyDescent="0.3">
      <c r="A76" s="3"/>
      <c r="H76" s="16"/>
    </row>
    <row r="77" spans="1:8" x14ac:dyDescent="0.3">
      <c r="A77" s="3"/>
      <c r="H77" s="16"/>
    </row>
    <row r="78" spans="1:8" x14ac:dyDescent="0.3">
      <c r="A78" s="3"/>
      <c r="H78" s="16"/>
    </row>
    <row r="79" spans="1:8" x14ac:dyDescent="0.3">
      <c r="A79" s="3"/>
      <c r="H79" s="16"/>
    </row>
    <row r="80" spans="1:8" x14ac:dyDescent="0.3">
      <c r="A80" s="3"/>
      <c r="H80" s="16"/>
    </row>
    <row r="81" spans="1:8" x14ac:dyDescent="0.3">
      <c r="A81" s="3"/>
      <c r="H81" s="16"/>
    </row>
    <row r="82" spans="1:8" x14ac:dyDescent="0.3">
      <c r="A82" s="3"/>
      <c r="H82" s="16"/>
    </row>
    <row r="83" spans="1:8" x14ac:dyDescent="0.3">
      <c r="A83" s="3"/>
      <c r="H83" s="16"/>
    </row>
    <row r="84" spans="1:8" x14ac:dyDescent="0.3">
      <c r="A84" s="3"/>
      <c r="H84" s="16"/>
    </row>
    <row r="85" spans="1:8" x14ac:dyDescent="0.3">
      <c r="A85" s="3"/>
      <c r="H85" s="16"/>
    </row>
    <row r="86" spans="1:8" x14ac:dyDescent="0.3">
      <c r="A86" s="3"/>
      <c r="H86" s="16"/>
    </row>
    <row r="87" spans="1:8" x14ac:dyDescent="0.3">
      <c r="A87" s="3"/>
      <c r="H87" s="16"/>
    </row>
    <row r="88" spans="1:8" x14ac:dyDescent="0.3">
      <c r="A88" s="3"/>
      <c r="H88" s="16"/>
    </row>
    <row r="89" spans="1:8" x14ac:dyDescent="0.3">
      <c r="A89" s="3"/>
      <c r="H89" s="16"/>
    </row>
    <row r="90" spans="1:8" x14ac:dyDescent="0.3">
      <c r="A90" s="3"/>
      <c r="H90" s="16"/>
    </row>
    <row r="91" spans="1:8" x14ac:dyDescent="0.3">
      <c r="A91" s="3"/>
      <c r="H91" s="16"/>
    </row>
    <row r="92" spans="1:8" x14ac:dyDescent="0.3">
      <c r="A92" s="3"/>
      <c r="H92" s="16"/>
    </row>
    <row r="93" spans="1:8" x14ac:dyDescent="0.3">
      <c r="A93" s="3"/>
      <c r="H93" s="16"/>
    </row>
    <row r="94" spans="1:8" x14ac:dyDescent="0.3">
      <c r="A94" s="3"/>
      <c r="H94" s="16"/>
    </row>
    <row r="95" spans="1:8" x14ac:dyDescent="0.3">
      <c r="A95" s="3"/>
      <c r="H95" s="16"/>
    </row>
    <row r="96" spans="1:8" x14ac:dyDescent="0.3">
      <c r="A96" s="3"/>
      <c r="H96" s="16"/>
    </row>
    <row r="97" spans="1:8" x14ac:dyDescent="0.3">
      <c r="A97" s="3"/>
      <c r="H97" s="16"/>
    </row>
    <row r="98" spans="1:8" x14ac:dyDescent="0.3">
      <c r="A98" s="3"/>
      <c r="H98" s="16"/>
    </row>
    <row r="99" spans="1:8" x14ac:dyDescent="0.3">
      <c r="A99" s="3"/>
      <c r="H99" s="16"/>
    </row>
    <row r="100" spans="1:8" ht="15" thickBot="1" x14ac:dyDescent="0.35">
      <c r="A100" s="19"/>
      <c r="B100" s="20"/>
      <c r="C100" s="20"/>
      <c r="D100" s="20"/>
      <c r="E100" s="20"/>
      <c r="F100" s="20"/>
      <c r="G100" s="20"/>
      <c r="H100" s="28"/>
    </row>
  </sheetData>
  <sheetProtection selectLockedCells="1"/>
  <mergeCells count="6">
    <mergeCell ref="A49:H50"/>
    <mergeCell ref="A1:J2"/>
    <mergeCell ref="F6:F22"/>
    <mergeCell ref="F29:F45"/>
    <mergeCell ref="A4:F4"/>
    <mergeCell ref="A26:F27"/>
  </mergeCells>
  <conditionalFormatting sqref="A37:C45">
    <cfRule type="expression" dxfId="0" priority="2">
      <formula>$A$37:$C$45 = $C$37:$C$45 &lt; 20</formula>
    </cfRule>
  </conditionalFormatting>
  <dataValidations count="1">
    <dataValidation type="list" allowBlank="1" showInputMessage="1" showErrorMessage="1" sqref="H5" xr:uid="{7415C737-DE08-48D1-A72D-1CE61A5EC48D}">
      <formula1>$N$4:$N$6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DB74-74B7-4947-9293-D1F53AA45460}">
  <dimension ref="A1:N100"/>
  <sheetViews>
    <sheetView topLeftCell="A60" workbookViewId="0">
      <selection activeCell="A34" sqref="A34"/>
    </sheetView>
  </sheetViews>
  <sheetFormatPr defaultColWidth="9.109375" defaultRowHeight="14.4" x14ac:dyDescent="0.3"/>
  <cols>
    <col min="1" max="1" width="23.88671875" customWidth="1"/>
    <col min="2" max="2" width="25.109375" customWidth="1"/>
    <col min="3" max="3" width="28.5546875" customWidth="1"/>
    <col min="4" max="4" width="38.33203125" bestFit="1" customWidth="1"/>
    <col min="5" max="5" width="25.44140625" customWidth="1"/>
    <col min="6" max="6" width="39.109375" bestFit="1" customWidth="1"/>
    <col min="7" max="7" width="28.6640625" bestFit="1" customWidth="1"/>
    <col min="8" max="8" width="35.5546875" customWidth="1"/>
    <col min="9" max="9" width="19.109375" customWidth="1"/>
    <col min="10" max="10" width="13.88671875" customWidth="1"/>
    <col min="11" max="11" width="12.5546875" customWidth="1"/>
    <col min="12" max="12" width="14.44140625" customWidth="1"/>
    <col min="13" max="13" width="13.5546875" customWidth="1"/>
  </cols>
  <sheetData>
    <row r="1" spans="1:14" x14ac:dyDescent="0.3">
      <c r="A1" s="59" t="s">
        <v>34</v>
      </c>
      <c r="B1" s="59"/>
      <c r="C1" s="60"/>
      <c r="D1" s="60"/>
      <c r="E1" s="60"/>
      <c r="F1" s="60"/>
      <c r="G1" s="60"/>
      <c r="H1" s="60"/>
      <c r="I1" s="60"/>
      <c r="J1" s="60"/>
    </row>
    <row r="2" spans="1:14" ht="38.2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4" ht="15" thickBot="1" x14ac:dyDescent="0.35"/>
    <row r="4" spans="1:14" ht="29.4" thickBot="1" x14ac:dyDescent="0.6">
      <c r="A4" s="53" t="s">
        <v>35</v>
      </c>
      <c r="B4" s="54"/>
      <c r="C4" s="54"/>
      <c r="D4" s="54"/>
      <c r="E4" s="54"/>
      <c r="F4" s="55"/>
      <c r="H4" s="15" t="s">
        <v>2</v>
      </c>
      <c r="N4">
        <v>3</v>
      </c>
    </row>
    <row r="5" spans="1:14" ht="24" thickBot="1" x14ac:dyDescent="0.35">
      <c r="A5" s="3"/>
      <c r="F5" s="16"/>
      <c r="H5" s="32">
        <v>5</v>
      </c>
      <c r="N5">
        <v>4</v>
      </c>
    </row>
    <row r="6" spans="1:14" ht="15" customHeight="1" x14ac:dyDescent="0.3">
      <c r="A6" s="17" t="s">
        <v>3</v>
      </c>
      <c r="B6" s="37"/>
      <c r="F6" s="61" t="s">
        <v>36</v>
      </c>
      <c r="N6">
        <v>5</v>
      </c>
    </row>
    <row r="7" spans="1:14" x14ac:dyDescent="0.3">
      <c r="A7" s="3" t="s">
        <v>37</v>
      </c>
      <c r="F7" s="61"/>
    </row>
    <row r="8" spans="1:14" x14ac:dyDescent="0.3">
      <c r="A8" s="3" t="s">
        <v>38</v>
      </c>
      <c r="F8" s="61"/>
    </row>
    <row r="9" spans="1:14" ht="15" thickBot="1" x14ac:dyDescent="0.35">
      <c r="A9" s="3"/>
      <c r="F9" s="61"/>
    </row>
    <row r="10" spans="1:14" ht="18.600000000000001" thickBot="1" x14ac:dyDescent="0.4">
      <c r="A10" s="13" t="s">
        <v>7</v>
      </c>
      <c r="B10" s="14" t="s">
        <v>8</v>
      </c>
      <c r="F10" s="61"/>
    </row>
    <row r="11" spans="1:14" ht="18.600000000000001" thickBot="1" x14ac:dyDescent="0.4">
      <c r="A11" s="35">
        <v>440</v>
      </c>
      <c r="B11" s="8">
        <f>300/A11</f>
        <v>0.68181818181818177</v>
      </c>
      <c r="F11" s="61"/>
    </row>
    <row r="12" spans="1:14" ht="15" thickBot="1" x14ac:dyDescent="0.35">
      <c r="A12" s="3"/>
      <c r="F12" s="61"/>
    </row>
    <row r="13" spans="1:14" ht="15.75" customHeight="1" thickBot="1" x14ac:dyDescent="0.35">
      <c r="A13" s="4" t="s">
        <v>9</v>
      </c>
      <c r="B13" s="4" t="s">
        <v>10</v>
      </c>
      <c r="C13" s="4" t="s">
        <v>39</v>
      </c>
      <c r="D13" s="4" t="s">
        <v>40</v>
      </c>
      <c r="E13" s="4" t="s">
        <v>13</v>
      </c>
      <c r="F13" s="61"/>
    </row>
    <row r="14" spans="1:14" ht="15.6" x14ac:dyDescent="0.3">
      <c r="A14" s="10">
        <v>0.5</v>
      </c>
      <c r="B14" s="10">
        <f t="shared" ref="B14:B22" si="0">A14*$B$11 * 100</f>
        <v>34.090909090909086</v>
      </c>
      <c r="C14" s="10">
        <f t="shared" ref="C14:C22" si="1">($H$5-1)*A14</f>
        <v>2</v>
      </c>
      <c r="D14" s="39">
        <f>C14*$B$11*100</f>
        <v>136.36363636363635</v>
      </c>
      <c r="E14" s="39">
        <f>DEGREES(1.22/(C14))/10</f>
        <v>3.4950425502980216</v>
      </c>
      <c r="F14" s="61"/>
    </row>
    <row r="15" spans="1:14" ht="15.6" x14ac:dyDescent="0.3">
      <c r="A15" s="10">
        <v>0.45</v>
      </c>
      <c r="B15" s="10">
        <f t="shared" si="0"/>
        <v>30.681818181818183</v>
      </c>
      <c r="C15" s="10">
        <f t="shared" si="1"/>
        <v>1.8</v>
      </c>
      <c r="D15" s="39">
        <f t="shared" ref="D15:D22" si="2">$B$11*C15*100</f>
        <v>122.72727272727273</v>
      </c>
      <c r="E15" s="39">
        <f t="shared" ref="E15:E22" si="3">DEGREES(1.22/(C15))/10</f>
        <v>3.883380611442246</v>
      </c>
      <c r="F15" s="61"/>
    </row>
    <row r="16" spans="1:14" ht="15.6" x14ac:dyDescent="0.3">
      <c r="A16" s="10">
        <v>0.4</v>
      </c>
      <c r="B16" s="10">
        <f t="shared" si="0"/>
        <v>27.27272727272727</v>
      </c>
      <c r="C16" s="10">
        <f t="shared" si="1"/>
        <v>1.6</v>
      </c>
      <c r="D16" s="39">
        <f t="shared" si="2"/>
        <v>109.09090909090908</v>
      </c>
      <c r="E16" s="39">
        <f t="shared" si="3"/>
        <v>4.3688031878725271</v>
      </c>
      <c r="F16" s="61"/>
    </row>
    <row r="17" spans="1:6" ht="15.6" x14ac:dyDescent="0.3">
      <c r="A17" s="10">
        <v>0.35</v>
      </c>
      <c r="B17" s="10">
        <f t="shared" si="0"/>
        <v>23.86363636363636</v>
      </c>
      <c r="C17" s="10">
        <f t="shared" si="1"/>
        <v>1.4</v>
      </c>
      <c r="D17" s="39">
        <f t="shared" si="2"/>
        <v>95.454545454545439</v>
      </c>
      <c r="E17" s="39">
        <f t="shared" si="3"/>
        <v>4.9929179289971746</v>
      </c>
      <c r="F17" s="61"/>
    </row>
    <row r="18" spans="1:6" ht="15.6" x14ac:dyDescent="0.3">
      <c r="A18" s="10">
        <v>0.3</v>
      </c>
      <c r="B18" s="10">
        <f t="shared" si="0"/>
        <v>20.454545454545453</v>
      </c>
      <c r="C18" s="10">
        <f t="shared" si="1"/>
        <v>1.2</v>
      </c>
      <c r="D18" s="39">
        <f t="shared" si="2"/>
        <v>81.818181818181813</v>
      </c>
      <c r="E18" s="39">
        <f t="shared" si="3"/>
        <v>5.8250709171633694</v>
      </c>
      <c r="F18" s="61"/>
    </row>
    <row r="19" spans="1:6" ht="15.6" x14ac:dyDescent="0.3">
      <c r="A19" s="10">
        <v>0.25</v>
      </c>
      <c r="B19" s="10">
        <f t="shared" si="0"/>
        <v>17.045454545454543</v>
      </c>
      <c r="C19" s="10">
        <f t="shared" si="1"/>
        <v>1</v>
      </c>
      <c r="D19" s="39">
        <f t="shared" si="2"/>
        <v>68.181818181818173</v>
      </c>
      <c r="E19" s="39">
        <f t="shared" si="3"/>
        <v>6.9900851005960432</v>
      </c>
      <c r="F19" s="61"/>
    </row>
    <row r="20" spans="1:6" ht="15.6" x14ac:dyDescent="0.3">
      <c r="A20" s="10">
        <v>0.2</v>
      </c>
      <c r="B20" s="10">
        <f t="shared" si="0"/>
        <v>13.636363636363635</v>
      </c>
      <c r="C20" s="10">
        <f t="shared" si="1"/>
        <v>0.8</v>
      </c>
      <c r="D20" s="39">
        <f t="shared" si="2"/>
        <v>54.54545454545454</v>
      </c>
      <c r="E20" s="39">
        <f t="shared" si="3"/>
        <v>8.7376063757450542</v>
      </c>
      <c r="F20" s="61"/>
    </row>
    <row r="21" spans="1:6" ht="15.6" x14ac:dyDescent="0.3">
      <c r="A21" s="10">
        <v>0.15</v>
      </c>
      <c r="B21" s="10">
        <f t="shared" si="0"/>
        <v>10.227272727272727</v>
      </c>
      <c r="C21" s="10">
        <f t="shared" si="1"/>
        <v>0.6</v>
      </c>
      <c r="D21" s="39">
        <f t="shared" si="2"/>
        <v>40.909090909090907</v>
      </c>
      <c r="E21" s="39">
        <f t="shared" si="3"/>
        <v>11.650141834326739</v>
      </c>
      <c r="F21" s="61"/>
    </row>
    <row r="22" spans="1:6" ht="16.2" thickBot="1" x14ac:dyDescent="0.35">
      <c r="A22" s="47">
        <v>0.1</v>
      </c>
      <c r="B22" s="47">
        <f t="shared" si="0"/>
        <v>6.8181818181818175</v>
      </c>
      <c r="C22" s="47">
        <f t="shared" si="1"/>
        <v>0.4</v>
      </c>
      <c r="D22" s="48">
        <f t="shared" si="2"/>
        <v>27.27272727272727</v>
      </c>
      <c r="E22" s="48">
        <f t="shared" si="3"/>
        <v>17.475212751490108</v>
      </c>
      <c r="F22" s="61"/>
    </row>
    <row r="23" spans="1:6" x14ac:dyDescent="0.3">
      <c r="A23" s="3"/>
      <c r="F23" s="18"/>
    </row>
    <row r="24" spans="1:6" ht="15" thickBot="1" x14ac:dyDescent="0.35">
      <c r="A24" s="19"/>
      <c r="B24" s="20"/>
      <c r="C24" s="20"/>
      <c r="D24" s="20"/>
      <c r="E24" s="20"/>
      <c r="F24" s="21"/>
    </row>
    <row r="25" spans="1:6" ht="15" thickBot="1" x14ac:dyDescent="0.35"/>
    <row r="26" spans="1:6" x14ac:dyDescent="0.3">
      <c r="A26" s="53" t="s">
        <v>41</v>
      </c>
      <c r="B26" s="54"/>
      <c r="C26" s="54"/>
      <c r="D26" s="54"/>
      <c r="E26" s="54"/>
      <c r="F26" s="55"/>
    </row>
    <row r="27" spans="1:6" ht="15" thickBot="1" x14ac:dyDescent="0.35">
      <c r="A27" s="62"/>
      <c r="B27" s="63"/>
      <c r="C27" s="63"/>
      <c r="D27" s="63"/>
      <c r="E27" s="63"/>
      <c r="F27" s="64"/>
    </row>
    <row r="28" spans="1:6" x14ac:dyDescent="0.3">
      <c r="A28" s="3"/>
      <c r="F28" s="16"/>
    </row>
    <row r="29" spans="1:6" ht="15" customHeight="1" x14ac:dyDescent="0.3">
      <c r="A29" s="17" t="s">
        <v>3</v>
      </c>
      <c r="B29" s="37"/>
      <c r="F29" s="61" t="s">
        <v>15</v>
      </c>
    </row>
    <row r="30" spans="1:6" x14ac:dyDescent="0.3">
      <c r="A30" s="3" t="s">
        <v>42</v>
      </c>
      <c r="F30" s="61"/>
    </row>
    <row r="31" spans="1:6" x14ac:dyDescent="0.3">
      <c r="A31" s="3" t="s">
        <v>17</v>
      </c>
      <c r="F31" s="61"/>
    </row>
    <row r="32" spans="1:6" ht="15" thickBot="1" x14ac:dyDescent="0.35">
      <c r="A32" s="3"/>
      <c r="C32" s="22"/>
      <c r="F32" s="61"/>
    </row>
    <row r="33" spans="1:6" ht="18.600000000000001" thickBot="1" x14ac:dyDescent="0.4">
      <c r="A33" s="23" t="s">
        <v>43</v>
      </c>
      <c r="B33" s="49" t="s">
        <v>10</v>
      </c>
      <c r="C33" s="22"/>
      <c r="F33" s="61"/>
    </row>
    <row r="34" spans="1:6" ht="18.600000000000001" thickBot="1" x14ac:dyDescent="0.4">
      <c r="A34" s="34">
        <v>132</v>
      </c>
      <c r="B34" s="50">
        <f>A34/(H5-1)</f>
        <v>33</v>
      </c>
      <c r="F34" s="61"/>
    </row>
    <row r="35" spans="1:6" ht="15.75" customHeight="1" thickBot="1" x14ac:dyDescent="0.35">
      <c r="A35" s="3"/>
      <c r="F35" s="61"/>
    </row>
    <row r="36" spans="1:6" ht="15.75" customHeight="1" thickBot="1" x14ac:dyDescent="0.35">
      <c r="A36" s="25" t="s">
        <v>9</v>
      </c>
      <c r="B36" s="25" t="s">
        <v>19</v>
      </c>
      <c r="C36" s="36" t="s">
        <v>13</v>
      </c>
      <c r="F36" s="61"/>
    </row>
    <row r="37" spans="1:6" ht="15.6" x14ac:dyDescent="0.3">
      <c r="A37" s="10">
        <v>0.5</v>
      </c>
      <c r="B37" s="39">
        <f>300/(($A$34/100)/(A37*($H$5-1)))</f>
        <v>454.5454545454545</v>
      </c>
      <c r="C37" s="51">
        <f t="shared" ref="C37:C45" si="4">E14</f>
        <v>3.4950425502980216</v>
      </c>
      <c r="F37" s="61"/>
    </row>
    <row r="38" spans="1:6" ht="15.6" x14ac:dyDescent="0.3">
      <c r="A38" s="10">
        <v>0.45</v>
      </c>
      <c r="B38" s="39">
        <f t="shared" ref="B38:B45" si="5">300/(($A$34/100)/(A38*($H$5-1)))</f>
        <v>409.09090909090907</v>
      </c>
      <c r="C38" s="51">
        <f t="shared" si="4"/>
        <v>3.883380611442246</v>
      </c>
      <c r="F38" s="61"/>
    </row>
    <row r="39" spans="1:6" ht="15.6" x14ac:dyDescent="0.3">
      <c r="A39" s="10">
        <v>0.4</v>
      </c>
      <c r="B39" s="39">
        <f t="shared" si="5"/>
        <v>363.63636363636368</v>
      </c>
      <c r="C39" s="51">
        <f t="shared" si="4"/>
        <v>4.3688031878725271</v>
      </c>
      <c r="F39" s="61"/>
    </row>
    <row r="40" spans="1:6" ht="15.6" x14ac:dyDescent="0.3">
      <c r="A40" s="10">
        <v>0.35</v>
      </c>
      <c r="B40" s="39">
        <f t="shared" si="5"/>
        <v>318.18181818181813</v>
      </c>
      <c r="C40" s="51">
        <f t="shared" si="4"/>
        <v>4.9929179289971746</v>
      </c>
      <c r="F40" s="61"/>
    </row>
    <row r="41" spans="1:6" ht="15.6" x14ac:dyDescent="0.3">
      <c r="A41" s="10">
        <v>0.3</v>
      </c>
      <c r="B41" s="39">
        <f t="shared" si="5"/>
        <v>272.72727272727269</v>
      </c>
      <c r="C41" s="51">
        <f t="shared" si="4"/>
        <v>5.8250709171633694</v>
      </c>
      <c r="F41" s="61"/>
    </row>
    <row r="42" spans="1:6" ht="15.6" x14ac:dyDescent="0.3">
      <c r="A42" s="10">
        <v>0.25</v>
      </c>
      <c r="B42" s="39">
        <f t="shared" si="5"/>
        <v>227.27272727272725</v>
      </c>
      <c r="C42" s="51">
        <f t="shared" si="4"/>
        <v>6.9900851005960432</v>
      </c>
      <c r="F42" s="61"/>
    </row>
    <row r="43" spans="1:6" ht="15.6" x14ac:dyDescent="0.3">
      <c r="A43" s="10">
        <v>0.2</v>
      </c>
      <c r="B43" s="39">
        <f t="shared" si="5"/>
        <v>181.81818181818184</v>
      </c>
      <c r="C43" s="51">
        <f t="shared" si="4"/>
        <v>8.7376063757450542</v>
      </c>
      <c r="F43" s="61"/>
    </row>
    <row r="44" spans="1:6" ht="15.6" x14ac:dyDescent="0.3">
      <c r="A44" s="10">
        <v>0.15</v>
      </c>
      <c r="B44" s="39">
        <f t="shared" si="5"/>
        <v>136.36363636363635</v>
      </c>
      <c r="C44" s="51">
        <f t="shared" si="4"/>
        <v>11.650141834326739</v>
      </c>
      <c r="F44" s="61"/>
    </row>
    <row r="45" spans="1:6" ht="16.2" thickBot="1" x14ac:dyDescent="0.35">
      <c r="A45" s="47">
        <v>0.1</v>
      </c>
      <c r="B45" s="48">
        <f t="shared" si="5"/>
        <v>90.909090909090921</v>
      </c>
      <c r="C45" s="52">
        <f t="shared" si="4"/>
        <v>17.475212751490108</v>
      </c>
      <c r="F45" s="61"/>
    </row>
    <row r="46" spans="1:6" x14ac:dyDescent="0.3">
      <c r="A46" s="3"/>
      <c r="F46" s="16"/>
    </row>
    <row r="47" spans="1:6" ht="15" thickBot="1" x14ac:dyDescent="0.35">
      <c r="A47" s="19"/>
      <c r="B47" s="20"/>
      <c r="C47" s="20"/>
      <c r="D47" s="20"/>
      <c r="E47" s="20"/>
      <c r="F47" s="28"/>
    </row>
    <row r="48" spans="1:6" ht="15" thickBot="1" x14ac:dyDescent="0.35"/>
    <row r="49" spans="1:8" ht="15" customHeight="1" x14ac:dyDescent="0.3">
      <c r="A49" s="53" t="s">
        <v>44</v>
      </c>
      <c r="B49" s="54"/>
      <c r="C49" s="54"/>
      <c r="D49" s="54"/>
      <c r="E49" s="54"/>
      <c r="F49" s="54"/>
      <c r="G49" s="54"/>
      <c r="H49" s="55"/>
    </row>
    <row r="50" spans="1:8" ht="15" customHeight="1" x14ac:dyDescent="0.3">
      <c r="A50" s="56"/>
      <c r="B50" s="57"/>
      <c r="C50" s="57"/>
      <c r="D50" s="57"/>
      <c r="E50" s="57"/>
      <c r="F50" s="57"/>
      <c r="G50" s="57"/>
      <c r="H50" s="58"/>
    </row>
    <row r="51" spans="1:8" x14ac:dyDescent="0.3">
      <c r="A51" s="3"/>
      <c r="H51" s="16"/>
    </row>
    <row r="52" spans="1:8" x14ac:dyDescent="0.3">
      <c r="A52" s="17" t="s">
        <v>3</v>
      </c>
      <c r="B52" s="37"/>
      <c r="H52" s="16"/>
    </row>
    <row r="53" spans="1:8" x14ac:dyDescent="0.3">
      <c r="A53" s="3" t="s">
        <v>45</v>
      </c>
      <c r="H53" s="16"/>
    </row>
    <row r="54" spans="1:8" x14ac:dyDescent="0.3">
      <c r="A54" s="3" t="s">
        <v>22</v>
      </c>
      <c r="H54" s="16"/>
    </row>
    <row r="55" spans="1:8" ht="15" thickBot="1" x14ac:dyDescent="0.35">
      <c r="A55" s="3"/>
      <c r="H55" s="16"/>
    </row>
    <row r="56" spans="1:8" ht="18.600000000000001" thickBot="1" x14ac:dyDescent="0.4">
      <c r="A56" s="13" t="s">
        <v>43</v>
      </c>
      <c r="H56" s="16"/>
    </row>
    <row r="57" spans="1:8" ht="18.600000000000001" thickBot="1" x14ac:dyDescent="0.4">
      <c r="A57" s="33">
        <v>50</v>
      </c>
      <c r="H57" s="16"/>
    </row>
    <row r="58" spans="1:8" x14ac:dyDescent="0.3">
      <c r="A58" s="3"/>
      <c r="H58" s="16"/>
    </row>
    <row r="59" spans="1:8" ht="18" x14ac:dyDescent="0.35">
      <c r="A59" s="3"/>
      <c r="B59" s="29" t="s">
        <v>24</v>
      </c>
      <c r="C59" s="29" t="s">
        <v>25</v>
      </c>
      <c r="D59" s="29" t="s">
        <v>26</v>
      </c>
      <c r="E59" s="29" t="s">
        <v>27</v>
      </c>
      <c r="F59" s="29" t="s">
        <v>28</v>
      </c>
      <c r="H59" s="16"/>
    </row>
    <row r="60" spans="1:8" x14ac:dyDescent="0.3">
      <c r="A60" s="3"/>
      <c r="B60" s="5">
        <v>0</v>
      </c>
      <c r="C60" s="5">
        <v>1</v>
      </c>
      <c r="D60" s="5">
        <v>2</v>
      </c>
      <c r="E60" s="5">
        <v>3</v>
      </c>
      <c r="F60" s="5">
        <v>4</v>
      </c>
      <c r="H60" s="16"/>
    </row>
    <row r="61" spans="1:8" ht="18" x14ac:dyDescent="0.35">
      <c r="A61" s="6" t="s">
        <v>29</v>
      </c>
      <c r="B61" s="7">
        <f>($A$57 / ($H$5-1))*B60</f>
        <v>0</v>
      </c>
      <c r="C61" s="7">
        <f t="shared" ref="C61:F61" si="6">($A$57 / ($H$5-1))*C60</f>
        <v>12.5</v>
      </c>
      <c r="D61" s="7">
        <f t="shared" si="6"/>
        <v>25</v>
      </c>
      <c r="E61" s="7">
        <f t="shared" si="6"/>
        <v>37.5</v>
      </c>
      <c r="F61" s="7">
        <f t="shared" si="6"/>
        <v>50</v>
      </c>
      <c r="H61" s="16"/>
    </row>
    <row r="62" spans="1:8" ht="18" x14ac:dyDescent="0.35">
      <c r="A62" s="6" t="s">
        <v>30</v>
      </c>
      <c r="B62" s="7">
        <f>$A$57*SIN(-2*PI()/$H$5 * B60)</f>
        <v>0</v>
      </c>
      <c r="C62" s="7">
        <v>0</v>
      </c>
      <c r="D62" s="7">
        <v>0</v>
      </c>
      <c r="E62" s="7">
        <v>0</v>
      </c>
      <c r="F62" s="7">
        <v>0</v>
      </c>
      <c r="H62" s="16"/>
    </row>
    <row r="63" spans="1:8" x14ac:dyDescent="0.3">
      <c r="A63" s="30" t="s">
        <v>31</v>
      </c>
      <c r="B63" s="5">
        <f t="shared" ref="B63:D63" si="7">IF($H$5&gt;B60, 1, 0)</f>
        <v>1</v>
      </c>
      <c r="C63" s="5">
        <f t="shared" si="7"/>
        <v>1</v>
      </c>
      <c r="D63" s="5">
        <f t="shared" si="7"/>
        <v>1</v>
      </c>
      <c r="E63" s="5">
        <f>IF($H$5&gt;E60, 1, 0)</f>
        <v>1</v>
      </c>
      <c r="F63" s="5">
        <f>IF($H$5&gt;F60, 1, 0)</f>
        <v>1</v>
      </c>
      <c r="H63" s="16"/>
    </row>
    <row r="64" spans="1:8" x14ac:dyDescent="0.3">
      <c r="A64" s="3"/>
      <c r="H64" s="16"/>
    </row>
    <row r="65" spans="1:8" x14ac:dyDescent="0.3">
      <c r="A65" s="31" t="s">
        <v>32</v>
      </c>
      <c r="H65" s="16"/>
    </row>
    <row r="66" spans="1:8" x14ac:dyDescent="0.3">
      <c r="A66" s="3"/>
      <c r="H66" s="16"/>
    </row>
    <row r="67" spans="1:8" x14ac:dyDescent="0.3">
      <c r="A67" s="3"/>
      <c r="H67" s="16"/>
    </row>
    <row r="68" spans="1:8" x14ac:dyDescent="0.3">
      <c r="A68" s="3"/>
      <c r="H68" s="16"/>
    </row>
    <row r="69" spans="1:8" x14ac:dyDescent="0.3">
      <c r="A69" s="3"/>
      <c r="H69" s="16"/>
    </row>
    <row r="70" spans="1:8" x14ac:dyDescent="0.3">
      <c r="A70" s="3"/>
      <c r="H70" s="16"/>
    </row>
    <row r="71" spans="1:8" x14ac:dyDescent="0.3">
      <c r="A71" s="3"/>
      <c r="H71" s="16"/>
    </row>
    <row r="72" spans="1:8" x14ac:dyDescent="0.3">
      <c r="A72" s="3"/>
      <c r="H72" s="16"/>
    </row>
    <row r="73" spans="1:8" x14ac:dyDescent="0.3">
      <c r="A73" s="3"/>
      <c r="H73" s="16"/>
    </row>
    <row r="74" spans="1:8" x14ac:dyDescent="0.3">
      <c r="A74" s="3"/>
      <c r="H74" s="16"/>
    </row>
    <row r="75" spans="1:8" x14ac:dyDescent="0.3">
      <c r="A75" s="3"/>
      <c r="H75" s="16"/>
    </row>
    <row r="76" spans="1:8" x14ac:dyDescent="0.3">
      <c r="A76" s="3"/>
      <c r="H76" s="16"/>
    </row>
    <row r="77" spans="1:8" x14ac:dyDescent="0.3">
      <c r="A77" s="3"/>
      <c r="H77" s="16"/>
    </row>
    <row r="78" spans="1:8" x14ac:dyDescent="0.3">
      <c r="A78" s="3"/>
      <c r="H78" s="16"/>
    </row>
    <row r="79" spans="1:8" x14ac:dyDescent="0.3">
      <c r="A79" s="3"/>
      <c r="H79" s="16"/>
    </row>
    <row r="80" spans="1:8" x14ac:dyDescent="0.3">
      <c r="A80" s="3"/>
      <c r="H80" s="16"/>
    </row>
    <row r="81" spans="1:8" x14ac:dyDescent="0.3">
      <c r="A81" s="3"/>
      <c r="H81" s="16"/>
    </row>
    <row r="82" spans="1:8" x14ac:dyDescent="0.3">
      <c r="A82" s="3"/>
      <c r="H82" s="16"/>
    </row>
    <row r="83" spans="1:8" x14ac:dyDescent="0.3">
      <c r="A83" s="3"/>
      <c r="H83" s="16"/>
    </row>
    <row r="84" spans="1:8" x14ac:dyDescent="0.3">
      <c r="A84" s="3"/>
      <c r="H84" s="16"/>
    </row>
    <row r="85" spans="1:8" x14ac:dyDescent="0.3">
      <c r="A85" s="3"/>
      <c r="H85" s="16"/>
    </row>
    <row r="86" spans="1:8" x14ac:dyDescent="0.3">
      <c r="A86" s="3"/>
      <c r="H86" s="16"/>
    </row>
    <row r="87" spans="1:8" x14ac:dyDescent="0.3">
      <c r="A87" s="3"/>
      <c r="H87" s="16"/>
    </row>
    <row r="88" spans="1:8" x14ac:dyDescent="0.3">
      <c r="A88" s="3"/>
      <c r="H88" s="16"/>
    </row>
    <row r="89" spans="1:8" x14ac:dyDescent="0.3">
      <c r="A89" s="3"/>
      <c r="H89" s="16"/>
    </row>
    <row r="90" spans="1:8" x14ac:dyDescent="0.3">
      <c r="A90" s="3"/>
      <c r="H90" s="16"/>
    </row>
    <row r="91" spans="1:8" x14ac:dyDescent="0.3">
      <c r="A91" s="3"/>
      <c r="H91" s="16"/>
    </row>
    <row r="92" spans="1:8" x14ac:dyDescent="0.3">
      <c r="A92" s="3"/>
      <c r="H92" s="16"/>
    </row>
    <row r="93" spans="1:8" x14ac:dyDescent="0.3">
      <c r="A93" s="3"/>
      <c r="H93" s="16"/>
    </row>
    <row r="94" spans="1:8" x14ac:dyDescent="0.3">
      <c r="A94" s="3"/>
      <c r="H94" s="16"/>
    </row>
    <row r="95" spans="1:8" x14ac:dyDescent="0.3">
      <c r="A95" s="3"/>
      <c r="H95" s="16"/>
    </row>
    <row r="96" spans="1:8" x14ac:dyDescent="0.3">
      <c r="A96" s="3"/>
      <c r="H96" s="16"/>
    </row>
    <row r="97" spans="1:8" x14ac:dyDescent="0.3">
      <c r="A97" s="3"/>
      <c r="H97" s="16"/>
    </row>
    <row r="98" spans="1:8" x14ac:dyDescent="0.3">
      <c r="A98" s="3"/>
      <c r="H98" s="16"/>
    </row>
    <row r="99" spans="1:8" x14ac:dyDescent="0.3">
      <c r="A99" s="3"/>
      <c r="H99" s="16"/>
    </row>
    <row r="100" spans="1:8" ht="15" thickBot="1" x14ac:dyDescent="0.35">
      <c r="A100" s="19"/>
      <c r="B100" s="20"/>
      <c r="C100" s="20"/>
      <c r="D100" s="20"/>
      <c r="E100" s="20"/>
      <c r="F100" s="20"/>
      <c r="G100" s="20"/>
      <c r="H100" s="28"/>
    </row>
  </sheetData>
  <sheetProtection sheet="1" objects="1" scenarios="1" selectLockedCells="1"/>
  <mergeCells count="6">
    <mergeCell ref="A49:H50"/>
    <mergeCell ref="A1:J2"/>
    <mergeCell ref="A4:F4"/>
    <mergeCell ref="F6:F22"/>
    <mergeCell ref="A26:F27"/>
    <mergeCell ref="F29:F45"/>
  </mergeCells>
  <dataValidations count="1">
    <dataValidation type="list" allowBlank="1" showInputMessage="1" showErrorMessage="1" sqref="H5" xr:uid="{301DDAB4-ACCA-4B4B-AFEE-0AE42EE2F8D2}">
      <formula1>$N$4:$N$6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Circular Array Calculator</vt:lpstr>
      <vt:lpstr>Linear Array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cp:keywords/>
  <dc:description/>
  <cp:lastModifiedBy>Bryan Shum</cp:lastModifiedBy>
  <cp:revision/>
  <dcterms:created xsi:type="dcterms:W3CDTF">2021-03-10T10:21:26Z</dcterms:created>
  <dcterms:modified xsi:type="dcterms:W3CDTF">2023-11-04T17:51:30Z</dcterms:modified>
  <cp:category/>
  <cp:contentStatus/>
</cp:coreProperties>
</file>