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rdan's PC\Desktop\"/>
    </mc:Choice>
  </mc:AlternateContent>
  <xr:revisionPtr revIDLastSave="0" documentId="13_ncr:1_{75EB1B18-325C-4D03-99E8-67346C5E42CC}" xr6:coauthVersionLast="47" xr6:coauthVersionMax="47" xr10:uidLastSave="{00000000-0000-0000-0000-000000000000}"/>
  <bookViews>
    <workbookView xWindow="3660" yWindow="4320" windowWidth="28800" windowHeight="15345" xr2:uid="{CB69B302-C573-4563-BFF8-05005845647D}"/>
  </bookViews>
  <sheets>
    <sheet name="IS_Snapshot" sheetId="2" r:id="rId1"/>
    <sheet name="Variance_Analysis" sheetId="3" r:id="rId2"/>
    <sheet name="KPI_Dashboard" sheetId="4" r:id="rId3"/>
    <sheet name="Forecast" sheetId="5" r:id="rId4"/>
  </sheets>
  <externalReferences>
    <externalReference r:id="rId5"/>
  </externalReferenc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5" l="1"/>
  <c r="D5" i="5"/>
  <c r="B5" i="5"/>
  <c r="M5" i="2"/>
  <c r="M6" i="2"/>
  <c r="N6" i="2" s="1"/>
  <c r="M7" i="2"/>
  <c r="M8" i="2"/>
  <c r="M9" i="2"/>
  <c r="N9" i="2" s="1"/>
  <c r="M4" i="2"/>
  <c r="K5" i="2"/>
  <c r="E5" i="3" s="1"/>
  <c r="K6" i="2"/>
  <c r="Q6" i="2" s="1"/>
  <c r="F6" i="3" s="1"/>
  <c r="K7" i="2"/>
  <c r="K8" i="2"/>
  <c r="Q8" i="2" s="1"/>
  <c r="F8" i="3" s="1"/>
  <c r="K9" i="2"/>
  <c r="E9" i="3" s="1"/>
  <c r="K4" i="2"/>
  <c r="E4" i="3" s="1"/>
  <c r="J9" i="2"/>
  <c r="J5" i="2"/>
  <c r="J6" i="2"/>
  <c r="J7" i="2"/>
  <c r="J8" i="2"/>
  <c r="J4" i="2"/>
  <c r="A5" i="2"/>
  <c r="B5" i="2"/>
  <c r="C5" i="2"/>
  <c r="D5" i="2"/>
  <c r="A5" i="3" s="1"/>
  <c r="E5" i="2"/>
  <c r="F5" i="2"/>
  <c r="G5" i="2"/>
  <c r="A6" i="2"/>
  <c r="B6" i="2"/>
  <c r="C6" i="2"/>
  <c r="D6" i="2"/>
  <c r="A6" i="3" s="1"/>
  <c r="E6" i="2"/>
  <c r="B6" i="3" s="1"/>
  <c r="F6" i="2"/>
  <c r="H6" i="2" s="1"/>
  <c r="I6" i="2" s="1"/>
  <c r="G6" i="2"/>
  <c r="A7" i="2"/>
  <c r="B7" i="2"/>
  <c r="C7" i="2"/>
  <c r="D7" i="2"/>
  <c r="A7" i="3" s="1"/>
  <c r="E7" i="2"/>
  <c r="N7" i="2" s="1"/>
  <c r="F7" i="2"/>
  <c r="G7" i="2"/>
  <c r="A8" i="2"/>
  <c r="B8" i="2"/>
  <c r="C8" i="2"/>
  <c r="D8" i="2"/>
  <c r="A8" i="3" s="1"/>
  <c r="E8" i="2"/>
  <c r="F8" i="2"/>
  <c r="G8" i="2"/>
  <c r="A9" i="2"/>
  <c r="B9" i="2"/>
  <c r="C9" i="2"/>
  <c r="D9" i="2"/>
  <c r="A9" i="3" s="1"/>
  <c r="E9" i="2"/>
  <c r="G2" i="5" s="1"/>
  <c r="F9" i="2"/>
  <c r="H9" i="2" s="1"/>
  <c r="I9" i="2" s="1"/>
  <c r="G9" i="2"/>
  <c r="B4" i="2"/>
  <c r="C4" i="2"/>
  <c r="D4" i="2"/>
  <c r="A4" i="3" s="1"/>
  <c r="E4" i="2"/>
  <c r="F4" i="2"/>
  <c r="G4" i="2"/>
  <c r="A4" i="2"/>
  <c r="P8" i="2" l="1"/>
  <c r="D8" i="3" s="1"/>
  <c r="O9" i="2"/>
  <c r="C9" i="3" s="1"/>
  <c r="N5" i="2"/>
  <c r="O5" i="2"/>
  <c r="C5" i="3" s="1"/>
  <c r="P9" i="2"/>
  <c r="D9" i="3" s="1"/>
  <c r="H5" i="2"/>
  <c r="I5" i="2" s="1"/>
  <c r="N8" i="2"/>
  <c r="R9" i="2"/>
  <c r="G9" i="3" s="1"/>
  <c r="R7" i="2"/>
  <c r="G7" i="3" s="1"/>
  <c r="N4" i="2"/>
  <c r="O8" i="2"/>
  <c r="C8" i="3" s="1"/>
  <c r="D3" i="4"/>
  <c r="L5" i="2"/>
  <c r="B8" i="3"/>
  <c r="D8" i="5"/>
  <c r="F8" i="5"/>
  <c r="B8" i="5"/>
  <c r="A3" i="4"/>
  <c r="O7" i="2"/>
  <c r="C7" i="3" s="1"/>
  <c r="B3" i="4"/>
  <c r="E8" i="3"/>
  <c r="R8" i="2"/>
  <c r="G8" i="3" s="1"/>
  <c r="E6" i="3"/>
  <c r="L4" i="2"/>
  <c r="O6" i="2"/>
  <c r="C6" i="3" s="1"/>
  <c r="C3" i="4"/>
  <c r="L9" i="2"/>
  <c r="Q5" i="2"/>
  <c r="F5" i="3" s="1"/>
  <c r="L8" i="2"/>
  <c r="Q9" i="2"/>
  <c r="F9" i="3" s="1"/>
  <c r="B4" i="3"/>
  <c r="E7" i="3"/>
  <c r="L7" i="2"/>
  <c r="B9" i="3"/>
  <c r="H4" i="2"/>
  <c r="I4" i="2" s="1"/>
  <c r="L6" i="2"/>
  <c r="B7" i="3"/>
  <c r="H8" i="2"/>
  <c r="I8" i="2" s="1"/>
  <c r="P7" i="2"/>
  <c r="D7" i="3" s="1"/>
  <c r="B5" i="3"/>
  <c r="Q7" i="2"/>
  <c r="F7" i="3" s="1"/>
  <c r="H7" i="2"/>
  <c r="I7" i="2" s="1"/>
  <c r="G8" i="5" l="1"/>
  <c r="F9" i="5"/>
  <c r="B9" i="5"/>
  <c r="C8" i="5"/>
  <c r="E8" i="5"/>
  <c r="D9" i="5"/>
  <c r="D10" i="5" l="1"/>
  <c r="E9" i="5"/>
  <c r="B10" i="5"/>
  <c r="C9" i="5"/>
  <c r="G9" i="5"/>
  <c r="F10" i="5"/>
  <c r="G10" i="5" l="1"/>
  <c r="F11" i="5"/>
  <c r="G11" i="5" s="1"/>
  <c r="B11" i="5"/>
  <c r="C11" i="5" s="1"/>
  <c r="C10" i="5"/>
  <c r="D11" i="5"/>
  <c r="E10" i="5"/>
  <c r="B17" i="5" l="1"/>
  <c r="B19" i="5"/>
  <c r="B15" i="5"/>
  <c r="E11" i="5"/>
  <c r="B18" i="5" s="1"/>
  <c r="B14" i="5"/>
  <c r="B13" i="5"/>
</calcChain>
</file>

<file path=xl/sharedStrings.xml><?xml version="1.0" encoding="utf-8"?>
<sst xmlns="http://schemas.openxmlformats.org/spreadsheetml/2006/main" count="50" uniqueCount="46">
  <si>
    <t>Index</t>
  </si>
  <si>
    <t>Fiscal Year</t>
  </si>
  <si>
    <t>Fiscal Quarter</t>
  </si>
  <si>
    <t>Quarter End Date</t>
  </si>
  <si>
    <t>Revenue</t>
  </si>
  <si>
    <t>Cost of Sales</t>
  </si>
  <si>
    <t>Membership Fees</t>
  </si>
  <si>
    <t>Operating Expenses</t>
  </si>
  <si>
    <t>Operating Income</t>
  </si>
  <si>
    <t>Net Income</t>
  </si>
  <si>
    <t>Gross Profit</t>
  </si>
  <si>
    <t>Gross Margin %</t>
  </si>
  <si>
    <t>Operating Margin %</t>
  </si>
  <si>
    <t>Net Margin %</t>
  </si>
  <si>
    <t>QoQ Revenue %</t>
  </si>
  <si>
    <t>QoQ Op Inc %</t>
  </si>
  <si>
    <t>YoY Op Inc %</t>
  </si>
  <si>
    <t>Quarter End</t>
  </si>
  <si>
    <t>QoQ %</t>
  </si>
  <si>
    <t>YoY %</t>
  </si>
  <si>
    <t>YoY Revenue %</t>
  </si>
  <si>
    <t>Revenue (Latest)</t>
  </si>
  <si>
    <t>Revenue YoY %</t>
  </si>
  <si>
    <t>Operating Income (Latest)</t>
  </si>
  <si>
    <t>Operating Income YoY%</t>
  </si>
  <si>
    <t>Quarter</t>
  </si>
  <si>
    <t>Base</t>
  </si>
  <si>
    <t>Upside</t>
  </si>
  <si>
    <t>Downside</t>
  </si>
  <si>
    <t>Membership Growth</t>
  </si>
  <si>
    <t>Spend Growth</t>
  </si>
  <si>
    <t>Operating Margin</t>
  </si>
  <si>
    <t>Total Revenue Growth %</t>
  </si>
  <si>
    <t>Last Actual Revenue</t>
  </si>
  <si>
    <t>Revenue(Upside)</t>
  </si>
  <si>
    <t>Revenue(Downside)</t>
  </si>
  <si>
    <t>OpInc(Upside)</t>
  </si>
  <si>
    <t>OpInc(Downside)</t>
  </si>
  <si>
    <t>Revenue (Base)</t>
  </si>
  <si>
    <t>OpInc (Base)</t>
  </si>
  <si>
    <t>Full-Year Revenue (Base)</t>
  </si>
  <si>
    <t>Full-Year Revenue (Upside)</t>
  </si>
  <si>
    <t>Full-Year Revenue (Downside)</t>
  </si>
  <si>
    <t>Full-Year Op Income (Base)</t>
  </si>
  <si>
    <t>Full-Year Op Income (Upside)</t>
  </si>
  <si>
    <t>Full-Year Op Income (Downside)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</si>
</sst>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7F7F7"/>
        <bgColor indexed="64"/>
      </patternFill>
    </fill>
    <fill>
      <patternFill patternType="solid">
        <fgColor rgb="FFFBEAEA"/>
        <bgColor indexed="64"/>
      </patternFill>
    </fill>
    <fill>
      <patternFill patternType="solid">
        <fgColor rgb="FFE9F7E9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9">
    <xf numFmtId="0" fontId="0" fillId="0" borderId="0" xfId="0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9" fontId="0" fillId="0" borderId="0" xfId="1" applyFont="1"/>
    <xf numFmtId="165" fontId="0" fillId="0" borderId="0" xfId="2" applyNumberFormat="1" applyFont="1"/>
    <xf numFmtId="10" fontId="0" fillId="0" borderId="0" xfId="0" applyNumberFormat="1"/>
    <xf numFmtId="0" fontId="2" fillId="0" borderId="1" xfId="0" applyFont="1" applyBorder="1"/>
    <xf numFmtId="10" fontId="3" fillId="0" borderId="2" xfId="1" applyNumberFormat="1" applyFont="1" applyBorder="1" applyAlignment="1">
      <alignment horizontal="center" vertical="center"/>
    </xf>
    <xf numFmtId="165" fontId="3" fillId="0" borderId="2" xfId="2" applyNumberFormat="1" applyFont="1" applyBorder="1" applyAlignment="1">
      <alignment horizontal="center" vertical="center"/>
    </xf>
    <xf numFmtId="165" fontId="3" fillId="0" borderId="2" xfId="2" applyNumberFormat="1" applyFont="1" applyBorder="1" applyAlignment="1">
      <alignment vertical="center"/>
    </xf>
    <xf numFmtId="17" fontId="0" fillId="0" borderId="0" xfId="0" applyNumberFormat="1"/>
    <xf numFmtId="3" fontId="0" fillId="0" borderId="0" xfId="0" applyNumberFormat="1" applyAlignment="1">
      <alignment horizontal="right"/>
    </xf>
    <xf numFmtId="164" fontId="0" fillId="2" borderId="0" xfId="1" applyNumberFormat="1" applyFont="1" applyFill="1"/>
    <xf numFmtId="10" fontId="0" fillId="2" borderId="0" xfId="0" applyNumberFormat="1" applyFill="1"/>
    <xf numFmtId="164" fontId="0" fillId="3" borderId="0" xfId="1" applyNumberFormat="1" applyFont="1" applyFill="1"/>
    <xf numFmtId="10" fontId="0" fillId="3" borderId="0" xfId="0" applyNumberFormat="1" applyFill="1"/>
    <xf numFmtId="164" fontId="0" fillId="4" borderId="0" xfId="1" applyNumberFormat="1" applyFont="1" applyFill="1"/>
    <xf numFmtId="10" fontId="0" fillId="4" borderId="0" xfId="0" applyNumberFormat="1" applyFill="1"/>
    <xf numFmtId="165" fontId="0" fillId="2" borderId="0" xfId="2" applyNumberFormat="1" applyFont="1" applyFill="1"/>
    <xf numFmtId="0" fontId="2" fillId="0" borderId="0" xfId="0" applyFont="1"/>
    <xf numFmtId="165" fontId="2" fillId="0" borderId="3" xfId="0" applyNumberFormat="1" applyFont="1" applyBorder="1"/>
    <xf numFmtId="165" fontId="2" fillId="0" borderId="0" xfId="0" applyNumberFormat="1" applyFont="1"/>
    <xf numFmtId="165" fontId="2" fillId="0" borderId="4" xfId="0" applyNumberFormat="1" applyFont="1" applyBorder="1"/>
    <xf numFmtId="165" fontId="0" fillId="2" borderId="5" xfId="2" applyNumberFormat="1" applyFont="1" applyFill="1" applyBorder="1"/>
    <xf numFmtId="165" fontId="0" fillId="2" borderId="6" xfId="0" applyNumberFormat="1" applyFill="1" applyBorder="1"/>
    <xf numFmtId="165" fontId="0" fillId="3" borderId="0" xfId="0" applyNumberFormat="1" applyFill="1"/>
    <xf numFmtId="165" fontId="0" fillId="4" borderId="5" xfId="0" applyNumberFormat="1" applyFill="1" applyBorder="1"/>
    <xf numFmtId="165" fontId="0" fillId="4" borderId="6" xfId="0" applyNumberFormat="1" applyFill="1" applyBorder="1"/>
  </cellXfs>
  <cellStyles count="3">
    <cellStyle name="Comma" xfId="2" builtinId="3"/>
    <cellStyle name="Normal" xfId="0" builtinId="0"/>
    <cellStyle name="Percent" xfId="1" builtinId="5"/>
  </cellStyles>
  <dxfs count="18">
    <dxf>
      <fill>
        <patternFill>
          <bgColor theme="9" tint="0.59996337778862885"/>
        </patternFill>
      </fill>
    </dxf>
    <dxf>
      <fill>
        <patternFill patternType="solid">
          <bgColor rgb="FFFF6A4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_(* #,##0_);_(* \(#,##0\);_(* &quot;-&quot;??_);_(@_)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colors>
    <mruColors>
      <color rgb="FFFBEAEA"/>
      <color rgb="FFE9F7E9"/>
      <color rgb="FFF7F7F7"/>
      <color rgb="FFFF6A47"/>
      <color rgb="FFFF33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2">
                    <a:lumMod val="50000"/>
                  </a:schemeClr>
                </a:solidFill>
              </a:rPr>
              <a:t>Revenue (Last</a:t>
            </a:r>
            <a:r>
              <a:rPr lang="en-US" b="1" baseline="0">
                <a:solidFill>
                  <a:schemeClr val="bg2">
                    <a:lumMod val="50000"/>
                  </a:schemeClr>
                </a:solidFill>
              </a:rPr>
              <a:t> 6 Quarters)</a:t>
            </a:r>
            <a:endParaRPr lang="en-US" b="1">
              <a:solidFill>
                <a:schemeClr val="bg2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IS_Snapshot!$D$4:$D$9</c:f>
              <c:numCache>
                <c:formatCode>m/d/yyyy</c:formatCode>
                <c:ptCount val="6"/>
                <c:pt idx="0">
                  <c:v>45256</c:v>
                </c:pt>
                <c:pt idx="1">
                  <c:v>45340</c:v>
                </c:pt>
                <c:pt idx="2">
                  <c:v>45424</c:v>
                </c:pt>
                <c:pt idx="3">
                  <c:v>45620</c:v>
                </c:pt>
                <c:pt idx="4">
                  <c:v>45704</c:v>
                </c:pt>
                <c:pt idx="5">
                  <c:v>45788</c:v>
                </c:pt>
              </c:numCache>
            </c:numRef>
          </c:cat>
          <c:val>
            <c:numRef>
              <c:f>IS_Snapshot!$E$4:$E$9</c:f>
              <c:numCache>
                <c:formatCode>_(* #,##0_);_(* \(#,##0\);_(* "-"??_);_(@_)</c:formatCode>
                <c:ptCount val="6"/>
                <c:pt idx="0">
                  <c:v>56717</c:v>
                </c:pt>
                <c:pt idx="1">
                  <c:v>57331</c:v>
                </c:pt>
                <c:pt idx="2">
                  <c:v>57392</c:v>
                </c:pt>
                <c:pt idx="3">
                  <c:v>60985</c:v>
                </c:pt>
                <c:pt idx="4">
                  <c:v>62530</c:v>
                </c:pt>
                <c:pt idx="5">
                  <c:v>61965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E7-469B-97C6-ACD66F36F2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78200416"/>
        <c:axId val="1278202816"/>
      </c:barChart>
      <c:catAx>
        <c:axId val="12782004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202816"/>
        <c:crosses val="autoZero"/>
        <c:auto val="0"/>
        <c:lblAlgn val="ctr"/>
        <c:lblOffset val="100"/>
        <c:noMultiLvlLbl val="0"/>
      </c:catAx>
      <c:valAx>
        <c:axId val="1278202816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20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2">
                    <a:lumMod val="50000"/>
                  </a:schemeClr>
                </a:solidFill>
              </a:rPr>
              <a:t>Operating Income (Last 6 Quarters)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IS_Snapshot!$D$4:$D$9</c:f>
              <c:numCache>
                <c:formatCode>m/d/yyyy</c:formatCode>
                <c:ptCount val="6"/>
                <c:pt idx="0">
                  <c:v>45256</c:v>
                </c:pt>
                <c:pt idx="1">
                  <c:v>45340</c:v>
                </c:pt>
                <c:pt idx="2">
                  <c:v>45424</c:v>
                </c:pt>
                <c:pt idx="3">
                  <c:v>45620</c:v>
                </c:pt>
                <c:pt idx="4">
                  <c:v>45704</c:v>
                </c:pt>
                <c:pt idx="5">
                  <c:v>45788</c:v>
                </c:pt>
              </c:numCache>
            </c:numRef>
          </c:cat>
          <c:val>
            <c:numRef>
              <c:f>IS_Snapshot!$K$4:$K$9</c:f>
              <c:numCache>
                <c:formatCode>#,##0</c:formatCode>
                <c:ptCount val="6"/>
                <c:pt idx="0">
                  <c:v>1984</c:v>
                </c:pt>
                <c:pt idx="1">
                  <c:v>2062</c:v>
                </c:pt>
                <c:pt idx="2">
                  <c:v>2297</c:v>
                </c:pt>
                <c:pt idx="3">
                  <c:v>2196</c:v>
                </c:pt>
                <c:pt idx="4">
                  <c:v>2316</c:v>
                </c:pt>
                <c:pt idx="5">
                  <c:v>2530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53-42A7-843A-88DA9CE86E8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78213856"/>
        <c:axId val="1278222016"/>
      </c:barChart>
      <c:catAx>
        <c:axId val="12782138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222016"/>
        <c:crosses val="autoZero"/>
        <c:auto val="0"/>
        <c:lblAlgn val="ctr"/>
        <c:lblOffset val="100"/>
        <c:noMultiLvlLbl val="0"/>
      </c:catAx>
      <c:valAx>
        <c:axId val="1278222016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21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Gross vs Operating Margin</a:t>
            </a:r>
            <a:r>
              <a:rPr lang="en-US" b="1" baseline="0"/>
              <a:t> (Last 6 Quarters)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Gross Margin 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IS_Snapshot!$D$4:$D$9</c:f>
              <c:numCache>
                <c:formatCode>m/d/yyyy</c:formatCode>
                <c:ptCount val="6"/>
                <c:pt idx="0">
                  <c:v>45256</c:v>
                </c:pt>
                <c:pt idx="1">
                  <c:v>45340</c:v>
                </c:pt>
                <c:pt idx="2">
                  <c:v>45424</c:v>
                </c:pt>
                <c:pt idx="3">
                  <c:v>45620</c:v>
                </c:pt>
                <c:pt idx="4">
                  <c:v>45704</c:v>
                </c:pt>
                <c:pt idx="5">
                  <c:v>45788</c:v>
                </c:pt>
              </c:numCache>
            </c:numRef>
          </c:cat>
          <c:val>
            <c:numRef>
              <c:f>IS_Snapshot!$I$4:$I$9</c:f>
              <c:numCache>
                <c:formatCode>0.00%</c:formatCode>
                <c:ptCount val="6"/>
                <c:pt idx="0">
                  <c:v>0.11037255143960364</c:v>
                </c:pt>
                <c:pt idx="1">
                  <c:v>0.10798695295738781</c:v>
                </c:pt>
                <c:pt idx="2">
                  <c:v>0.10836005018120992</c:v>
                </c:pt>
                <c:pt idx="3">
                  <c:v>0.11274903664835616</c:v>
                </c:pt>
                <c:pt idx="4">
                  <c:v>0.10852390852390853</c:v>
                </c:pt>
                <c:pt idx="5">
                  <c:v>0.11246671508109417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B-45A0-99FD-A8F66F18BF54}"/>
            </c:ext>
          </c:extLst>
        </c:ser>
        <c:ser>
          <c:idx val="1"/>
          <c:order val="1"/>
          <c:tx>
            <c:v>Operating Margin 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IS_Snapshot!$D$4:$D$9</c:f>
              <c:numCache>
                <c:formatCode>m/d/yyyy</c:formatCode>
                <c:ptCount val="6"/>
                <c:pt idx="0">
                  <c:v>45256</c:v>
                </c:pt>
                <c:pt idx="1">
                  <c:v>45340</c:v>
                </c:pt>
                <c:pt idx="2">
                  <c:v>45424</c:v>
                </c:pt>
                <c:pt idx="3">
                  <c:v>45620</c:v>
                </c:pt>
                <c:pt idx="4">
                  <c:v>45704</c:v>
                </c:pt>
                <c:pt idx="5">
                  <c:v>45788</c:v>
                </c:pt>
              </c:numCache>
            </c:numRef>
          </c:cat>
          <c:val>
            <c:numRef>
              <c:f>IS_Snapshot!$L$4:$L$9</c:f>
              <c:numCache>
                <c:formatCode>0.00%</c:formatCode>
                <c:ptCount val="6"/>
                <c:pt idx="0">
                  <c:v>3.4980693619197069E-2</c:v>
                </c:pt>
                <c:pt idx="1">
                  <c:v>3.5966580035233994E-2</c:v>
                </c:pt>
                <c:pt idx="2">
                  <c:v>4.0022999721215501E-2</c:v>
                </c:pt>
                <c:pt idx="3">
                  <c:v>3.6008854636385999E-2</c:v>
                </c:pt>
                <c:pt idx="4">
                  <c:v>3.7038221653606269E-2</c:v>
                </c:pt>
                <c:pt idx="5">
                  <c:v>4.082950052448963E-2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B-45A0-99FD-A8F66F18BF5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78228256"/>
        <c:axId val="1278238816"/>
      </c:lineChart>
      <c:catAx>
        <c:axId val="12782282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238816"/>
        <c:crosses val="autoZero"/>
        <c:auto val="0"/>
        <c:lblAlgn val="ctr"/>
        <c:lblOffset val="100"/>
        <c:noMultiLvlLbl val="0"/>
      </c:catAx>
      <c:valAx>
        <c:axId val="1278238816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22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Revenue YoY % - Recent Quarters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IS_Snapshot!$D$7:$D$9</c:f>
              <c:numCache>
                <c:formatCode>m/d/yyyy</c:formatCode>
                <c:ptCount val="3"/>
                <c:pt idx="0">
                  <c:v>45620</c:v>
                </c:pt>
                <c:pt idx="1">
                  <c:v>45704</c:v>
                </c:pt>
                <c:pt idx="2">
                  <c:v>45788</c:v>
                </c:pt>
              </c:numCache>
            </c:numRef>
          </c:cat>
          <c:val>
            <c:numRef>
              <c:f>IS_Snapshot!$P$7:$P$9</c:f>
              <c:numCache>
                <c:formatCode>0.00%</c:formatCode>
                <c:ptCount val="3"/>
                <c:pt idx="0">
                  <c:v>7.5250806636458209E-2</c:v>
                </c:pt>
                <c:pt idx="1">
                  <c:v>9.0683923182920234E-2</c:v>
                </c:pt>
                <c:pt idx="2">
                  <c:v>7.9680094786729855E-2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3B-45B5-B3B2-585EC57EF1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78213856"/>
        <c:axId val="1278236896"/>
      </c:barChart>
      <c:catAx>
        <c:axId val="12782138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236896"/>
        <c:crosses val="autoZero"/>
        <c:auto val="0"/>
        <c:lblAlgn val="ctr"/>
        <c:lblOffset val="100"/>
        <c:noMultiLvlLbl val="0"/>
      </c:catAx>
      <c:valAx>
        <c:axId val="1278236896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21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19049</xdr:rowOff>
    </xdr:from>
    <xdr:to>
      <xdr:col>7</xdr:col>
      <xdr:colOff>581025</xdr:colOff>
      <xdr:row>28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AB7BFC-E922-4EAA-80F6-2EDBC1FAD5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581026</xdr:colOff>
      <xdr:row>4</xdr:row>
      <xdr:rowOff>19049</xdr:rowOff>
    </xdr:from>
    <xdr:to>
      <xdr:col>19</xdr:col>
      <xdr:colOff>495300</xdr:colOff>
      <xdr:row>28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92BCBC-CC07-47C9-A223-F8F4F51314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28</xdr:row>
      <xdr:rowOff>19049</xdr:rowOff>
    </xdr:from>
    <xdr:to>
      <xdr:col>7</xdr:col>
      <xdr:colOff>581025</xdr:colOff>
      <xdr:row>46</xdr:row>
      <xdr:rowOff>85724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40E2B7-653E-42F0-AC84-B113437AD3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590549</xdr:colOff>
      <xdr:row>28</xdr:row>
      <xdr:rowOff>19049</xdr:rowOff>
    </xdr:from>
    <xdr:to>
      <xdr:col>19</xdr:col>
      <xdr:colOff>485774</xdr:colOff>
      <xdr:row>46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983F38-5E35-4870-A660-30CD021415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dan's%20PC\Desktop\Source_Data.xlsx" TargetMode="External"/><Relationship Id="rId1" Type="http://schemas.openxmlformats.org/officeDocument/2006/relationships/externalLinkPath" Target="Source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urce_Data"/>
    </sheetNames>
    <sheetDataSet>
      <sheetData sheetId="0">
        <row r="4">
          <cell r="A4">
            <v>1</v>
          </cell>
          <cell r="B4">
            <v>2023</v>
          </cell>
          <cell r="D4">
            <v>45256</v>
          </cell>
          <cell r="E4">
            <v>56717</v>
          </cell>
          <cell r="F4">
            <v>50457</v>
          </cell>
          <cell r="G4">
            <v>1082</v>
          </cell>
          <cell r="H4">
            <v>5358</v>
          </cell>
          <cell r="I4">
            <v>1984</v>
          </cell>
          <cell r="J4">
            <v>1589</v>
          </cell>
        </row>
        <row r="5">
          <cell r="A5">
            <v>2</v>
          </cell>
          <cell r="B5">
            <v>2024</v>
          </cell>
          <cell r="D5">
            <v>45340</v>
          </cell>
          <cell r="E5">
            <v>57331</v>
          </cell>
          <cell r="F5">
            <v>51140</v>
          </cell>
          <cell r="G5">
            <v>1111</v>
          </cell>
          <cell r="H5">
            <v>5240</v>
          </cell>
          <cell r="I5">
            <v>2062</v>
          </cell>
          <cell r="J5">
            <v>1743</v>
          </cell>
        </row>
        <row r="6">
          <cell r="A6">
            <v>3</v>
          </cell>
          <cell r="B6">
            <v>2024</v>
          </cell>
          <cell r="D6">
            <v>45424</v>
          </cell>
          <cell r="E6">
            <v>57392</v>
          </cell>
          <cell r="F6">
            <v>51173</v>
          </cell>
          <cell r="G6">
            <v>1123</v>
          </cell>
          <cell r="H6">
            <v>5145</v>
          </cell>
          <cell r="I6">
            <v>2297</v>
          </cell>
          <cell r="J6">
            <v>1681</v>
          </cell>
        </row>
        <row r="7">
          <cell r="A7">
            <v>4</v>
          </cell>
          <cell r="B7">
            <v>2024</v>
          </cell>
          <cell r="D7">
            <v>45620</v>
          </cell>
          <cell r="E7">
            <v>60985</v>
          </cell>
          <cell r="F7">
            <v>54109</v>
          </cell>
          <cell r="G7">
            <v>1166</v>
          </cell>
          <cell r="H7">
            <v>5846</v>
          </cell>
          <cell r="I7">
            <v>2196</v>
          </cell>
          <cell r="J7">
            <v>1798</v>
          </cell>
        </row>
        <row r="8">
          <cell r="A8">
            <v>5</v>
          </cell>
          <cell r="B8">
            <v>2025</v>
          </cell>
          <cell r="D8">
            <v>45704</v>
          </cell>
          <cell r="E8">
            <v>62530</v>
          </cell>
          <cell r="F8">
            <v>55744</v>
          </cell>
          <cell r="G8">
            <v>1193</v>
          </cell>
          <cell r="H8">
            <v>5663</v>
          </cell>
          <cell r="I8">
            <v>2316</v>
          </cell>
          <cell r="J8">
            <v>1788</v>
          </cell>
        </row>
        <row r="9">
          <cell r="A9">
            <v>6</v>
          </cell>
          <cell r="B9">
            <v>2025</v>
          </cell>
          <cell r="D9">
            <v>45788</v>
          </cell>
          <cell r="E9">
            <v>61965</v>
          </cell>
          <cell r="F9">
            <v>54996</v>
          </cell>
          <cell r="G9">
            <v>1240</v>
          </cell>
          <cell r="H9">
            <v>5679</v>
          </cell>
          <cell r="I9">
            <v>2530</v>
          </cell>
          <cell r="J9">
            <v>1903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7A603F-2CCC-4476-BD5A-5F31198EDAF0}" name="Table1" displayName="Table1" ref="A3:R9" totalsRowShown="0" dataDxfId="17" dataCellStyle="Percent">
  <autoFilter ref="A3:R9" xr:uid="{7D7A603F-2CCC-4476-BD5A-5F31198EDAF0}"/>
  <tableColumns count="18">
    <tableColumn id="1" xr3:uid="{D79B84C9-7CA5-46BB-88A5-19755163A16D}" name="Index">
      <calculatedColumnFormula>[1]Source_Data!A4</calculatedColumnFormula>
    </tableColumn>
    <tableColumn id="2" xr3:uid="{62C0F3B9-F097-4A31-BD0F-9AC6C3A18439}" name="Fiscal Year">
      <calculatedColumnFormula>[1]Source_Data!B4</calculatedColumnFormula>
    </tableColumn>
    <tableColumn id="3" xr3:uid="{C9F574EC-2393-4412-B98E-91676137AB63}" name="Fiscal Quarter">
      <calculatedColumnFormula>[1]Source_Data!C4</calculatedColumnFormula>
    </tableColumn>
    <tableColumn id="4" xr3:uid="{1CED919D-E55E-491D-AC4C-4853AB338F53}" name="Quarter End Date" dataDxfId="16">
      <calculatedColumnFormula>[1]Source_Data!D4</calculatedColumnFormula>
    </tableColumn>
    <tableColumn id="5" xr3:uid="{61E4A4A1-5B0C-47A1-A9B1-E17B24068C92}" name="Revenue" dataDxfId="15" dataCellStyle="Comma">
      <calculatedColumnFormula>[1]Source_Data!E4</calculatedColumnFormula>
    </tableColumn>
    <tableColumn id="6" xr3:uid="{865B3374-2DF6-4F4C-8352-845E48B89D71}" name="Cost of Sales" dataDxfId="14" dataCellStyle="Comma">
      <calculatedColumnFormula>[1]Source_Data!F4</calculatedColumnFormula>
    </tableColumn>
    <tableColumn id="7" xr3:uid="{E23D5C52-9A62-4902-9B10-FF3FF775F6FE}" name="Membership Fees" dataDxfId="13" dataCellStyle="Comma">
      <calculatedColumnFormula>[1]Source_Data!G4</calculatedColumnFormula>
    </tableColumn>
    <tableColumn id="8" xr3:uid="{498D0410-4040-49A1-9BAD-3BF87222EAB4}" name="Gross Profit" dataDxfId="12" dataCellStyle="Comma">
      <calculatedColumnFormula>E4-F4</calculatedColumnFormula>
    </tableColumn>
    <tableColumn id="9" xr3:uid="{2A666384-13C2-44E0-812A-C047922D1C20}" name="Gross Margin %" dataDxfId="11" dataCellStyle="Percent">
      <calculatedColumnFormula>H4/E4</calculatedColumnFormula>
    </tableColumn>
    <tableColumn id="10" xr3:uid="{9F8ECAD5-98B0-42C7-81E1-2C875BDC5F6E}" name="Operating Expenses" dataDxfId="10">
      <calculatedColumnFormula>[1]Source_Data!H4</calculatedColumnFormula>
    </tableColumn>
    <tableColumn id="11" xr3:uid="{38CABBAD-A54C-4575-8F4D-0BFAE00A3B29}" name="Operating Income" dataDxfId="9">
      <calculatedColumnFormula>[1]Source_Data!I4</calculatedColumnFormula>
    </tableColumn>
    <tableColumn id="12" xr3:uid="{A9DF5834-6620-4BB9-9EDB-200F62523AE8}" name="Operating Margin %" dataDxfId="8" dataCellStyle="Percent">
      <calculatedColumnFormula>K4/E4</calculatedColumnFormula>
    </tableColumn>
    <tableColumn id="13" xr3:uid="{F2A6D9AB-7781-46C4-9C90-806FA1982D9A}" name="Net Income" dataDxfId="7">
      <calculatedColumnFormula>[1]Source_Data!J4</calculatedColumnFormula>
    </tableColumn>
    <tableColumn id="14" xr3:uid="{36566772-86B9-4CC4-BB69-24637EAB678D}" name="Net Margin %" dataDxfId="6" dataCellStyle="Percent">
      <calculatedColumnFormula>M4/E4</calculatedColumnFormula>
    </tableColumn>
    <tableColumn id="15" xr3:uid="{4E8C2166-679B-44C5-B97B-EA4A28BDB2FB}" name="QoQ Revenue %" dataDxfId="5" dataCellStyle="Percent">
      <calculatedColumnFormula>(E4-E3)/E3</calculatedColumnFormula>
    </tableColumn>
    <tableColumn id="16" xr3:uid="{B1C76988-EB47-4DAA-96ED-E3D642E2DF61}" name="YoY Revenue %" dataDxfId="4" dataCellStyle="Percent"/>
    <tableColumn id="17" xr3:uid="{ED3D3B98-F043-48D9-B5A5-36F3E6270589}" name="QoQ Op Inc %" dataDxfId="3" dataCellStyle="Percent">
      <calculatedColumnFormula>(K4-K3)/K3</calculatedColumnFormula>
    </tableColumn>
    <tableColumn id="18" xr3:uid="{FE0CE3CF-4BBC-48C9-B70D-E9AF368DB925}" name="YoY Op Inc %" dataDxfId="2" dataCellStyle="Percent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3316D-DC1A-4DA9-87CD-A32ABD2FBC97}">
  <dimension ref="A3:R13"/>
  <sheetViews>
    <sheetView tabSelected="1" workbookViewId="0">
      <selection activeCell="H23" sqref="H23"/>
    </sheetView>
  </sheetViews>
  <sheetFormatPr defaultRowHeight="15" x14ac:dyDescent="0.25"/>
  <cols>
    <col min="1" max="1" width="8.28515625" bestFit="1" customWidth="1"/>
    <col min="2" max="2" width="12.85546875" bestFit="1" customWidth="1"/>
    <col min="3" max="3" width="15.85546875" bestFit="1" customWidth="1"/>
    <col min="4" max="4" width="18.85546875" bestFit="1" customWidth="1"/>
    <col min="5" max="5" width="11.28515625" bestFit="1" customWidth="1"/>
    <col min="6" max="6" width="15.140625" bestFit="1" customWidth="1"/>
    <col min="7" max="7" width="19.5703125" bestFit="1" customWidth="1"/>
    <col min="8" max="8" width="14" bestFit="1" customWidth="1"/>
    <col min="9" max="9" width="17.140625" bestFit="1" customWidth="1"/>
    <col min="10" max="10" width="21.5703125" bestFit="1" customWidth="1"/>
    <col min="11" max="11" width="19.5703125" bestFit="1" customWidth="1"/>
    <col min="12" max="12" width="20.85546875" bestFit="1" customWidth="1"/>
    <col min="13" max="13" width="13.7109375" bestFit="1" customWidth="1"/>
    <col min="14" max="14" width="15" bestFit="1" customWidth="1"/>
    <col min="15" max="15" width="17.85546875" bestFit="1" customWidth="1"/>
    <col min="16" max="16" width="17.28515625" bestFit="1" customWidth="1"/>
    <col min="17" max="17" width="15.5703125" bestFit="1" customWidth="1"/>
    <col min="18" max="18" width="14.85546875" bestFit="1" customWidth="1"/>
  </cols>
  <sheetData>
    <row r="3" spans="1:18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10</v>
      </c>
      <c r="I3" t="s">
        <v>11</v>
      </c>
      <c r="J3" t="s">
        <v>7</v>
      </c>
      <c r="K3" t="s">
        <v>8</v>
      </c>
      <c r="L3" t="s">
        <v>12</v>
      </c>
      <c r="M3" t="s">
        <v>9</v>
      </c>
      <c r="N3" t="s">
        <v>13</v>
      </c>
      <c r="O3" t="s">
        <v>14</v>
      </c>
      <c r="P3" t="s">
        <v>20</v>
      </c>
      <c r="Q3" t="s">
        <v>15</v>
      </c>
      <c r="R3" t="s">
        <v>16</v>
      </c>
    </row>
    <row r="4" spans="1:18" x14ac:dyDescent="0.25">
      <c r="A4">
        <f>[1]Source_Data!A4</f>
        <v>1</v>
      </c>
      <c r="B4">
        <f>[1]Source_Data!B4</f>
        <v>2023</v>
      </c>
      <c r="C4">
        <f>[1]Source_Data!C4</f>
        <v>0</v>
      </c>
      <c r="D4" s="1">
        <f>[1]Source_Data!D4</f>
        <v>45256</v>
      </c>
      <c r="E4" s="5">
        <f>[1]Source_Data!E4</f>
        <v>56717</v>
      </c>
      <c r="F4" s="5">
        <f>[1]Source_Data!F4</f>
        <v>50457</v>
      </c>
      <c r="G4" s="5">
        <f>[1]Source_Data!G4</f>
        <v>1082</v>
      </c>
      <c r="H4" s="5">
        <f>E4-F4</f>
        <v>6260</v>
      </c>
      <c r="I4" s="3">
        <f>H4/E4</f>
        <v>0.11037255143960364</v>
      </c>
      <c r="J4" s="2">
        <f>[1]Source_Data!H4</f>
        <v>5358</v>
      </c>
      <c r="K4" s="2">
        <f>[1]Source_Data!I4</f>
        <v>1984</v>
      </c>
      <c r="L4" s="3">
        <f>K4/E4</f>
        <v>3.4980693619197069E-2</v>
      </c>
      <c r="M4" s="2">
        <f>[1]Source_Data!J4</f>
        <v>1589</v>
      </c>
      <c r="N4" s="3">
        <f>M4/E4</f>
        <v>2.8016291411746039E-2</v>
      </c>
      <c r="O4" s="3"/>
      <c r="P4" s="3"/>
      <c r="Q4" s="3"/>
      <c r="R4" s="3"/>
    </row>
    <row r="5" spans="1:18" x14ac:dyDescent="0.25">
      <c r="A5">
        <f>[1]Source_Data!A5</f>
        <v>2</v>
      </c>
      <c r="B5">
        <f>[1]Source_Data!B5</f>
        <v>2024</v>
      </c>
      <c r="C5">
        <f>[1]Source_Data!C5</f>
        <v>0</v>
      </c>
      <c r="D5" s="1">
        <f>[1]Source_Data!D5</f>
        <v>45340</v>
      </c>
      <c r="E5" s="5">
        <f>[1]Source_Data!E5</f>
        <v>57331</v>
      </c>
      <c r="F5" s="5">
        <f>[1]Source_Data!F5</f>
        <v>51140</v>
      </c>
      <c r="G5" s="5">
        <f>[1]Source_Data!G5</f>
        <v>1111</v>
      </c>
      <c r="H5" s="5">
        <f t="shared" ref="H5:H9" si="0">E5-F5</f>
        <v>6191</v>
      </c>
      <c r="I5" s="3">
        <f t="shared" ref="I5:I9" si="1">H5/E5</f>
        <v>0.10798695295738781</v>
      </c>
      <c r="J5" s="2">
        <f>[1]Source_Data!H5</f>
        <v>5240</v>
      </c>
      <c r="K5" s="2">
        <f>[1]Source_Data!I5</f>
        <v>2062</v>
      </c>
      <c r="L5" s="3">
        <f t="shared" ref="L5:L9" si="2">K5/E5</f>
        <v>3.5966580035233994E-2</v>
      </c>
      <c r="M5" s="2">
        <f>[1]Source_Data!J5</f>
        <v>1743</v>
      </c>
      <c r="N5" s="3">
        <f t="shared" ref="N5:N9" si="3">M5/E5</f>
        <v>3.0402400097678393E-2</v>
      </c>
      <c r="O5" s="3">
        <f>(E5-E4)/E4</f>
        <v>1.0825678368037802E-2</v>
      </c>
      <c r="P5" s="3"/>
      <c r="Q5" s="3">
        <f>(K5-K4)/K4</f>
        <v>3.9314516129032258E-2</v>
      </c>
      <c r="R5" s="3"/>
    </row>
    <row r="6" spans="1:18" x14ac:dyDescent="0.25">
      <c r="A6">
        <f>[1]Source_Data!A6</f>
        <v>3</v>
      </c>
      <c r="B6">
        <f>[1]Source_Data!B6</f>
        <v>2024</v>
      </c>
      <c r="C6">
        <f>[1]Source_Data!C6</f>
        <v>0</v>
      </c>
      <c r="D6" s="1">
        <f>[1]Source_Data!D6</f>
        <v>45424</v>
      </c>
      <c r="E6" s="5">
        <f>[1]Source_Data!E6</f>
        <v>57392</v>
      </c>
      <c r="F6" s="5">
        <f>[1]Source_Data!F6</f>
        <v>51173</v>
      </c>
      <c r="G6" s="5">
        <f>[1]Source_Data!G6</f>
        <v>1123</v>
      </c>
      <c r="H6" s="5">
        <f t="shared" si="0"/>
        <v>6219</v>
      </c>
      <c r="I6" s="3">
        <f t="shared" si="1"/>
        <v>0.10836005018120992</v>
      </c>
      <c r="J6" s="2">
        <f>[1]Source_Data!H6</f>
        <v>5145</v>
      </c>
      <c r="K6" s="2">
        <f>[1]Source_Data!I6</f>
        <v>2297</v>
      </c>
      <c r="L6" s="3">
        <f t="shared" si="2"/>
        <v>4.0022999721215501E-2</v>
      </c>
      <c r="M6" s="2">
        <f>[1]Source_Data!J6</f>
        <v>1681</v>
      </c>
      <c r="N6" s="3">
        <f t="shared" si="3"/>
        <v>2.9289796487315306E-2</v>
      </c>
      <c r="O6" s="3">
        <f t="shared" ref="O6:O9" si="4">(E6-E5)/E5</f>
        <v>1.063996790567058E-3</v>
      </c>
      <c r="P6" s="3"/>
      <c r="Q6" s="3">
        <f t="shared" ref="Q6:Q9" si="5">(K6-K5)/K5</f>
        <v>0.11396702230843841</v>
      </c>
      <c r="R6" s="3"/>
    </row>
    <row r="7" spans="1:18" x14ac:dyDescent="0.25">
      <c r="A7">
        <f>[1]Source_Data!A7</f>
        <v>4</v>
      </c>
      <c r="B7">
        <f>[1]Source_Data!B7</f>
        <v>2024</v>
      </c>
      <c r="C7">
        <f>[1]Source_Data!C7</f>
        <v>0</v>
      </c>
      <c r="D7" s="1">
        <f>[1]Source_Data!D7</f>
        <v>45620</v>
      </c>
      <c r="E7" s="5">
        <f>[1]Source_Data!E7</f>
        <v>60985</v>
      </c>
      <c r="F7" s="5">
        <f>[1]Source_Data!F7</f>
        <v>54109</v>
      </c>
      <c r="G7" s="5">
        <f>[1]Source_Data!G7</f>
        <v>1166</v>
      </c>
      <c r="H7" s="5">
        <f t="shared" si="0"/>
        <v>6876</v>
      </c>
      <c r="I7" s="3">
        <f t="shared" si="1"/>
        <v>0.11274903664835616</v>
      </c>
      <c r="J7" s="2">
        <f>[1]Source_Data!H7</f>
        <v>5846</v>
      </c>
      <c r="K7" s="2">
        <f>[1]Source_Data!I7</f>
        <v>2196</v>
      </c>
      <c r="L7" s="3">
        <f t="shared" si="2"/>
        <v>3.6008854636385999E-2</v>
      </c>
      <c r="M7" s="2">
        <f>[1]Source_Data!J7</f>
        <v>1798</v>
      </c>
      <c r="N7" s="3">
        <f t="shared" si="3"/>
        <v>2.9482659670410756E-2</v>
      </c>
      <c r="O7" s="3">
        <f t="shared" si="4"/>
        <v>6.2604544187343181E-2</v>
      </c>
      <c r="P7" s="3">
        <f>(E7-E4)/E4</f>
        <v>7.5250806636458209E-2</v>
      </c>
      <c r="Q7" s="3">
        <f t="shared" si="5"/>
        <v>-4.397039616891598E-2</v>
      </c>
      <c r="R7" s="3">
        <f>(K7-K4)/K4</f>
        <v>0.10685483870967742</v>
      </c>
    </row>
    <row r="8" spans="1:18" x14ac:dyDescent="0.25">
      <c r="A8">
        <f>[1]Source_Data!A8</f>
        <v>5</v>
      </c>
      <c r="B8">
        <f>[1]Source_Data!B8</f>
        <v>2025</v>
      </c>
      <c r="C8">
        <f>[1]Source_Data!C8</f>
        <v>0</v>
      </c>
      <c r="D8" s="1">
        <f>[1]Source_Data!D8</f>
        <v>45704</v>
      </c>
      <c r="E8" s="5">
        <f>[1]Source_Data!E8</f>
        <v>62530</v>
      </c>
      <c r="F8" s="5">
        <f>[1]Source_Data!F8</f>
        <v>55744</v>
      </c>
      <c r="G8" s="5">
        <f>[1]Source_Data!G8</f>
        <v>1193</v>
      </c>
      <c r="H8" s="5">
        <f t="shared" si="0"/>
        <v>6786</v>
      </c>
      <c r="I8" s="3">
        <f t="shared" si="1"/>
        <v>0.10852390852390853</v>
      </c>
      <c r="J8" s="2">
        <f>[1]Source_Data!H8</f>
        <v>5663</v>
      </c>
      <c r="K8" s="2">
        <f>[1]Source_Data!I8</f>
        <v>2316</v>
      </c>
      <c r="L8" s="3">
        <f t="shared" si="2"/>
        <v>3.7038221653606269E-2</v>
      </c>
      <c r="M8" s="2">
        <f>[1]Source_Data!J8</f>
        <v>1788</v>
      </c>
      <c r="N8" s="3">
        <f t="shared" si="3"/>
        <v>2.8594274748120901E-2</v>
      </c>
      <c r="O8" s="3">
        <f t="shared" si="4"/>
        <v>2.5334098548823483E-2</v>
      </c>
      <c r="P8" s="3">
        <f t="shared" ref="P8:P9" si="6">(E8-E5)/E5</f>
        <v>9.0683923182920234E-2</v>
      </c>
      <c r="Q8" s="3">
        <f t="shared" si="5"/>
        <v>5.4644808743169397E-2</v>
      </c>
      <c r="R8" s="3">
        <f t="shared" ref="R8:R9" si="7">(K8-K5)/K5</f>
        <v>0.12318137730358875</v>
      </c>
    </row>
    <row r="9" spans="1:18" x14ac:dyDescent="0.25">
      <c r="A9">
        <f>[1]Source_Data!A9</f>
        <v>6</v>
      </c>
      <c r="B9">
        <f>[1]Source_Data!B9</f>
        <v>2025</v>
      </c>
      <c r="C9">
        <f>[1]Source_Data!C9</f>
        <v>0</v>
      </c>
      <c r="D9" s="1">
        <f>[1]Source_Data!D9</f>
        <v>45788</v>
      </c>
      <c r="E9" s="5">
        <f>[1]Source_Data!E9</f>
        <v>61965</v>
      </c>
      <c r="F9" s="5">
        <f>[1]Source_Data!F9</f>
        <v>54996</v>
      </c>
      <c r="G9" s="5">
        <f>[1]Source_Data!G9</f>
        <v>1240</v>
      </c>
      <c r="H9" s="5">
        <f t="shared" si="0"/>
        <v>6969</v>
      </c>
      <c r="I9" s="3">
        <f t="shared" si="1"/>
        <v>0.11246671508109417</v>
      </c>
      <c r="J9" s="2">
        <f>[1]Source_Data!H9</f>
        <v>5679</v>
      </c>
      <c r="K9" s="2">
        <f>[1]Source_Data!I9</f>
        <v>2530</v>
      </c>
      <c r="L9" s="3">
        <f t="shared" si="2"/>
        <v>4.082950052448963E-2</v>
      </c>
      <c r="M9" s="2">
        <f>[1]Source_Data!J9</f>
        <v>1903</v>
      </c>
      <c r="N9" s="3">
        <f t="shared" si="3"/>
        <v>3.0710885177116114E-2</v>
      </c>
      <c r="O9" s="3">
        <f t="shared" si="4"/>
        <v>-9.0356628818167271E-3</v>
      </c>
      <c r="P9" s="3">
        <f t="shared" si="6"/>
        <v>7.9680094786729855E-2</v>
      </c>
      <c r="Q9" s="3">
        <f t="shared" si="5"/>
        <v>9.2400690846286701E-2</v>
      </c>
      <c r="R9" s="3">
        <f t="shared" si="7"/>
        <v>0.10143665650848933</v>
      </c>
    </row>
    <row r="13" spans="1:18" x14ac:dyDescent="0.25">
      <c r="G13" s="4"/>
    </row>
  </sheetData>
  <conditionalFormatting sqref="I4:I9">
    <cfRule type="dataBar" priority="4">
      <dataBar>
        <cfvo type="num" val="0.09"/>
        <cfvo type="num" val="0.13"/>
        <color rgb="FF638EC6"/>
      </dataBar>
      <extLst>
        <ext xmlns:x14="http://schemas.microsoft.com/office/spreadsheetml/2009/9/main" uri="{B025F937-C7B1-47D3-B67F-A62EFF666E3E}">
          <x14:id>{BFED97C1-E8AA-46FA-9E76-E16C6F91DB2D}</x14:id>
        </ext>
      </extLst>
    </cfRule>
  </conditionalFormatting>
  <conditionalFormatting sqref="L4:L9">
    <cfRule type="iconSet" priority="1">
      <iconSet iconSet="3Arrows">
        <cfvo type="percent" val="0"/>
        <cfvo type="num" val="3.5000000000000003E-2"/>
        <cfvo type="num" val="0.04"/>
      </iconSe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ED97C1-E8AA-46FA-9E76-E16C6F91DB2D}">
            <x14:dataBar minLength="0" maxLength="100" gradient="0">
              <x14:cfvo type="num">
                <xm:f>0.09</xm:f>
              </x14:cfvo>
              <x14:cfvo type="num">
                <xm:f>0.13</xm:f>
              </x14:cfvo>
              <x14:negativeFillColor rgb="FFFF0000"/>
              <x14:axisColor rgb="FF000000"/>
            </x14:dataBar>
          </x14:cfRule>
          <xm:sqref>I4:I9</xm:sqref>
        </x14:conditionalFormatting>
        <x14:conditionalFormatting xmlns:xm="http://schemas.microsoft.com/office/excel/2006/main">
          <x14:cfRule type="iconSet" priority="2" id="{C9142288-3E3C-4CE7-8ED5-60E36B3DBFB2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L4:L9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A7B76-797E-4889-9152-E9710EDE7C92}">
  <sheetPr>
    <pageSetUpPr autoPageBreaks="0"/>
  </sheetPr>
  <dimension ref="A3:G10"/>
  <sheetViews>
    <sheetView zoomScaleNormal="100" workbookViewId="0">
      <selection activeCell="O14" sqref="O14"/>
    </sheetView>
  </sheetViews>
  <sheetFormatPr defaultRowHeight="15" x14ac:dyDescent="0.25"/>
  <cols>
    <col min="1" max="1" width="11.42578125" bestFit="1" customWidth="1"/>
    <col min="2" max="2" width="12.5703125" bestFit="1" customWidth="1"/>
    <col min="5" max="5" width="16.85546875" bestFit="1" customWidth="1"/>
    <col min="8" max="8" width="12.140625" bestFit="1" customWidth="1"/>
  </cols>
  <sheetData>
    <row r="3" spans="1:7" x14ac:dyDescent="0.25">
      <c r="A3" t="s">
        <v>17</v>
      </c>
      <c r="B3" t="s">
        <v>4</v>
      </c>
      <c r="C3" t="s">
        <v>18</v>
      </c>
      <c r="D3" t="s">
        <v>19</v>
      </c>
      <c r="E3" t="s">
        <v>8</v>
      </c>
      <c r="F3" t="s">
        <v>18</v>
      </c>
      <c r="G3" t="s">
        <v>19</v>
      </c>
    </row>
    <row r="4" spans="1:7" x14ac:dyDescent="0.25">
      <c r="A4" s="1">
        <f>IS_Snapshot!D4</f>
        <v>45256</v>
      </c>
      <c r="B4" s="5">
        <f>IS_Snapshot!E4</f>
        <v>56717</v>
      </c>
      <c r="C4" s="6"/>
      <c r="D4" s="6"/>
      <c r="E4" s="12">
        <f>IS_Snapshot!K4</f>
        <v>1984</v>
      </c>
    </row>
    <row r="5" spans="1:7" x14ac:dyDescent="0.25">
      <c r="A5" s="1">
        <f>IS_Snapshot!D5</f>
        <v>45340</v>
      </c>
      <c r="B5" s="5">
        <f>IS_Snapshot!E5</f>
        <v>57331</v>
      </c>
      <c r="C5" s="6">
        <f>IS_Snapshot!O5</f>
        <v>1.0825678368037802E-2</v>
      </c>
      <c r="D5" s="6"/>
      <c r="E5" s="12">
        <f>IS_Snapshot!K5</f>
        <v>2062</v>
      </c>
      <c r="F5" s="6">
        <f>IS_Snapshot!Q5</f>
        <v>3.9314516129032258E-2</v>
      </c>
      <c r="G5" s="6"/>
    </row>
    <row r="6" spans="1:7" x14ac:dyDescent="0.25">
      <c r="A6" s="1">
        <f>IS_Snapshot!D6</f>
        <v>45424</v>
      </c>
      <c r="B6" s="5">
        <f>IS_Snapshot!E6</f>
        <v>57392</v>
      </c>
      <c r="C6" s="6">
        <f>IS_Snapshot!O6</f>
        <v>1.063996790567058E-3</v>
      </c>
      <c r="D6" s="6"/>
      <c r="E6" s="12">
        <f>IS_Snapshot!K6</f>
        <v>2297</v>
      </c>
      <c r="F6" s="6">
        <f>IS_Snapshot!Q6</f>
        <v>0.11396702230843841</v>
      </c>
      <c r="G6" s="6"/>
    </row>
    <row r="7" spans="1:7" x14ac:dyDescent="0.25">
      <c r="A7" s="1">
        <f>IS_Snapshot!D7</f>
        <v>45620</v>
      </c>
      <c r="B7" s="5">
        <f>IS_Snapshot!E7</f>
        <v>60985</v>
      </c>
      <c r="C7" s="6">
        <f>IS_Snapshot!O7</f>
        <v>6.2604544187343181E-2</v>
      </c>
      <c r="D7" s="6">
        <f>IS_Snapshot!P7</f>
        <v>7.5250806636458209E-2</v>
      </c>
      <c r="E7" s="12">
        <f>IS_Snapshot!K7</f>
        <v>2196</v>
      </c>
      <c r="F7" s="6">
        <f>IS_Snapshot!Q7</f>
        <v>-4.397039616891598E-2</v>
      </c>
      <c r="G7" s="6">
        <f>IS_Snapshot!R7</f>
        <v>0.10685483870967742</v>
      </c>
    </row>
    <row r="8" spans="1:7" x14ac:dyDescent="0.25">
      <c r="A8" s="1">
        <f>IS_Snapshot!D8</f>
        <v>45704</v>
      </c>
      <c r="B8" s="5">
        <f>IS_Snapshot!E8</f>
        <v>62530</v>
      </c>
      <c r="C8" s="6">
        <f>IS_Snapshot!O8</f>
        <v>2.5334098548823483E-2</v>
      </c>
      <c r="D8" s="6">
        <f>IS_Snapshot!P8</f>
        <v>9.0683923182920234E-2</v>
      </c>
      <c r="E8" s="12">
        <f>IS_Snapshot!K8</f>
        <v>2316</v>
      </c>
      <c r="F8" s="6">
        <f>IS_Snapshot!Q8</f>
        <v>5.4644808743169397E-2</v>
      </c>
      <c r="G8" s="6">
        <f>IS_Snapshot!R8</f>
        <v>0.12318137730358875</v>
      </c>
    </row>
    <row r="9" spans="1:7" x14ac:dyDescent="0.25">
      <c r="A9" s="1">
        <f>IS_Snapshot!D9</f>
        <v>45788</v>
      </c>
      <c r="B9" s="5">
        <f>IS_Snapshot!E9</f>
        <v>61965</v>
      </c>
      <c r="C9" s="6">
        <f>IS_Snapshot!O9</f>
        <v>-9.0356628818167271E-3</v>
      </c>
      <c r="D9" s="6">
        <f>IS_Snapshot!P9</f>
        <v>7.9680094786729855E-2</v>
      </c>
      <c r="E9" s="12">
        <f>IS_Snapshot!K9</f>
        <v>2530</v>
      </c>
      <c r="F9" s="6">
        <f>IS_Snapshot!Q9</f>
        <v>9.2400690846286701E-2</v>
      </c>
      <c r="G9" s="6">
        <f>IS_Snapshot!R9</f>
        <v>0.10143665650848933</v>
      </c>
    </row>
    <row r="10" spans="1:7" x14ac:dyDescent="0.25">
      <c r="A10" s="1"/>
    </row>
  </sheetData>
  <conditionalFormatting sqref="B4 E4 B5:C6 E5:F6 B7:G9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F9A58-B805-4115-8A20-7271DCE1C902}">
  <dimension ref="A1:D3"/>
  <sheetViews>
    <sheetView workbookViewId="0">
      <selection activeCell="X36" sqref="X36"/>
    </sheetView>
  </sheetViews>
  <sheetFormatPr defaultRowHeight="15" x14ac:dyDescent="0.25"/>
  <cols>
    <col min="1" max="1" width="16.5703125" bestFit="1" customWidth="1"/>
    <col min="2" max="2" width="15" bestFit="1" customWidth="1"/>
    <col min="3" max="3" width="24.85546875" bestFit="1" customWidth="1"/>
    <col min="4" max="4" width="22.85546875" bestFit="1" customWidth="1"/>
  </cols>
  <sheetData>
    <row r="1" spans="1:4" ht="15.75" thickBot="1" x14ac:dyDescent="0.3"/>
    <row r="2" spans="1:4" x14ac:dyDescent="0.25">
      <c r="A2" s="7" t="s">
        <v>21</v>
      </c>
      <c r="B2" s="7" t="s">
        <v>22</v>
      </c>
      <c r="C2" s="7" t="s">
        <v>23</v>
      </c>
      <c r="D2" s="7" t="s">
        <v>24</v>
      </c>
    </row>
    <row r="3" spans="1:4" ht="21.75" thickBot="1" x14ac:dyDescent="0.3">
      <c r="A3" s="10">
        <f>INDEX(IS_Snapshot!E:E, MATCH(MAX(IS_Snapshot!D:D), IS_Snapshot!D:D, 0))</f>
        <v>61965</v>
      </c>
      <c r="B3" s="8">
        <f>INDEX(IS_Snapshot!P:P, MATCH(MAX(IS_Snapshot!D:D), IS_Snapshot!D:D, 0))</f>
        <v>7.9680094786729855E-2</v>
      </c>
      <c r="C3" s="9">
        <f>INDEX(IS_Snapshot!K:K, MATCH(MAX(IS_Snapshot!D:D), IS_Snapshot!D:D, 0))</f>
        <v>2530</v>
      </c>
      <c r="D3" s="8">
        <f>INDEX(IS_Snapshot!R:R, MATCH(MAX(IS_Snapshot!D:D), IS_Snapshot!D:D, 0))</f>
        <v>0.10143665650848933</v>
      </c>
    </row>
  </sheetData>
  <conditionalFormatting sqref="B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D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1F64D-6443-4275-BE74-D9E9EEA55BA8}">
  <dimension ref="A1:G19"/>
  <sheetViews>
    <sheetView workbookViewId="0">
      <selection activeCell="H26" sqref="H26"/>
    </sheetView>
  </sheetViews>
  <sheetFormatPr defaultRowHeight="15" x14ac:dyDescent="0.25"/>
  <cols>
    <col min="1" max="1" width="30.140625" bestFit="1" customWidth="1"/>
    <col min="2" max="2" width="16.42578125" bestFit="1" customWidth="1"/>
    <col min="3" max="3" width="14.42578125" bestFit="1" customWidth="1"/>
    <col min="4" max="4" width="16" bestFit="1" customWidth="1"/>
    <col min="5" max="5" width="18.7109375" bestFit="1" customWidth="1"/>
    <col min="6" max="6" width="18.5703125" bestFit="1" customWidth="1"/>
    <col min="7" max="7" width="16.5703125" bestFit="1" customWidth="1"/>
    <col min="8" max="8" width="16" bestFit="1" customWidth="1"/>
    <col min="9" max="9" width="18.7109375" bestFit="1" customWidth="1"/>
    <col min="10" max="10" width="14" bestFit="1" customWidth="1"/>
    <col min="11" max="11" width="16.5703125" bestFit="1" customWidth="1"/>
  </cols>
  <sheetData>
    <row r="1" spans="1:7" x14ac:dyDescent="0.25">
      <c r="B1" t="s">
        <v>26</v>
      </c>
      <c r="C1" t="s">
        <v>27</v>
      </c>
      <c r="D1" t="s">
        <v>28</v>
      </c>
    </row>
    <row r="2" spans="1:7" x14ac:dyDescent="0.25">
      <c r="A2" t="s">
        <v>29</v>
      </c>
      <c r="B2" s="13">
        <v>7.0000000000000007E-2</v>
      </c>
      <c r="C2" s="17">
        <v>0.09</v>
      </c>
      <c r="D2" s="15">
        <v>0.04</v>
      </c>
      <c r="F2" t="s">
        <v>33</v>
      </c>
      <c r="G2" s="19">
        <f>IS_Snapshot!E9</f>
        <v>61965</v>
      </c>
    </row>
    <row r="3" spans="1:7" x14ac:dyDescent="0.25">
      <c r="A3" t="s">
        <v>30</v>
      </c>
      <c r="B3" s="13">
        <v>0.03</v>
      </c>
      <c r="C3" s="17">
        <v>0.05</v>
      </c>
      <c r="D3" s="15">
        <v>0.01</v>
      </c>
    </row>
    <row r="4" spans="1:7" x14ac:dyDescent="0.25">
      <c r="A4" t="s">
        <v>31</v>
      </c>
      <c r="B4" s="13">
        <v>3.5000000000000003E-2</v>
      </c>
      <c r="C4" s="17">
        <v>0.04</v>
      </c>
      <c r="D4" s="15">
        <v>0.03</v>
      </c>
    </row>
    <row r="5" spans="1:7" x14ac:dyDescent="0.25">
      <c r="A5" t="s">
        <v>32</v>
      </c>
      <c r="B5" s="14">
        <f>(1+B2)*(1+B3)-1</f>
        <v>0.10210000000000008</v>
      </c>
      <c r="C5" s="18">
        <f t="shared" ref="C5:D5" si="0">(1+C2)*(1+C3)-1</f>
        <v>0.14450000000000007</v>
      </c>
      <c r="D5" s="16">
        <f t="shared" si="0"/>
        <v>5.04E-2</v>
      </c>
    </row>
    <row r="7" spans="1:7" x14ac:dyDescent="0.25">
      <c r="A7" t="s">
        <v>25</v>
      </c>
      <c r="B7" s="20" t="s">
        <v>38</v>
      </c>
      <c r="C7" s="20" t="s">
        <v>39</v>
      </c>
      <c r="D7" t="s">
        <v>34</v>
      </c>
      <c r="E7" t="s">
        <v>36</v>
      </c>
      <c r="F7" t="s">
        <v>35</v>
      </c>
      <c r="G7" t="s">
        <v>37</v>
      </c>
    </row>
    <row r="8" spans="1:7" x14ac:dyDescent="0.25">
      <c r="A8" s="11">
        <v>45870</v>
      </c>
      <c r="B8" s="24">
        <f>G2*(1+$B$5)</f>
        <v>68291.626499999998</v>
      </c>
      <c r="C8" s="25">
        <f>B8*$B$4</f>
        <v>2390.2069275000003</v>
      </c>
      <c r="D8" s="27">
        <f>$G$2*(1+$C$5)</f>
        <v>70918.942500000005</v>
      </c>
      <c r="E8" s="28">
        <f>D8*$C$4</f>
        <v>2836.7577000000001</v>
      </c>
      <c r="F8" s="26">
        <f>$G$2*(1+$D$5)</f>
        <v>65088.036</v>
      </c>
      <c r="G8" s="26">
        <f>F8*$D$4</f>
        <v>1952.6410799999999</v>
      </c>
    </row>
    <row r="9" spans="1:7" x14ac:dyDescent="0.25">
      <c r="A9" s="11">
        <v>45962</v>
      </c>
      <c r="B9" s="24">
        <f>B8*(1+$B$5)</f>
        <v>75264.201565650001</v>
      </c>
      <c r="C9" s="25">
        <f>B9*$B$4</f>
        <v>2634.2470547977505</v>
      </c>
      <c r="D9" s="27">
        <f>D8*(1+$C$5)</f>
        <v>81166.729691250017</v>
      </c>
      <c r="E9" s="28">
        <f>D9*$C$4</f>
        <v>3246.6691876500008</v>
      </c>
      <c r="F9" s="26">
        <f>F8*(1+$D$5)</f>
        <v>68368.473014400006</v>
      </c>
      <c r="G9" s="26">
        <f>F9*$D$4</f>
        <v>2051.0541904320003</v>
      </c>
    </row>
    <row r="10" spans="1:7" x14ac:dyDescent="0.25">
      <c r="A10" s="11">
        <v>46054</v>
      </c>
      <c r="B10" s="24">
        <f t="shared" ref="B10:B11" si="1">B9*(1+$B$5)</f>
        <v>82948.676545502865</v>
      </c>
      <c r="C10" s="25">
        <f>B10*$B$4</f>
        <v>2903.2036790926004</v>
      </c>
      <c r="D10" s="27">
        <f t="shared" ref="D10:D11" si="2">D9*(1+$C$5)</f>
        <v>92895.32213163565</v>
      </c>
      <c r="E10" s="28">
        <f>D10*$C$4</f>
        <v>3715.8128852654263</v>
      </c>
      <c r="F10" s="26">
        <f t="shared" ref="F10:F11" si="3">F9*(1+$D$5)</f>
        <v>71814.244054325769</v>
      </c>
      <c r="G10" s="26">
        <f>F10*$D$4</f>
        <v>2154.4273216297729</v>
      </c>
    </row>
    <row r="11" spans="1:7" x14ac:dyDescent="0.25">
      <c r="A11" s="11">
        <v>46143</v>
      </c>
      <c r="B11" s="24">
        <f t="shared" si="1"/>
        <v>91417.736420798712</v>
      </c>
      <c r="C11" s="25">
        <f>B11*$B$4</f>
        <v>3199.6207747279554</v>
      </c>
      <c r="D11" s="27">
        <f t="shared" si="2"/>
        <v>106318.69617965701</v>
      </c>
      <c r="E11" s="28">
        <f>D11*$C$4</f>
        <v>4252.7478471862805</v>
      </c>
      <c r="F11" s="26">
        <f t="shared" si="3"/>
        <v>75433.681954663785</v>
      </c>
      <c r="G11" s="26">
        <f>F11*$D$4</f>
        <v>2263.0104586399134</v>
      </c>
    </row>
    <row r="13" spans="1:7" x14ac:dyDescent="0.25">
      <c r="A13" t="s">
        <v>40</v>
      </c>
      <c r="B13" s="21">
        <f>SUM(B8:B11)</f>
        <v>317922.24103195156</v>
      </c>
    </row>
    <row r="14" spans="1:7" x14ac:dyDescent="0.25">
      <c r="A14" t="s">
        <v>41</v>
      </c>
      <c r="B14" s="22">
        <f>SUM(D8:D11)</f>
        <v>351299.69050254265</v>
      </c>
    </row>
    <row r="15" spans="1:7" ht="15.75" thickBot="1" x14ac:dyDescent="0.3">
      <c r="A15" t="s">
        <v>42</v>
      </c>
      <c r="B15" s="23">
        <f>SUM(F8:F11)</f>
        <v>280704.43502338958</v>
      </c>
    </row>
    <row r="17" spans="1:2" x14ac:dyDescent="0.25">
      <c r="A17" t="s">
        <v>43</v>
      </c>
      <c r="B17" s="21">
        <f>SUM(C8:C11)</f>
        <v>11127.278436118308</v>
      </c>
    </row>
    <row r="18" spans="1:2" x14ac:dyDescent="0.25">
      <c r="A18" t="s">
        <v>44</v>
      </c>
      <c r="B18" s="22">
        <f>SUM(E8:E11)</f>
        <v>14051.987620101707</v>
      </c>
    </row>
    <row r="19" spans="1:2" ht="15.75" thickBot="1" x14ac:dyDescent="0.3">
      <c r="A19" t="s">
        <v>45</v>
      </c>
      <c r="B19" s="23">
        <f>SUM(G8:G11)</f>
        <v>8421.1330507016864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IS_Snapshot</vt:lpstr>
      <vt:lpstr>Variance_Analysis</vt:lpstr>
      <vt:lpstr>KPI_Dashboard</vt:lpstr>
      <vt:lpstr>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Costello</dc:creator>
  <cp:lastModifiedBy>Jordan Costello</cp:lastModifiedBy>
  <dcterms:created xsi:type="dcterms:W3CDTF">2025-10-19T00:00:27Z</dcterms:created>
  <dcterms:modified xsi:type="dcterms:W3CDTF">2025-10-19T22:31:42Z</dcterms:modified>
</cp:coreProperties>
</file>