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el2\code\"/>
    </mc:Choice>
  </mc:AlternateContent>
  <xr:revisionPtr revIDLastSave="0" documentId="13_ncr:1_{CECC1646-08AF-435B-9FF3-90093A3FD228}" xr6:coauthVersionLast="47" xr6:coauthVersionMax="47" xr10:uidLastSave="{00000000-0000-0000-0000-000000000000}"/>
  <bookViews>
    <workbookView xWindow="-28920" yWindow="-120" windowWidth="29040" windowHeight="15720" activeTab="1" xr2:uid="{A07B647F-CF3A-4B09-9617-55BE27F02610}"/>
  </bookViews>
  <sheets>
    <sheet name="Choices" sheetId="1" r:id="rId1"/>
    <sheet name="Submissions" sheetId="2" r:id="rId2"/>
    <sheet name="Sheet2" sheetId="4" r:id="rId3"/>
    <sheet name="Sheet1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B15" i="4"/>
  <c r="S14" i="4"/>
  <c r="S13" i="4"/>
  <c r="S11" i="4"/>
  <c r="S9" i="4"/>
  <c r="Q4" i="4"/>
  <c r="E9" i="4"/>
  <c r="B9" i="4"/>
  <c r="N4" i="4"/>
  <c r="L6" i="4"/>
  <c r="K5" i="4"/>
  <c r="K6" i="4"/>
  <c r="K4" i="4"/>
  <c r="J4" i="4"/>
  <c r="J8" i="4"/>
  <c r="J6" i="4"/>
</calcChain>
</file>

<file path=xl/sharedStrings.xml><?xml version="1.0" encoding="utf-8"?>
<sst xmlns="http://schemas.openxmlformats.org/spreadsheetml/2006/main" count="264" uniqueCount="152">
  <si>
    <t>Category</t>
  </si>
  <si>
    <t>Choice</t>
  </si>
  <si>
    <t>Verified train</t>
  </si>
  <si>
    <t>Verified submit</t>
  </si>
  <si>
    <t>Load</t>
  </si>
  <si>
    <t>Use which FGS part</t>
  </si>
  <si>
    <t>Use which AIRS columns</t>
  </si>
  <si>
    <t>Use which AIRS rows</t>
  </si>
  <si>
    <t>Mask dead</t>
  </si>
  <si>
    <t>Mask hot</t>
  </si>
  <si>
    <t>Mask hot sigma clip</t>
  </si>
  <si>
    <t>Linear correction</t>
  </si>
  <si>
    <t>Dark current sign</t>
  </si>
  <si>
    <t>ADC sign</t>
  </si>
  <si>
    <t>Flat field</t>
  </si>
  <si>
    <t>Cosmic ray threshold</t>
  </si>
  <si>
    <t>Time binning</t>
  </si>
  <si>
    <t>Simple</t>
  </si>
  <si>
    <t>Fit eccentricity</t>
  </si>
  <si>
    <t>Correction factor</t>
  </si>
  <si>
    <t>Order</t>
  </si>
  <si>
    <t>Current value</t>
  </si>
  <si>
    <t>Matching</t>
  </si>
  <si>
    <t>Cut 8 each side</t>
  </si>
  <si>
    <t>All</t>
  </si>
  <si>
    <t>Yes</t>
  </si>
  <si>
    <t>5 and 50</t>
  </si>
  <si>
    <t>No</t>
  </si>
  <si>
    <t>Description</t>
  </si>
  <si>
    <t>dc00</t>
  </si>
  <si>
    <t>First official (simple)</t>
  </si>
  <si>
    <t>Open work</t>
  </si>
  <si>
    <t>Verify</t>
  </si>
  <si>
    <t>To implement</t>
  </si>
  <si>
    <t>Clip 0s in various steps</t>
  </si>
  <si>
    <t>Limb darkening</t>
  </si>
  <si>
    <t>Transit</t>
  </si>
  <si>
    <t>Drift</t>
  </si>
  <si>
    <t>Quadratic</t>
  </si>
  <si>
    <t>General</t>
  </si>
  <si>
    <t>Test sigma fudge</t>
  </si>
  <si>
    <t>Test bias</t>
  </si>
  <si>
    <t>None</t>
  </si>
  <si>
    <t>LB</t>
  </si>
  <si>
    <t>CV loc</t>
  </si>
  <si>
    <t>CV kag</t>
  </si>
  <si>
    <t>ID</t>
  </si>
  <si>
    <t>Done</t>
  </si>
  <si>
    <t>RMSF loc</t>
  </si>
  <si>
    <t>RMSA loc</t>
  </si>
  <si>
    <t>RMSF kag</t>
  </si>
  <si>
    <t>RMSA kag</t>
  </si>
  <si>
    <t>Verify - later</t>
  </si>
  <si>
    <t>922c</t>
  </si>
  <si>
    <t>Very important, test_options_simple_model 922c</t>
  </si>
  <si>
    <t>Conclusions</t>
  </si>
  <si>
    <t>(1)+Inline fudge tuning</t>
  </si>
  <si>
    <t>(2)+4th order</t>
  </si>
  <si>
    <t>(2)+3rd order</t>
  </si>
  <si>
    <t>(2)+2nd order</t>
  </si>
  <si>
    <t>GIT</t>
  </si>
  <si>
    <t>Inline fudge tuning OK</t>
  </si>
  <si>
    <t>Simple model OK</t>
  </si>
  <si>
    <t>Supersample - may need to make more accurate</t>
  </si>
  <si>
    <t>San</t>
  </si>
  <si>
    <t>Over</t>
  </si>
  <si>
    <t>Swap linear correction and dark current</t>
  </si>
  <si>
    <t>Seems best despite slightly lower on test</t>
  </si>
  <si>
    <t>Revisit</t>
  </si>
  <si>
    <t>3,4,5</t>
  </si>
  <si>
    <t>3d84</t>
  </si>
  <si>
    <t>(4)+ecc</t>
  </si>
  <si>
    <t>(4)+no linear correction</t>
  </si>
  <si>
    <t>(4)+correction factor</t>
  </si>
  <si>
    <t>f9fb</t>
  </si>
  <si>
    <t>(4)+ecc tweaked</t>
  </si>
  <si>
    <t>No correction factor is needed</t>
  </si>
  <si>
    <t>Huh? Still conclude we need it</t>
  </si>
  <si>
    <t>No eccentricity</t>
  </si>
  <si>
    <t>(4)+don't mask hot</t>
  </si>
  <si>
    <t>(4)+don't remove background rows</t>
  </si>
  <si>
    <t>(4)+no flat field correction</t>
  </si>
  <si>
    <t>Doesn't matter on train, bad on test</t>
  </si>
  <si>
    <t>(4)+sigma clip 10</t>
  </si>
  <si>
    <t>(4)+sigma clip 4</t>
  </si>
  <si>
    <t>(4)+sigma clip 6</t>
  </si>
  <si>
    <t>(5)+12 background rows</t>
  </si>
  <si>
    <t>Makes no sense...</t>
  </si>
  <si>
    <t>12,13,14</t>
  </si>
  <si>
    <t>12,13,14 - weird…</t>
  </si>
  <si>
    <t>(5)+4 background rows</t>
  </si>
  <si>
    <t>6212</t>
  </si>
  <si>
    <t>6212 qualified</t>
  </si>
  <si>
    <t>(17)+refactored transit</t>
  </si>
  <si>
    <t>3793</t>
  </si>
  <si>
    <t>(18)+Kepler</t>
  </si>
  <si>
    <t>dc1c</t>
  </si>
  <si>
    <t>dc1c qualified, submission scored are always weird</t>
  </si>
  <si>
    <t>Quick notes for first GP</t>
  </si>
  <si>
    <t>RMS AIRS</t>
  </si>
  <si>
    <t>RMS FGS</t>
  </si>
  <si>
    <t>Leaderboard</t>
  </si>
  <si>
    <t>Score loc</t>
  </si>
  <si>
    <t>50% simple, 50% GP</t>
  </si>
  <si>
    <t>50% GP, 50% simple</t>
  </si>
  <si>
    <t>First 500 local GP</t>
  </si>
  <si>
    <t>First 500 local simple</t>
  </si>
  <si>
    <t>100% simple</t>
  </si>
  <si>
    <t>Timing</t>
  </si>
  <si>
    <t>Windows</t>
  </si>
  <si>
    <t>Linux</t>
  </si>
  <si>
    <t>2 parallel</t>
  </si>
  <si>
    <t>4 parallel</t>
  </si>
  <si>
    <t>7 parallel</t>
  </si>
  <si>
    <t>4 no parallel</t>
  </si>
  <si>
    <t>Linux lim=1</t>
  </si>
  <si>
    <t>Two above cvombined</t>
  </si>
  <si>
    <t>7262</t>
  </si>
  <si>
    <t>(19)+No bad planet in train</t>
  </si>
  <si>
    <t>(20)+No background removal</t>
  </si>
  <si>
    <t>(21)+Time binning before full sensor</t>
  </si>
  <si>
    <t>a24c</t>
  </si>
  <si>
    <t>ce9e</t>
  </si>
  <si>
    <t>Newly set up GP</t>
  </si>
  <si>
    <t>Score</t>
  </si>
  <si>
    <t>Local all</t>
  </si>
  <si>
    <t>RMSF</t>
  </si>
  <si>
    <t>RMSA</t>
  </si>
  <si>
    <t>Kaggle all</t>
  </si>
  <si>
    <t>Submit</t>
  </si>
  <si>
    <t>todo</t>
  </si>
  <si>
    <t>Local 20 (trained all)</t>
  </si>
  <si>
    <t>Kaggle 20 (trained all)</t>
  </si>
  <si>
    <t>running v1</t>
  </si>
  <si>
    <t>Background removal seems rather critical…but the submissions are so meaningless</t>
  </si>
  <si>
    <t>GP/GP</t>
  </si>
  <si>
    <t>simple/GP</t>
  </si>
  <si>
    <t>GP/simple</t>
  </si>
  <si>
    <t>20 CV</t>
  </si>
  <si>
    <t>simple/simple</t>
  </si>
  <si>
    <t>GP/GP pred</t>
  </si>
  <si>
    <t>326a</t>
  </si>
  <si>
    <t>(22)+initial GP</t>
  </si>
  <si>
    <t>(23)+4 iters</t>
  </si>
  <si>
    <t>CV20</t>
  </si>
  <si>
    <t>CV20K</t>
  </si>
  <si>
    <t>7838</t>
  </si>
  <si>
    <t>(24)+new mean correction</t>
  </si>
  <si>
    <t>07a1</t>
  </si>
  <si>
    <t>New mean correction is in</t>
  </si>
  <si>
    <t>(25)+new FGS invalid handling</t>
  </si>
  <si>
    <t>(27)+no inpainting FGS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</si>
</sst>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98BC4-9283-42D5-A195-DA0C9C245AC9}" name="Table1" displayName="Table1" ref="A1:F22" totalsRowShown="0">
  <autoFilter ref="A1:F22" xr:uid="{6CA98BC4-9283-42D5-A195-DA0C9C245AC9}">
    <filterColumn colId="3">
      <filters>
        <filter val="Verify"/>
      </filters>
    </filterColumn>
  </autoFilter>
  <tableColumns count="6">
    <tableColumn id="1" xr3:uid="{B6616B63-F1E7-417B-975B-CF7294D71629}" name="Category"/>
    <tableColumn id="2" xr3:uid="{8F4FDD69-72A5-4F1F-ABA4-5AAD37F6314F}" name="Choice"/>
    <tableColumn id="3" xr3:uid="{B4601C62-D5EB-4558-8814-EA49083EE9F2}" name="Current value"/>
    <tableColumn id="6" xr3:uid="{A811ED62-6112-4F38-9018-AA51C3A99830}" name="Open work"/>
    <tableColumn id="4" xr3:uid="{52D44250-B44A-4A48-BFA1-16CDE1E07BB7}" name="Verified train"/>
    <tableColumn id="5" xr3:uid="{0F3AD5E5-14C2-490B-808F-959422D859CE}" name="Verified subm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C9714-ECF8-452D-98E8-68CBD3A0A6AF}" name="Table2" displayName="Table2" ref="A1:O29" totalsRowShown="0">
  <autoFilter ref="A1:O29" xr:uid="{162C9714-ECF8-452D-98E8-68CBD3A0A6AF}"/>
  <tableColumns count="15">
    <tableColumn id="1" xr3:uid="{CD0C5B4F-9DA5-4851-8175-AEDC1F5441EB}" name="ID"/>
    <tableColumn id="2" xr3:uid="{96CE9708-90D1-445F-AD73-473D0FFF2A0B}" name="GIT"/>
    <tableColumn id="12" xr3:uid="{F6596AEB-9D64-4014-88C3-3FBD71A31D55}" name="Over"/>
    <tableColumn id="3" xr3:uid="{AF760907-A5AD-4359-8D65-D2DD7329FFA6}" name="Description"/>
    <tableColumn id="4" xr3:uid="{C61FEF7C-D6CC-453B-B43F-D3647FF606A7}" name="San"/>
    <tableColumn id="14" xr3:uid="{430D115E-932D-4B28-BA1A-9F3F8BD0393B}" name="CV20"/>
    <tableColumn id="5" xr3:uid="{ADA1A98F-3920-41D3-BAA1-B8AE26FFD47F}" name="CV loc"/>
    <tableColumn id="8" xr3:uid="{6CF4D6D5-8CEB-444F-A2A2-3A2A90BFAC66}" name="RMSF loc"/>
    <tableColumn id="10" xr3:uid="{36A8478E-9821-4ACA-9D75-7D077500894E}" name="RMSA loc"/>
    <tableColumn id="15" xr3:uid="{4872B848-2CDF-4034-A7D8-381009C570B8}" name="CV20K"/>
    <tableColumn id="6" xr3:uid="{6CF5D5A7-DD58-4784-AE79-32A028248CBE}" name="CV kag"/>
    <tableColumn id="9" xr3:uid="{C287B71C-494C-4903-93AA-2F5669CE90AC}" name="RMSF kag"/>
    <tableColumn id="11" xr3:uid="{060A4CB9-C965-40F8-B5CF-1088C09879A9}" name="RMSA kag"/>
    <tableColumn id="13" xr3:uid="{DEE7C2ED-70DD-4233-BFCD-10F248630020}" name="LB"/>
    <tableColumn id="7" xr3:uid="{3C7DE663-78E6-4BAF-B965-54D475799F16}" name="Conclus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E5C8-CEC6-4FD1-A927-959E65EB6722}">
  <dimension ref="A1:F22"/>
  <sheetViews>
    <sheetView workbookViewId="0">
      <selection activeCell="A14" sqref="A14"/>
    </sheetView>
  </sheetViews>
  <sheetFormatPr defaultRowHeight="15" x14ac:dyDescent="0.25"/>
  <cols>
    <col min="1" max="1" width="11" customWidth="1"/>
    <col min="2" max="2" width="22.7109375" bestFit="1" customWidth="1"/>
    <col min="3" max="3" width="15.42578125" bestFit="1" customWidth="1"/>
    <col min="4" max="4" width="15.42578125" customWidth="1"/>
    <col min="5" max="5" width="15" customWidth="1"/>
    <col min="6" max="6" width="17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31</v>
      </c>
      <c r="E1" t="s">
        <v>2</v>
      </c>
      <c r="F1" t="s">
        <v>3</v>
      </c>
    </row>
    <row r="2" spans="1:6" hidden="1" x14ac:dyDescent="0.25">
      <c r="A2" t="s">
        <v>4</v>
      </c>
      <c r="B2" t="s">
        <v>6</v>
      </c>
      <c r="C2" t="s">
        <v>22</v>
      </c>
      <c r="D2" t="s">
        <v>33</v>
      </c>
    </row>
    <row r="3" spans="1:6" x14ac:dyDescent="0.25">
      <c r="A3" t="s">
        <v>4</v>
      </c>
      <c r="B3" s="2" t="s">
        <v>7</v>
      </c>
      <c r="C3" t="s">
        <v>23</v>
      </c>
      <c r="D3" t="s">
        <v>32</v>
      </c>
      <c r="E3">
        <v>10</v>
      </c>
      <c r="F3">
        <v>10</v>
      </c>
    </row>
    <row r="4" spans="1:6" hidden="1" x14ac:dyDescent="0.25">
      <c r="A4" t="s">
        <v>4</v>
      </c>
      <c r="B4" t="s">
        <v>5</v>
      </c>
      <c r="C4" t="s">
        <v>24</v>
      </c>
      <c r="D4" t="s">
        <v>52</v>
      </c>
    </row>
    <row r="5" spans="1:6" hidden="1" x14ac:dyDescent="0.25">
      <c r="A5" t="s">
        <v>4</v>
      </c>
      <c r="B5" t="s">
        <v>8</v>
      </c>
      <c r="C5" t="s">
        <v>25</v>
      </c>
      <c r="D5" t="s">
        <v>47</v>
      </c>
      <c r="E5" t="s">
        <v>54</v>
      </c>
    </row>
    <row r="6" spans="1:6" hidden="1" x14ac:dyDescent="0.25">
      <c r="A6" t="s">
        <v>4</v>
      </c>
      <c r="B6" t="s">
        <v>9</v>
      </c>
      <c r="C6" t="s">
        <v>25</v>
      </c>
      <c r="D6" t="s">
        <v>68</v>
      </c>
      <c r="E6">
        <v>9</v>
      </c>
      <c r="F6">
        <v>9</v>
      </c>
    </row>
    <row r="7" spans="1:6" x14ac:dyDescent="0.25">
      <c r="A7" t="s">
        <v>4</v>
      </c>
      <c r="B7" t="s">
        <v>10</v>
      </c>
      <c r="C7">
        <v>5</v>
      </c>
      <c r="D7" t="s">
        <v>32</v>
      </c>
      <c r="E7" t="s">
        <v>88</v>
      </c>
      <c r="F7" t="s">
        <v>89</v>
      </c>
    </row>
    <row r="8" spans="1:6" hidden="1" x14ac:dyDescent="0.25">
      <c r="A8" t="s">
        <v>4</v>
      </c>
      <c r="B8" t="s">
        <v>11</v>
      </c>
      <c r="C8" t="s">
        <v>25</v>
      </c>
      <c r="D8" t="s">
        <v>52</v>
      </c>
      <c r="E8">
        <v>7</v>
      </c>
      <c r="F8">
        <v>7</v>
      </c>
    </row>
    <row r="9" spans="1:6" x14ac:dyDescent="0.25">
      <c r="A9" t="s">
        <v>4</v>
      </c>
      <c r="B9" t="s">
        <v>12</v>
      </c>
      <c r="C9">
        <v>1</v>
      </c>
      <c r="D9" t="s">
        <v>32</v>
      </c>
    </row>
    <row r="10" spans="1:6" x14ac:dyDescent="0.25">
      <c r="A10" t="s">
        <v>4</v>
      </c>
      <c r="B10" t="s">
        <v>13</v>
      </c>
      <c r="C10">
        <v>1</v>
      </c>
      <c r="D10" t="s">
        <v>32</v>
      </c>
    </row>
    <row r="11" spans="1:6" hidden="1" x14ac:dyDescent="0.25">
      <c r="A11" t="s">
        <v>4</v>
      </c>
      <c r="B11" t="s">
        <v>14</v>
      </c>
      <c r="C11" t="s">
        <v>25</v>
      </c>
      <c r="D11" t="s">
        <v>47</v>
      </c>
      <c r="E11">
        <v>11</v>
      </c>
      <c r="F11">
        <v>11</v>
      </c>
    </row>
    <row r="12" spans="1:6" hidden="1" x14ac:dyDescent="0.25">
      <c r="A12" t="s">
        <v>4</v>
      </c>
      <c r="B12" t="s">
        <v>15</v>
      </c>
      <c r="C12">
        <v>20</v>
      </c>
      <c r="D12" t="s">
        <v>52</v>
      </c>
    </row>
    <row r="13" spans="1:6" x14ac:dyDescent="0.25">
      <c r="A13" t="s">
        <v>4</v>
      </c>
      <c r="B13" t="s">
        <v>16</v>
      </c>
      <c r="C13" t="s">
        <v>26</v>
      </c>
      <c r="D13" t="s">
        <v>32</v>
      </c>
    </row>
    <row r="14" spans="1:6" x14ac:dyDescent="0.25">
      <c r="A14" t="s">
        <v>17</v>
      </c>
      <c r="B14" t="s">
        <v>63</v>
      </c>
      <c r="C14">
        <v>1</v>
      </c>
      <c r="D14" t="s">
        <v>32</v>
      </c>
    </row>
    <row r="15" spans="1:6" hidden="1" x14ac:dyDescent="0.25">
      <c r="A15" t="s">
        <v>36</v>
      </c>
      <c r="B15" t="s">
        <v>18</v>
      </c>
      <c r="C15" t="s">
        <v>27</v>
      </c>
      <c r="D15" t="s">
        <v>47</v>
      </c>
      <c r="E15">
        <v>6.5</v>
      </c>
      <c r="F15">
        <v>6.5</v>
      </c>
    </row>
    <row r="16" spans="1:6" hidden="1" x14ac:dyDescent="0.25">
      <c r="A16" t="s">
        <v>36</v>
      </c>
      <c r="B16" t="s">
        <v>19</v>
      </c>
      <c r="C16" t="s">
        <v>27</v>
      </c>
      <c r="D16" t="s">
        <v>47</v>
      </c>
      <c r="E16">
        <v>8</v>
      </c>
      <c r="F16">
        <v>8</v>
      </c>
    </row>
    <row r="17" spans="1:6" hidden="1" x14ac:dyDescent="0.25">
      <c r="A17" t="s">
        <v>37</v>
      </c>
      <c r="B17" t="s">
        <v>20</v>
      </c>
      <c r="C17">
        <v>3</v>
      </c>
      <c r="D17" t="s">
        <v>68</v>
      </c>
      <c r="E17" t="s">
        <v>69</v>
      </c>
      <c r="F17" t="s">
        <v>69</v>
      </c>
    </row>
    <row r="18" spans="1:6" hidden="1" x14ac:dyDescent="0.25">
      <c r="A18" t="s">
        <v>4</v>
      </c>
      <c r="B18" t="s">
        <v>34</v>
      </c>
      <c r="C18" t="s">
        <v>27</v>
      </c>
      <c r="D18" t="s">
        <v>33</v>
      </c>
    </row>
    <row r="19" spans="1:6" hidden="1" x14ac:dyDescent="0.25">
      <c r="A19" t="s">
        <v>36</v>
      </c>
      <c r="B19" t="s">
        <v>35</v>
      </c>
      <c r="C19" t="s">
        <v>38</v>
      </c>
      <c r="D19" t="s">
        <v>52</v>
      </c>
    </row>
    <row r="20" spans="1:6" hidden="1" x14ac:dyDescent="0.25">
      <c r="A20" t="s">
        <v>39</v>
      </c>
      <c r="B20" t="s">
        <v>40</v>
      </c>
      <c r="C20">
        <v>1</v>
      </c>
      <c r="D20" t="s">
        <v>52</v>
      </c>
    </row>
    <row r="21" spans="1:6" hidden="1" x14ac:dyDescent="0.25">
      <c r="A21" t="s">
        <v>39</v>
      </c>
      <c r="B21" t="s">
        <v>41</v>
      </c>
      <c r="C21" t="s">
        <v>42</v>
      </c>
      <c r="D21" t="s">
        <v>52</v>
      </c>
    </row>
    <row r="22" spans="1:6" hidden="1" x14ac:dyDescent="0.25">
      <c r="A22" t="s">
        <v>4</v>
      </c>
      <c r="B22" t="s">
        <v>66</v>
      </c>
      <c r="C22" t="s">
        <v>27</v>
      </c>
      <c r="D22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FAC1-2EB9-4491-B20E-B2D987A1FB50}">
  <dimension ref="A1:O29"/>
  <sheetViews>
    <sheetView tabSelected="1" topLeftCell="A4" workbookViewId="0">
      <selection activeCell="O29" sqref="O29"/>
    </sheetView>
  </sheetViews>
  <sheetFormatPr defaultRowHeight="15" x14ac:dyDescent="0.25"/>
  <cols>
    <col min="1" max="1" width="5.140625" bestFit="1" customWidth="1"/>
    <col min="2" max="2" width="6.28515625" customWidth="1"/>
    <col min="3" max="3" width="5" customWidth="1"/>
    <col min="4" max="4" width="32.42578125" bestFit="1" customWidth="1"/>
    <col min="5" max="5" width="6.42578125" bestFit="1" customWidth="1"/>
    <col min="6" max="6" width="9" customWidth="1"/>
    <col min="7" max="7" width="8.7109375" bestFit="1" customWidth="1"/>
    <col min="8" max="8" width="11.28515625" bestFit="1" customWidth="1"/>
    <col min="9" max="9" width="11.5703125" bestFit="1" customWidth="1"/>
    <col min="10" max="10" width="8.85546875" customWidth="1"/>
    <col min="11" max="11" width="9.140625" bestFit="1" customWidth="1"/>
    <col min="12" max="12" width="11.7109375" bestFit="1" customWidth="1"/>
    <col min="13" max="13" width="12" bestFit="1" customWidth="1"/>
    <col min="14" max="14" width="6" bestFit="1" customWidth="1"/>
    <col min="15" max="15" width="38.85546875" customWidth="1"/>
    <col min="16" max="16" width="6" customWidth="1"/>
  </cols>
  <sheetData>
    <row r="1" spans="1:15" x14ac:dyDescent="0.25">
      <c r="A1" t="s">
        <v>46</v>
      </c>
      <c r="B1" t="s">
        <v>60</v>
      </c>
      <c r="C1" t="s">
        <v>65</v>
      </c>
      <c r="D1" t="s">
        <v>28</v>
      </c>
      <c r="E1" t="s">
        <v>64</v>
      </c>
      <c r="F1" t="s">
        <v>144</v>
      </c>
      <c r="G1" t="s">
        <v>44</v>
      </c>
      <c r="H1" t="s">
        <v>48</v>
      </c>
      <c r="I1" t="s">
        <v>49</v>
      </c>
      <c r="J1" t="s">
        <v>145</v>
      </c>
      <c r="K1" t="s">
        <v>45</v>
      </c>
      <c r="L1" t="s">
        <v>50</v>
      </c>
      <c r="M1" t="s">
        <v>51</v>
      </c>
      <c r="N1" t="s">
        <v>43</v>
      </c>
      <c r="O1" t="s">
        <v>55</v>
      </c>
    </row>
    <row r="2" spans="1:15" x14ac:dyDescent="0.25">
      <c r="A2">
        <v>1</v>
      </c>
      <c r="B2" t="s">
        <v>29</v>
      </c>
      <c r="C2" t="s">
        <v>27</v>
      </c>
      <c r="D2" t="s">
        <v>30</v>
      </c>
      <c r="E2" t="s">
        <v>25</v>
      </c>
      <c r="G2">
        <v>0.41249999999999998</v>
      </c>
      <c r="K2">
        <v>0.41270000000000001</v>
      </c>
      <c r="N2">
        <v>0.39400000000000002</v>
      </c>
      <c r="O2" t="s">
        <v>62</v>
      </c>
    </row>
    <row r="3" spans="1:15" x14ac:dyDescent="0.25">
      <c r="A3">
        <v>2</v>
      </c>
      <c r="B3" t="s">
        <v>53</v>
      </c>
      <c r="C3" t="s">
        <v>27</v>
      </c>
      <c r="D3" s="1" t="s">
        <v>56</v>
      </c>
      <c r="E3" s="1" t="s">
        <v>25</v>
      </c>
      <c r="F3" s="1"/>
      <c r="G3">
        <v>0.41739999999999999</v>
      </c>
      <c r="H3">
        <v>296.60000000000002</v>
      </c>
      <c r="I3">
        <v>498.7</v>
      </c>
      <c r="K3">
        <v>0.41770000000000002</v>
      </c>
      <c r="L3">
        <v>297.3</v>
      </c>
      <c r="M3">
        <v>497.7</v>
      </c>
      <c r="N3">
        <v>0.39200000000000002</v>
      </c>
      <c r="O3" t="s">
        <v>61</v>
      </c>
    </row>
    <row r="4" spans="1:15" x14ac:dyDescent="0.25">
      <c r="A4">
        <v>3</v>
      </c>
      <c r="B4" t="s">
        <v>53</v>
      </c>
      <c r="C4" t="s">
        <v>25</v>
      </c>
      <c r="D4" s="1" t="s">
        <v>57</v>
      </c>
      <c r="E4" s="1" t="s">
        <v>25</v>
      </c>
      <c r="F4" s="1"/>
      <c r="K4">
        <v>0.42020000000000002</v>
      </c>
      <c r="L4">
        <v>265.10000000000002</v>
      </c>
      <c r="M4">
        <v>496.3</v>
      </c>
      <c r="N4">
        <v>0.39200000000000002</v>
      </c>
    </row>
    <row r="5" spans="1:15" x14ac:dyDescent="0.25">
      <c r="A5">
        <v>4</v>
      </c>
      <c r="B5" t="s">
        <v>53</v>
      </c>
      <c r="C5" t="s">
        <v>25</v>
      </c>
      <c r="D5" s="1" t="s">
        <v>58</v>
      </c>
      <c r="E5" s="1" t="s">
        <v>27</v>
      </c>
      <c r="F5" s="1"/>
      <c r="K5">
        <v>0.42209999999999998</v>
      </c>
      <c r="L5">
        <v>238.5</v>
      </c>
      <c r="M5">
        <v>495.4</v>
      </c>
      <c r="N5">
        <v>0.39100000000000001</v>
      </c>
      <c r="O5" t="s">
        <v>67</v>
      </c>
    </row>
    <row r="6" spans="1:15" x14ac:dyDescent="0.25">
      <c r="A6">
        <v>5</v>
      </c>
      <c r="B6" t="s">
        <v>53</v>
      </c>
      <c r="C6" t="s">
        <v>25</v>
      </c>
      <c r="D6" s="1" t="s">
        <v>59</v>
      </c>
      <c r="E6" s="1" t="s">
        <v>27</v>
      </c>
      <c r="F6" s="1"/>
      <c r="K6">
        <v>0.41170000000000001</v>
      </c>
      <c r="L6">
        <v>273.60000000000002</v>
      </c>
      <c r="M6">
        <v>518.4</v>
      </c>
      <c r="N6">
        <v>0.38200000000000001</v>
      </c>
    </row>
    <row r="7" spans="1:15" x14ac:dyDescent="0.25">
      <c r="A7">
        <v>6</v>
      </c>
      <c r="B7" t="s">
        <v>70</v>
      </c>
      <c r="C7" t="s">
        <v>25</v>
      </c>
      <c r="D7" t="s">
        <v>71</v>
      </c>
      <c r="E7" s="1" t="s">
        <v>27</v>
      </c>
      <c r="F7" s="1"/>
      <c r="K7">
        <v>0.42180000000000001</v>
      </c>
      <c r="L7">
        <v>234.5</v>
      </c>
      <c r="M7">
        <v>496.8</v>
      </c>
    </row>
    <row r="8" spans="1:15" x14ac:dyDescent="0.25">
      <c r="A8">
        <v>6.5</v>
      </c>
      <c r="B8" t="s">
        <v>74</v>
      </c>
      <c r="C8" t="s">
        <v>25</v>
      </c>
      <c r="D8" t="s">
        <v>75</v>
      </c>
      <c r="E8" t="s">
        <v>27</v>
      </c>
      <c r="K8">
        <v>0.41060000000000002</v>
      </c>
      <c r="L8">
        <v>275.8</v>
      </c>
      <c r="M8">
        <v>521.6</v>
      </c>
      <c r="N8">
        <v>0.38100000000000001</v>
      </c>
      <c r="O8" t="s">
        <v>78</v>
      </c>
    </row>
    <row r="9" spans="1:15" x14ac:dyDescent="0.25">
      <c r="A9">
        <v>7</v>
      </c>
      <c r="B9" t="s">
        <v>70</v>
      </c>
      <c r="C9" t="s">
        <v>25</v>
      </c>
      <c r="D9" t="s">
        <v>72</v>
      </c>
      <c r="E9" s="1" t="s">
        <v>27</v>
      </c>
      <c r="F9" s="1"/>
      <c r="K9">
        <v>0.4204</v>
      </c>
      <c r="L9">
        <v>255.6</v>
      </c>
      <c r="M9">
        <v>497</v>
      </c>
      <c r="N9">
        <v>0.39200000000000002</v>
      </c>
      <c r="O9" t="s">
        <v>77</v>
      </c>
    </row>
    <row r="10" spans="1:15" x14ac:dyDescent="0.25">
      <c r="A10">
        <v>8</v>
      </c>
      <c r="B10" t="s">
        <v>70</v>
      </c>
      <c r="C10" t="s">
        <v>25</v>
      </c>
      <c r="D10" t="s">
        <v>73</v>
      </c>
      <c r="E10" s="1" t="s">
        <v>27</v>
      </c>
      <c r="F10" s="1"/>
      <c r="K10">
        <v>0.41880000000000001</v>
      </c>
      <c r="L10">
        <v>260.39999999999998</v>
      </c>
      <c r="M10">
        <v>499.1</v>
      </c>
      <c r="N10">
        <v>0.38900000000000001</v>
      </c>
      <c r="O10" t="s">
        <v>76</v>
      </c>
    </row>
    <row r="11" spans="1:15" x14ac:dyDescent="0.25">
      <c r="A11">
        <v>9</v>
      </c>
      <c r="B11" t="s">
        <v>74</v>
      </c>
      <c r="C11" t="s">
        <v>25</v>
      </c>
      <c r="D11" t="s">
        <v>79</v>
      </c>
      <c r="E11" s="1" t="s">
        <v>27</v>
      </c>
      <c r="F11" s="1"/>
      <c r="K11">
        <v>0.42349999999999999</v>
      </c>
      <c r="L11">
        <v>219.8</v>
      </c>
      <c r="M11">
        <v>495.7</v>
      </c>
      <c r="N11">
        <v>0.37</v>
      </c>
      <c r="O11" t="s">
        <v>82</v>
      </c>
    </row>
    <row r="12" spans="1:15" x14ac:dyDescent="0.25">
      <c r="A12">
        <v>10</v>
      </c>
      <c r="B12" t="s">
        <v>74</v>
      </c>
      <c r="C12" t="s">
        <v>25</v>
      </c>
      <c r="D12" t="s">
        <v>80</v>
      </c>
      <c r="E12" s="1" t="s">
        <v>27</v>
      </c>
      <c r="F12" s="1"/>
      <c r="K12">
        <v>0.4219</v>
      </c>
      <c r="L12">
        <v>235.6</v>
      </c>
      <c r="M12">
        <v>496.9</v>
      </c>
      <c r="N12">
        <v>0.35099999999999998</v>
      </c>
      <c r="O12" t="s">
        <v>82</v>
      </c>
    </row>
    <row r="13" spans="1:15" x14ac:dyDescent="0.25">
      <c r="A13">
        <v>11</v>
      </c>
      <c r="B13" t="s">
        <v>74</v>
      </c>
      <c r="C13" t="s">
        <v>25</v>
      </c>
      <c r="D13" t="s">
        <v>81</v>
      </c>
      <c r="E13" s="1" t="s">
        <v>27</v>
      </c>
      <c r="F13" s="1"/>
      <c r="K13">
        <v>0.42009999999999997</v>
      </c>
      <c r="L13">
        <v>261.89999999999998</v>
      </c>
      <c r="M13">
        <v>495.8</v>
      </c>
      <c r="N13">
        <v>0.36399999999999999</v>
      </c>
      <c r="O13" t="s">
        <v>82</v>
      </c>
    </row>
    <row r="14" spans="1:15" x14ac:dyDescent="0.25">
      <c r="A14">
        <v>12</v>
      </c>
      <c r="B14" t="s">
        <v>74</v>
      </c>
      <c r="C14" t="s">
        <v>25</v>
      </c>
      <c r="D14" t="s">
        <v>83</v>
      </c>
      <c r="E14" s="1" t="s">
        <v>27</v>
      </c>
      <c r="F14" s="1"/>
      <c r="K14">
        <v>0.4214</v>
      </c>
      <c r="L14">
        <v>243.6</v>
      </c>
      <c r="M14">
        <v>496.6</v>
      </c>
      <c r="N14">
        <v>0.33400000000000002</v>
      </c>
    </row>
    <row r="15" spans="1:15" x14ac:dyDescent="0.25">
      <c r="A15">
        <v>13</v>
      </c>
      <c r="B15" t="s">
        <v>74</v>
      </c>
      <c r="C15" t="s">
        <v>25</v>
      </c>
      <c r="D15" t="s">
        <v>84</v>
      </c>
      <c r="E15" s="1" t="s">
        <v>27</v>
      </c>
      <c r="F15" s="1"/>
      <c r="K15">
        <v>0.42309999999999998</v>
      </c>
      <c r="L15">
        <v>222.2</v>
      </c>
      <c r="M15">
        <v>496.5</v>
      </c>
      <c r="N15">
        <v>0.37</v>
      </c>
    </row>
    <row r="16" spans="1:15" x14ac:dyDescent="0.25">
      <c r="A16">
        <v>14</v>
      </c>
      <c r="B16" t="s">
        <v>74</v>
      </c>
      <c r="C16" t="s">
        <v>25</v>
      </c>
      <c r="D16" t="s">
        <v>85</v>
      </c>
      <c r="E16" s="1" t="s">
        <v>27</v>
      </c>
      <c r="F16" s="1"/>
      <c r="K16">
        <v>0.4229</v>
      </c>
      <c r="L16">
        <v>229.4</v>
      </c>
      <c r="M16">
        <v>495.4</v>
      </c>
      <c r="N16">
        <v>0.36</v>
      </c>
      <c r="O16" t="s">
        <v>87</v>
      </c>
    </row>
    <row r="17" spans="1:15" x14ac:dyDescent="0.25">
      <c r="A17">
        <v>15</v>
      </c>
      <c r="B17" t="s">
        <v>74</v>
      </c>
      <c r="C17" t="s">
        <v>25</v>
      </c>
      <c r="D17" t="s">
        <v>86</v>
      </c>
      <c r="E17" s="1" t="s">
        <v>27</v>
      </c>
      <c r="F17" s="1"/>
      <c r="K17">
        <v>0.4194</v>
      </c>
      <c r="L17">
        <v>226.8</v>
      </c>
      <c r="M17">
        <v>506.3</v>
      </c>
    </row>
    <row r="18" spans="1:15" x14ac:dyDescent="0.25">
      <c r="A18">
        <v>16</v>
      </c>
      <c r="B18" t="s">
        <v>74</v>
      </c>
      <c r="C18" t="s">
        <v>25</v>
      </c>
      <c r="D18" t="s">
        <v>90</v>
      </c>
      <c r="E18" s="1" t="s">
        <v>27</v>
      </c>
      <c r="F18" s="1"/>
      <c r="K18">
        <v>0.42209999999999998</v>
      </c>
      <c r="L18">
        <v>231.8</v>
      </c>
      <c r="M18">
        <v>496.8</v>
      </c>
    </row>
    <row r="19" spans="1:15" x14ac:dyDescent="0.25">
      <c r="A19">
        <v>17</v>
      </c>
      <c r="B19" s="1" t="s">
        <v>91</v>
      </c>
      <c r="C19" t="s">
        <v>27</v>
      </c>
      <c r="D19" s="1" t="s">
        <v>58</v>
      </c>
      <c r="E19" t="s">
        <v>25</v>
      </c>
      <c r="G19">
        <v>0.42159999999999997</v>
      </c>
      <c r="H19">
        <v>237.4</v>
      </c>
      <c r="I19">
        <v>496.7</v>
      </c>
      <c r="K19">
        <v>0.42209999999999998</v>
      </c>
      <c r="L19">
        <v>238.5</v>
      </c>
      <c r="M19">
        <v>495.4</v>
      </c>
      <c r="N19">
        <v>0.39100000000000001</v>
      </c>
      <c r="O19" t="s">
        <v>92</v>
      </c>
    </row>
    <row r="20" spans="1:15" x14ac:dyDescent="0.25">
      <c r="A20">
        <v>18</v>
      </c>
      <c r="B20" s="1" t="s">
        <v>94</v>
      </c>
      <c r="C20" t="s">
        <v>27</v>
      </c>
      <c r="D20" t="s">
        <v>93</v>
      </c>
      <c r="E20" t="s">
        <v>25</v>
      </c>
      <c r="G20">
        <v>0.42299999999999999</v>
      </c>
      <c r="H20">
        <v>228.9</v>
      </c>
      <c r="I20">
        <v>494.9</v>
      </c>
      <c r="K20">
        <v>0.42349999999999999</v>
      </c>
      <c r="L20">
        <v>220.6</v>
      </c>
      <c r="M20">
        <v>495.5</v>
      </c>
      <c r="N20">
        <v>0.379</v>
      </c>
    </row>
    <row r="21" spans="1:15" x14ac:dyDescent="0.25">
      <c r="A21">
        <v>19</v>
      </c>
      <c r="B21" t="s">
        <v>96</v>
      </c>
      <c r="C21" t="s">
        <v>27</v>
      </c>
      <c r="D21" t="s">
        <v>95</v>
      </c>
      <c r="E21" t="s">
        <v>25</v>
      </c>
      <c r="G21" s="2">
        <v>0.42230000000000001</v>
      </c>
      <c r="H21" s="2">
        <v>236.6</v>
      </c>
      <c r="I21" s="2">
        <v>495.2</v>
      </c>
      <c r="J21" s="2"/>
      <c r="K21" s="2">
        <v>0.42049999999999998</v>
      </c>
      <c r="L21" s="2">
        <v>229.5</v>
      </c>
      <c r="M21" s="2">
        <v>501.8</v>
      </c>
      <c r="N21" s="2">
        <v>0.372</v>
      </c>
      <c r="O21" t="s">
        <v>97</v>
      </c>
    </row>
    <row r="22" spans="1:15" x14ac:dyDescent="0.25">
      <c r="A22">
        <v>20</v>
      </c>
      <c r="B22" s="1" t="s">
        <v>117</v>
      </c>
      <c r="C22" t="s">
        <v>27</v>
      </c>
      <c r="D22" t="s">
        <v>118</v>
      </c>
      <c r="E22" t="s">
        <v>25</v>
      </c>
      <c r="G22">
        <v>0.42230000000000001</v>
      </c>
      <c r="H22">
        <v>236.3</v>
      </c>
      <c r="I22">
        <v>495.4</v>
      </c>
    </row>
    <row r="23" spans="1:15" x14ac:dyDescent="0.25">
      <c r="A23">
        <v>21</v>
      </c>
      <c r="B23" t="s">
        <v>121</v>
      </c>
      <c r="C23" t="s">
        <v>27</v>
      </c>
      <c r="D23" t="s">
        <v>119</v>
      </c>
      <c r="E23" t="s">
        <v>25</v>
      </c>
      <c r="G23">
        <v>0.42259999999999998</v>
      </c>
      <c r="H23">
        <v>221</v>
      </c>
      <c r="I23">
        <v>498.4</v>
      </c>
    </row>
    <row r="24" spans="1:15" x14ac:dyDescent="0.25">
      <c r="A24">
        <v>22</v>
      </c>
      <c r="B24" t="s">
        <v>122</v>
      </c>
      <c r="C24" t="s">
        <v>27</v>
      </c>
      <c r="D24" t="s">
        <v>120</v>
      </c>
      <c r="E24" t="s">
        <v>25</v>
      </c>
      <c r="G24">
        <v>0.42259999999999998</v>
      </c>
      <c r="H24">
        <v>221.1</v>
      </c>
      <c r="I24">
        <v>498.4</v>
      </c>
      <c r="K24">
        <v>0.42259999999999998</v>
      </c>
      <c r="L24">
        <v>223.1</v>
      </c>
      <c r="M24">
        <v>497.9</v>
      </c>
      <c r="N24">
        <v>0.35699999999999998</v>
      </c>
      <c r="O24" t="s">
        <v>134</v>
      </c>
    </row>
    <row r="25" spans="1:15" x14ac:dyDescent="0.25">
      <c r="A25">
        <v>23</v>
      </c>
      <c r="B25" t="s">
        <v>141</v>
      </c>
      <c r="C25" t="s">
        <v>27</v>
      </c>
      <c r="D25" t="s">
        <v>142</v>
      </c>
      <c r="E25" t="s">
        <v>25</v>
      </c>
      <c r="F25">
        <v>0.6119</v>
      </c>
      <c r="G25">
        <v>0.59909999999999997</v>
      </c>
      <c r="H25">
        <v>218</v>
      </c>
      <c r="I25">
        <v>163.19999999999999</v>
      </c>
      <c r="N25">
        <v>0.59</v>
      </c>
    </row>
    <row r="26" spans="1:15" x14ac:dyDescent="0.25">
      <c r="A26">
        <v>24</v>
      </c>
      <c r="B26" s="1" t="s">
        <v>146</v>
      </c>
      <c r="C26" t="s">
        <v>27</v>
      </c>
      <c r="D26" t="s">
        <v>143</v>
      </c>
      <c r="E26" t="s">
        <v>25</v>
      </c>
      <c r="F26">
        <v>0.61070000000000002</v>
      </c>
      <c r="G26">
        <v>0.59799999999999998</v>
      </c>
      <c r="H26">
        <v>219.7</v>
      </c>
      <c r="I26">
        <v>160.30000000000001</v>
      </c>
      <c r="J26">
        <v>0.6119</v>
      </c>
      <c r="N26">
        <v>0.58899999999999997</v>
      </c>
    </row>
    <row r="27" spans="1:15" x14ac:dyDescent="0.25">
      <c r="A27">
        <v>25</v>
      </c>
      <c r="B27" t="s">
        <v>148</v>
      </c>
      <c r="C27" t="s">
        <v>25</v>
      </c>
      <c r="D27" t="s">
        <v>147</v>
      </c>
      <c r="E27" t="s">
        <v>27</v>
      </c>
      <c r="F27">
        <v>0.62170000000000003</v>
      </c>
      <c r="G27">
        <v>0.60219999999999996</v>
      </c>
      <c r="H27">
        <v>223.4</v>
      </c>
      <c r="I27">
        <v>158.1</v>
      </c>
      <c r="J27">
        <v>0.62239999999999995</v>
      </c>
      <c r="N27">
        <v>0.59599999999999997</v>
      </c>
      <c r="O27" t="s">
        <v>149</v>
      </c>
    </row>
    <row r="28" spans="1:15" x14ac:dyDescent="0.25">
      <c r="A28">
        <v>26</v>
      </c>
      <c r="B28" t="s">
        <v>148</v>
      </c>
      <c r="C28" t="s">
        <v>25</v>
      </c>
      <c r="D28" t="s">
        <v>150</v>
      </c>
      <c r="F28">
        <v>0.62350000000000005</v>
      </c>
      <c r="G28">
        <v>0.60429999999999995</v>
      </c>
      <c r="H28">
        <v>211</v>
      </c>
      <c r="I28">
        <v>163.30000000000001</v>
      </c>
      <c r="J28">
        <v>0.62429999999999997</v>
      </c>
      <c r="N28">
        <v>0.59899999999999998</v>
      </c>
    </row>
    <row r="29" spans="1:15" x14ac:dyDescent="0.25">
      <c r="A29">
        <v>28</v>
      </c>
      <c r="B29" t="s">
        <v>148</v>
      </c>
      <c r="C29" t="s">
        <v>25</v>
      </c>
      <c r="D29" t="s">
        <v>151</v>
      </c>
      <c r="G29">
        <v>0.60529999999999995</v>
      </c>
      <c r="H29">
        <v>211.9</v>
      </c>
      <c r="I29">
        <v>163.1</v>
      </c>
      <c r="N29">
        <v>0.6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A9B5-89A0-4EDA-AA5C-6A06A9856157}">
  <dimension ref="A1:S18"/>
  <sheetViews>
    <sheetView workbookViewId="0">
      <selection activeCell="C19" sqref="C19"/>
    </sheetView>
  </sheetViews>
  <sheetFormatPr defaultRowHeight="15" x14ac:dyDescent="0.25"/>
  <cols>
    <col min="1" max="1" width="20.85546875" customWidth="1"/>
    <col min="9" max="10" width="16.28515625" customWidth="1"/>
  </cols>
  <sheetData>
    <row r="1" spans="1:19" x14ac:dyDescent="0.25">
      <c r="A1" t="s">
        <v>98</v>
      </c>
    </row>
    <row r="3" spans="1:19" x14ac:dyDescent="0.25">
      <c r="B3" t="s">
        <v>102</v>
      </c>
      <c r="C3" t="s">
        <v>100</v>
      </c>
      <c r="D3" t="s">
        <v>99</v>
      </c>
      <c r="E3" t="s">
        <v>101</v>
      </c>
      <c r="I3" t="s">
        <v>108</v>
      </c>
      <c r="J3" t="s">
        <v>109</v>
      </c>
      <c r="K3" t="s">
        <v>110</v>
      </c>
      <c r="L3" t="s">
        <v>115</v>
      </c>
    </row>
    <row r="4" spans="1:19" x14ac:dyDescent="0.25">
      <c r="A4" t="s">
        <v>106</v>
      </c>
      <c r="B4">
        <v>0.42859999999999998</v>
      </c>
      <c r="C4">
        <v>249.9</v>
      </c>
      <c r="D4">
        <v>494.2</v>
      </c>
      <c r="H4">
        <v>4</v>
      </c>
      <c r="I4" t="s">
        <v>114</v>
      </c>
      <c r="J4">
        <f>2+51/60</f>
        <v>2.85</v>
      </c>
      <c r="K4">
        <f>1+25/60</f>
        <v>1.4166666666666667</v>
      </c>
      <c r="N4">
        <f>K4/4</f>
        <v>0.35416666666666669</v>
      </c>
      <c r="Q4">
        <f>60*K4</f>
        <v>85</v>
      </c>
    </row>
    <row r="5" spans="1:19" x14ac:dyDescent="0.25">
      <c r="A5" t="s">
        <v>105</v>
      </c>
      <c r="B5">
        <v>0.51339999999999997</v>
      </c>
      <c r="C5">
        <v>243.9</v>
      </c>
      <c r="D5">
        <v>194.6</v>
      </c>
      <c r="H5">
        <v>4</v>
      </c>
      <c r="I5" t="s">
        <v>111</v>
      </c>
      <c r="K5">
        <f>1+32/60</f>
        <v>1.5333333333333332</v>
      </c>
    </row>
    <row r="6" spans="1:19" x14ac:dyDescent="0.25">
      <c r="A6" t="s">
        <v>107</v>
      </c>
      <c r="B6" s="3">
        <v>0.42049999999999998</v>
      </c>
      <c r="C6" s="3">
        <v>229.5</v>
      </c>
      <c r="D6" s="3">
        <v>501.8</v>
      </c>
      <c r="E6" s="3">
        <v>0.372</v>
      </c>
      <c r="H6" s="2">
        <v>4</v>
      </c>
      <c r="I6" t="s">
        <v>112</v>
      </c>
      <c r="J6">
        <f>59/60</f>
        <v>0.98333333333333328</v>
      </c>
      <c r="K6">
        <f>1+41/60</f>
        <v>1.6833333333333333</v>
      </c>
      <c r="L6">
        <f>26/60</f>
        <v>0.43333333333333335</v>
      </c>
    </row>
    <row r="7" spans="1:19" x14ac:dyDescent="0.25">
      <c r="A7" t="s">
        <v>104</v>
      </c>
      <c r="B7">
        <v>0.46400000000000002</v>
      </c>
      <c r="C7">
        <v>234.6</v>
      </c>
      <c r="D7">
        <v>388.6</v>
      </c>
      <c r="E7">
        <v>0.41699999999999998</v>
      </c>
    </row>
    <row r="8" spans="1:19" x14ac:dyDescent="0.25">
      <c r="A8" t="s">
        <v>103</v>
      </c>
      <c r="B8">
        <v>0.47399999999999998</v>
      </c>
      <c r="C8">
        <v>228.3</v>
      </c>
      <c r="D8">
        <v>368.6</v>
      </c>
      <c r="E8">
        <v>0.23200000000000001</v>
      </c>
      <c r="H8">
        <v>7</v>
      </c>
      <c r="I8" t="s">
        <v>113</v>
      </c>
      <c r="J8">
        <f>1+37/60</f>
        <v>1.6166666666666667</v>
      </c>
    </row>
    <row r="9" spans="1:19" x14ac:dyDescent="0.25">
      <c r="A9" t="s">
        <v>116</v>
      </c>
      <c r="B9">
        <f>B7+B8-B6</f>
        <v>0.51749999999999996</v>
      </c>
      <c r="E9">
        <f>E7+E8-E6</f>
        <v>0.27700000000000002</v>
      </c>
      <c r="S9">
        <f>87/126*3/2</f>
        <v>1.0357142857142856</v>
      </c>
    </row>
    <row r="11" spans="1:19" x14ac:dyDescent="0.25">
      <c r="S11">
        <f>73/87*4/3</f>
        <v>1.1187739463601531</v>
      </c>
    </row>
    <row r="13" spans="1:19" x14ac:dyDescent="0.25">
      <c r="B13" t="s">
        <v>138</v>
      </c>
      <c r="C13" t="s">
        <v>43</v>
      </c>
      <c r="S13">
        <f>3/4</f>
        <v>0.75</v>
      </c>
    </row>
    <row r="14" spans="1:19" x14ac:dyDescent="0.25">
      <c r="A14" t="s">
        <v>135</v>
      </c>
      <c r="B14">
        <v>0.61219999999999997</v>
      </c>
      <c r="S14">
        <f>73/87</f>
        <v>0.83908045977011492</v>
      </c>
    </row>
    <row r="15" spans="1:19" x14ac:dyDescent="0.25">
      <c r="A15" t="s">
        <v>140</v>
      </c>
      <c r="B15">
        <f>B16+B17-B18</f>
        <v>0.61230000000000007</v>
      </c>
      <c r="C15">
        <f>C16+C17-C18</f>
        <v>0.59</v>
      </c>
    </row>
    <row r="16" spans="1:19" x14ac:dyDescent="0.25">
      <c r="A16" t="s">
        <v>136</v>
      </c>
      <c r="B16">
        <v>0.53759999999999997</v>
      </c>
      <c r="C16">
        <v>0.51800000000000002</v>
      </c>
    </row>
    <row r="17" spans="1:3" x14ac:dyDescent="0.25">
      <c r="A17" t="s">
        <v>137</v>
      </c>
      <c r="B17">
        <v>0.54300000000000004</v>
      </c>
      <c r="C17">
        <v>0.42799999999999999</v>
      </c>
    </row>
    <row r="18" spans="1:3" x14ac:dyDescent="0.25">
      <c r="A18" t="s">
        <v>139</v>
      </c>
      <c r="B18">
        <v>0.46829999999999999</v>
      </c>
      <c r="C18">
        <v>0.35599999999999998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8B9F-F67D-4F93-A400-3CF5199941C6}">
  <dimension ref="A1:D8"/>
  <sheetViews>
    <sheetView workbookViewId="0">
      <selection activeCell="B8" sqref="B8"/>
    </sheetView>
  </sheetViews>
  <sheetFormatPr defaultRowHeight="15" x14ac:dyDescent="0.25"/>
  <sheetData>
    <row r="1" spans="1:4" x14ac:dyDescent="0.25">
      <c r="A1" t="s">
        <v>123</v>
      </c>
    </row>
    <row r="3" spans="1:4" x14ac:dyDescent="0.25">
      <c r="B3" t="s">
        <v>124</v>
      </c>
      <c r="C3" t="s">
        <v>126</v>
      </c>
      <c r="D3" t="s">
        <v>127</v>
      </c>
    </row>
    <row r="4" spans="1:4" x14ac:dyDescent="0.25">
      <c r="A4" t="s">
        <v>125</v>
      </c>
      <c r="B4">
        <v>0.59909999999999997</v>
      </c>
      <c r="C4">
        <v>222.4</v>
      </c>
      <c r="D4">
        <v>189.7</v>
      </c>
    </row>
    <row r="5" spans="1:4" x14ac:dyDescent="0.25">
      <c r="A5" t="s">
        <v>131</v>
      </c>
      <c r="B5">
        <v>0.6119</v>
      </c>
      <c r="C5">
        <v>126.3</v>
      </c>
      <c r="D5">
        <v>79.2</v>
      </c>
    </row>
    <row r="6" spans="1:4" x14ac:dyDescent="0.25">
      <c r="A6" t="s">
        <v>132</v>
      </c>
      <c r="B6">
        <v>0.61219999999999997</v>
      </c>
      <c r="C6">
        <v>126.3</v>
      </c>
      <c r="D6">
        <v>79.2</v>
      </c>
    </row>
    <row r="7" spans="1:4" x14ac:dyDescent="0.25">
      <c r="A7" t="s">
        <v>128</v>
      </c>
      <c r="B7" t="s">
        <v>133</v>
      </c>
    </row>
    <row r="8" spans="1:4" x14ac:dyDescent="0.25">
      <c r="A8" t="s">
        <v>129</v>
      </c>
      <c r="B8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Choices</vt:lpstr>
      <vt:lpstr>Submissions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Cottaar</dc:creator>
  <cp:lastModifiedBy>Jeroen Cottaar</cp:lastModifiedBy>
  <dcterms:created xsi:type="dcterms:W3CDTF">2025-08-03T05:03:16Z</dcterms:created>
  <dcterms:modified xsi:type="dcterms:W3CDTF">2025-08-19T19:19:48Z</dcterms:modified>
</cp:coreProperties>
</file>