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tabRatio="694" firstSheet="1" activeTab="4"/>
  </bookViews>
  <sheets>
    <sheet name="Lexan 100 bar 305 Celcius " sheetId="16" r:id="rId1"/>
    <sheet name="Lexan 200 bar 305 Celcius" sheetId="9" r:id="rId2"/>
    <sheet name="Lexan 300 bar 305 Celcius " sheetId="18" r:id="rId3"/>
    <sheet name="Lexan 400 bar 305 Celcius" sheetId="14" r:id="rId4"/>
    <sheet name="LEXAN 500 bar  305 Celcius" sheetId="15" r:id="rId5"/>
    <sheet name="LEXAN 305 CELCIUS " sheetId="26" r:id="rId6"/>
    <sheet name="Lexan 400 bar 325 Celcius " sheetId="20" r:id="rId7"/>
    <sheet name="Lexan 500 bar 325 Celcius " sheetId="21" r:id="rId8"/>
    <sheet name="LEXAN 325 CELCIUS" sheetId="27" r:id="rId9"/>
    <sheet name="Lexan 300 bar 315 Celcius " sheetId="23" r:id="rId10"/>
    <sheet name="Lexan 400 bar 315 Celcius " sheetId="24" r:id="rId11"/>
    <sheet name="Lexan 500 bar 315 Celcius " sheetId="28" r:id="rId12"/>
    <sheet name="LEXAN 315 CELCIUS" sheetId="29" r:id="rId13"/>
    <sheet name="Sheet1" sheetId="1" r:id="rId14"/>
  </sheets>
  <calcPr calcId="152511"/>
</workbook>
</file>

<file path=xl/calcChain.xml><?xml version="1.0" encoding="utf-8"?>
<calcChain xmlns="http://schemas.openxmlformats.org/spreadsheetml/2006/main">
  <c r="I6" i="24" l="1"/>
  <c r="M6" i="24" s="1"/>
  <c r="I7" i="24"/>
  <c r="M7" i="24" s="1"/>
  <c r="I8" i="24"/>
  <c r="M8" i="24" s="1"/>
  <c r="I9" i="24"/>
  <c r="M9" i="24" s="1"/>
  <c r="I10" i="24"/>
  <c r="M10" i="24" s="1"/>
  <c r="A122" i="28"/>
  <c r="N122" i="28" s="1"/>
  <c r="A121" i="28"/>
  <c r="N121" i="28" s="1"/>
  <c r="A120" i="28"/>
  <c r="N120" i="28" s="1"/>
  <c r="A119" i="28"/>
  <c r="N119" i="28" s="1"/>
  <c r="A118" i="28"/>
  <c r="N118" i="28" s="1"/>
  <c r="A117" i="28"/>
  <c r="N117" i="28" s="1"/>
  <c r="A116" i="28"/>
  <c r="N116" i="28" s="1"/>
  <c r="A115" i="28"/>
  <c r="N115" i="28" s="1"/>
  <c r="A114" i="28"/>
  <c r="N114" i="28" s="1"/>
  <c r="A113" i="28"/>
  <c r="N113" i="28" s="1"/>
  <c r="A112" i="28"/>
  <c r="N112" i="28" s="1"/>
  <c r="A111" i="28"/>
  <c r="N111" i="28" s="1"/>
  <c r="A110" i="28"/>
  <c r="N110" i="28" s="1"/>
  <c r="A109" i="28"/>
  <c r="N109" i="28" s="1"/>
  <c r="A108" i="28"/>
  <c r="N108" i="28" s="1"/>
  <c r="A107" i="28"/>
  <c r="L107" i="28" s="1"/>
  <c r="M107" i="28" s="1"/>
  <c r="A106" i="28"/>
  <c r="J106" i="28" s="1"/>
  <c r="A105" i="28"/>
  <c r="L105" i="28" s="1"/>
  <c r="M105" i="28" s="1"/>
  <c r="A104" i="28"/>
  <c r="J104" i="28" s="1"/>
  <c r="M103" i="28"/>
  <c r="J103" i="28"/>
  <c r="I103" i="28"/>
  <c r="A103" i="28"/>
  <c r="L103" i="28" s="1"/>
  <c r="A102" i="28"/>
  <c r="J102" i="28" s="1"/>
  <c r="J101" i="28"/>
  <c r="I101" i="28"/>
  <c r="K101" i="28" s="1"/>
  <c r="A101" i="28"/>
  <c r="L101" i="28" s="1"/>
  <c r="M101" i="28" s="1"/>
  <c r="A100" i="28"/>
  <c r="J100" i="28" s="1"/>
  <c r="A99" i="28"/>
  <c r="L99" i="28" s="1"/>
  <c r="M99" i="28" s="1"/>
  <c r="A98" i="28"/>
  <c r="J98" i="28" s="1"/>
  <c r="A97" i="28"/>
  <c r="L97" i="28" s="1"/>
  <c r="M97" i="28" s="1"/>
  <c r="A96" i="28"/>
  <c r="J96" i="28" s="1"/>
  <c r="M95" i="28"/>
  <c r="I95" i="28"/>
  <c r="A95" i="28"/>
  <c r="L95" i="28" s="1"/>
  <c r="A94" i="28"/>
  <c r="J94" i="28" s="1"/>
  <c r="A93" i="28"/>
  <c r="L93" i="28" s="1"/>
  <c r="M93" i="28" s="1"/>
  <c r="A92" i="28"/>
  <c r="J92" i="28" s="1"/>
  <c r="A91" i="28"/>
  <c r="L91" i="28" s="1"/>
  <c r="M91" i="28" s="1"/>
  <c r="A90" i="28"/>
  <c r="J90" i="28" s="1"/>
  <c r="A89" i="28"/>
  <c r="L89" i="28" s="1"/>
  <c r="M89" i="28" s="1"/>
  <c r="A88" i="28"/>
  <c r="J88" i="28" s="1"/>
  <c r="M87" i="28"/>
  <c r="A87" i="28"/>
  <c r="L87" i="28" s="1"/>
  <c r="A86" i="28"/>
  <c r="J86" i="28" s="1"/>
  <c r="A85" i="28"/>
  <c r="L85" i="28" s="1"/>
  <c r="M85" i="28" s="1"/>
  <c r="A84" i="28"/>
  <c r="J84" i="28" s="1"/>
  <c r="A83" i="28"/>
  <c r="L83" i="28" s="1"/>
  <c r="M83" i="28" s="1"/>
  <c r="A82" i="28"/>
  <c r="J82" i="28" s="1"/>
  <c r="A81" i="28"/>
  <c r="L81" i="28" s="1"/>
  <c r="M81" i="28" s="1"/>
  <c r="A80" i="28"/>
  <c r="J80" i="28" s="1"/>
  <c r="A79" i="28"/>
  <c r="L79" i="28" s="1"/>
  <c r="M79" i="28" s="1"/>
  <c r="A78" i="28"/>
  <c r="J78" i="28" s="1"/>
  <c r="A77" i="28"/>
  <c r="L77" i="28" s="1"/>
  <c r="M77" i="28" s="1"/>
  <c r="A76" i="28"/>
  <c r="J76" i="28" s="1"/>
  <c r="J75" i="28"/>
  <c r="A75" i="28"/>
  <c r="L75" i="28" s="1"/>
  <c r="M75" i="28" s="1"/>
  <c r="A74" i="28"/>
  <c r="J74" i="28" s="1"/>
  <c r="A73" i="28"/>
  <c r="L73" i="28" s="1"/>
  <c r="M73" i="28" s="1"/>
  <c r="A72" i="28"/>
  <c r="J72" i="28" s="1"/>
  <c r="C53" i="28"/>
  <c r="C52" i="28"/>
  <c r="C51" i="28"/>
  <c r="C50" i="28"/>
  <c r="C49" i="28"/>
  <c r="C46" i="28"/>
  <c r="F35" i="28" s="1"/>
  <c r="Y40" i="28"/>
  <c r="B40" i="28"/>
  <c r="P14" i="28"/>
  <c r="E11" i="28"/>
  <c r="B10" i="28" s="1"/>
  <c r="F10" i="28" s="1"/>
  <c r="I10" i="28"/>
  <c r="S10" i="28" s="1"/>
  <c r="I9" i="28"/>
  <c r="M9" i="28" s="1"/>
  <c r="I8" i="28"/>
  <c r="M8" i="28" s="1"/>
  <c r="I7" i="28"/>
  <c r="M7" i="28" s="1"/>
  <c r="I6" i="28"/>
  <c r="S6" i="28" s="1"/>
  <c r="J10" i="28" l="1"/>
  <c r="G10" i="28"/>
  <c r="H10" i="28" s="1"/>
  <c r="L10" i="28" s="1"/>
  <c r="T10" i="28"/>
  <c r="B8" i="28"/>
  <c r="F8" i="28" s="1"/>
  <c r="J73" i="28"/>
  <c r="B7" i="28"/>
  <c r="F7" i="28" s="1"/>
  <c r="G7" i="28" s="1"/>
  <c r="B9" i="28"/>
  <c r="F9" i="28" s="1"/>
  <c r="G9" i="28" s="1"/>
  <c r="R9" i="28" s="1"/>
  <c r="I77" i="28"/>
  <c r="J85" i="28"/>
  <c r="J87" i="28"/>
  <c r="J89" i="28"/>
  <c r="B6" i="28"/>
  <c r="F6" i="28" s="1"/>
  <c r="I93" i="28"/>
  <c r="I105" i="28"/>
  <c r="K105" i="28" s="1"/>
  <c r="I107" i="28"/>
  <c r="K107" i="28" s="1"/>
  <c r="I79" i="28"/>
  <c r="I85" i="28"/>
  <c r="K85" i="28" s="1"/>
  <c r="I87" i="28"/>
  <c r="K87" i="28" s="1"/>
  <c r="J91" i="28"/>
  <c r="J105" i="28"/>
  <c r="J107" i="28"/>
  <c r="J77" i="28"/>
  <c r="J79" i="28"/>
  <c r="K79" i="28" s="1"/>
  <c r="I81" i="28"/>
  <c r="I83" i="28"/>
  <c r="J93" i="28"/>
  <c r="K93" i="28" s="1"/>
  <c r="J95" i="28"/>
  <c r="K95" i="28" s="1"/>
  <c r="I97" i="28"/>
  <c r="I99" i="28"/>
  <c r="G37" i="28"/>
  <c r="G38" i="28" s="1"/>
  <c r="J81" i="28"/>
  <c r="J83" i="28"/>
  <c r="J97" i="28"/>
  <c r="J99" i="28"/>
  <c r="K103" i="28"/>
  <c r="F36" i="28"/>
  <c r="I73" i="28"/>
  <c r="K73" i="28" s="1"/>
  <c r="I75" i="28"/>
  <c r="K75" i="28" s="1"/>
  <c r="I89" i="28"/>
  <c r="K89" i="28" s="1"/>
  <c r="I91" i="28"/>
  <c r="K77" i="28"/>
  <c r="S9" i="28"/>
  <c r="S8" i="28"/>
  <c r="H9" i="28"/>
  <c r="L9" i="28" s="1"/>
  <c r="N10" i="28"/>
  <c r="T7" i="28"/>
  <c r="T6" i="28"/>
  <c r="J6" i="28"/>
  <c r="G6" i="28"/>
  <c r="G8" i="28"/>
  <c r="T8" i="28"/>
  <c r="J8" i="28"/>
  <c r="S7" i="28"/>
  <c r="M6" i="28"/>
  <c r="R10" i="28"/>
  <c r="M10" i="28"/>
  <c r="L72" i="28"/>
  <c r="M72" i="28" s="1"/>
  <c r="L74" i="28"/>
  <c r="M74" i="28" s="1"/>
  <c r="L76" i="28"/>
  <c r="M76" i="28" s="1"/>
  <c r="L78" i="28"/>
  <c r="M78" i="28" s="1"/>
  <c r="L80" i="28"/>
  <c r="M80" i="28" s="1"/>
  <c r="L82" i="28"/>
  <c r="M82" i="28" s="1"/>
  <c r="L84" i="28"/>
  <c r="M84" i="28" s="1"/>
  <c r="L86" i="28"/>
  <c r="M86" i="28" s="1"/>
  <c r="L88" i="28"/>
  <c r="M88" i="28" s="1"/>
  <c r="L90" i="28"/>
  <c r="M90" i="28" s="1"/>
  <c r="L92" i="28"/>
  <c r="M92" i="28" s="1"/>
  <c r="L94" i="28"/>
  <c r="M94" i="28" s="1"/>
  <c r="L96" i="28"/>
  <c r="M96" i="28" s="1"/>
  <c r="L98" i="28"/>
  <c r="M98" i="28" s="1"/>
  <c r="L100" i="28"/>
  <c r="M100" i="28" s="1"/>
  <c r="L102" i="28"/>
  <c r="M102" i="28" s="1"/>
  <c r="L104" i="28"/>
  <c r="M104" i="28" s="1"/>
  <c r="L106" i="28"/>
  <c r="M106" i="28" s="1"/>
  <c r="L108" i="28"/>
  <c r="M108" i="28" s="1"/>
  <c r="L109" i="28"/>
  <c r="M109" i="28" s="1"/>
  <c r="L110" i="28"/>
  <c r="M110" i="28" s="1"/>
  <c r="L111" i="28"/>
  <c r="M111" i="28" s="1"/>
  <c r="L112" i="28"/>
  <c r="M112" i="28" s="1"/>
  <c r="L113" i="28"/>
  <c r="M113" i="28" s="1"/>
  <c r="L114" i="28"/>
  <c r="M114" i="28" s="1"/>
  <c r="L115" i="28"/>
  <c r="M115" i="28" s="1"/>
  <c r="L116" i="28"/>
  <c r="M116" i="28" s="1"/>
  <c r="L117" i="28"/>
  <c r="M117" i="28" s="1"/>
  <c r="L118" i="28"/>
  <c r="M118" i="28" s="1"/>
  <c r="L119" i="28"/>
  <c r="M119" i="28" s="1"/>
  <c r="L120" i="28"/>
  <c r="M120" i="28" s="1"/>
  <c r="L121" i="28"/>
  <c r="M121" i="28" s="1"/>
  <c r="L122" i="28"/>
  <c r="M122" i="28" s="1"/>
  <c r="I72" i="28"/>
  <c r="K72" i="28" s="1"/>
  <c r="I74" i="28"/>
  <c r="K74" i="28" s="1"/>
  <c r="I76" i="28"/>
  <c r="K76" i="28" s="1"/>
  <c r="I78" i="28"/>
  <c r="K78" i="28" s="1"/>
  <c r="I80" i="28"/>
  <c r="K80" i="28" s="1"/>
  <c r="I82" i="28"/>
  <c r="K82" i="28" s="1"/>
  <c r="I84" i="28"/>
  <c r="K84" i="28" s="1"/>
  <c r="I86" i="28"/>
  <c r="K86" i="28" s="1"/>
  <c r="I88" i="28"/>
  <c r="K88" i="28" s="1"/>
  <c r="I90" i="28"/>
  <c r="K90" i="28" s="1"/>
  <c r="I92" i="28"/>
  <c r="K92" i="28" s="1"/>
  <c r="I94" i="28"/>
  <c r="K94" i="28" s="1"/>
  <c r="I96" i="28"/>
  <c r="K96" i="28" s="1"/>
  <c r="I98" i="28"/>
  <c r="K98" i="28" s="1"/>
  <c r="I100" i="28"/>
  <c r="K100" i="28" s="1"/>
  <c r="I102" i="28"/>
  <c r="K102" i="28" s="1"/>
  <c r="I104" i="28"/>
  <c r="K104" i="28" s="1"/>
  <c r="I106" i="28"/>
  <c r="K106" i="28" s="1"/>
  <c r="I108" i="28"/>
  <c r="K108" i="28" s="1"/>
  <c r="O108" i="28" s="1"/>
  <c r="I109" i="28"/>
  <c r="I110" i="28"/>
  <c r="I111" i="28"/>
  <c r="K111" i="28" s="1"/>
  <c r="O111" i="28" s="1"/>
  <c r="I112" i="28"/>
  <c r="K112" i="28" s="1"/>
  <c r="O112" i="28" s="1"/>
  <c r="I113" i="28"/>
  <c r="I114" i="28"/>
  <c r="I115" i="28"/>
  <c r="K115" i="28" s="1"/>
  <c r="O115" i="28" s="1"/>
  <c r="I116" i="28"/>
  <c r="K116" i="28" s="1"/>
  <c r="O116" i="28" s="1"/>
  <c r="I117" i="28"/>
  <c r="I118" i="28"/>
  <c r="I119" i="28"/>
  <c r="K119" i="28" s="1"/>
  <c r="O119" i="28" s="1"/>
  <c r="I120" i="28"/>
  <c r="K120" i="28" s="1"/>
  <c r="O120" i="28" s="1"/>
  <c r="I121" i="28"/>
  <c r="I122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122" i="28"/>
  <c r="U10" i="28" l="1"/>
  <c r="P10" i="28"/>
  <c r="J7" i="28"/>
  <c r="E49" i="28" s="1"/>
  <c r="K9" i="28"/>
  <c r="J9" i="28"/>
  <c r="K10" i="28"/>
  <c r="P9" i="28"/>
  <c r="K91" i="28"/>
  <c r="T9" i="28"/>
  <c r="U9" i="28" s="1"/>
  <c r="K99" i="28"/>
  <c r="K83" i="28"/>
  <c r="K121" i="28"/>
  <c r="O121" i="28" s="1"/>
  <c r="K117" i="28"/>
  <c r="O117" i="28" s="1"/>
  <c r="K113" i="28"/>
  <c r="O113" i="28" s="1"/>
  <c r="K109" i="28"/>
  <c r="O109" i="28" s="1"/>
  <c r="K97" i="28"/>
  <c r="K81" i="28"/>
  <c r="N9" i="28"/>
  <c r="K8" i="28"/>
  <c r="H8" i="28"/>
  <c r="L8" i="28" s="1"/>
  <c r="R8" i="28"/>
  <c r="U8" i="28" s="1"/>
  <c r="H7" i="28"/>
  <c r="L7" i="28" s="1"/>
  <c r="P7" i="28"/>
  <c r="K7" i="28"/>
  <c r="R7" i="28"/>
  <c r="K122" i="28"/>
  <c r="O122" i="28" s="1"/>
  <c r="K118" i="28"/>
  <c r="O118" i="28" s="1"/>
  <c r="K114" i="28"/>
  <c r="O114" i="28" s="1"/>
  <c r="K110" i="28"/>
  <c r="O110" i="28" s="1"/>
  <c r="B53" i="28"/>
  <c r="B52" i="28"/>
  <c r="B51" i="28"/>
  <c r="D51" i="28" s="1"/>
  <c r="B50" i="28"/>
  <c r="D50" i="28" s="1"/>
  <c r="B49" i="28"/>
  <c r="D49" i="28" s="1"/>
  <c r="P8" i="28"/>
  <c r="N8" i="28"/>
  <c r="N6" i="28"/>
  <c r="U7" i="28"/>
  <c r="K6" i="28"/>
  <c r="R6" i="28"/>
  <c r="U6" i="28" s="1"/>
  <c r="H6" i="28"/>
  <c r="L6" i="28" s="1"/>
  <c r="P6" i="28"/>
  <c r="N7" i="28" l="1"/>
  <c r="E50" i="28"/>
  <c r="D52" i="28"/>
  <c r="E52" i="28"/>
  <c r="D53" i="28"/>
  <c r="E53" i="28"/>
  <c r="E51" i="28"/>
  <c r="A122" i="24" l="1"/>
  <c r="L122" i="24" s="1"/>
  <c r="M122" i="24" s="1"/>
  <c r="A121" i="24"/>
  <c r="L121" i="24" s="1"/>
  <c r="M121" i="24" s="1"/>
  <c r="A120" i="24"/>
  <c r="L120" i="24" s="1"/>
  <c r="M120" i="24" s="1"/>
  <c r="A119" i="24"/>
  <c r="L119" i="24" s="1"/>
  <c r="M119" i="24" s="1"/>
  <c r="A118" i="24"/>
  <c r="L118" i="24" s="1"/>
  <c r="M118" i="24" s="1"/>
  <c r="L117" i="24"/>
  <c r="M117" i="24" s="1"/>
  <c r="A117" i="24"/>
  <c r="A116" i="24"/>
  <c r="L116" i="24" s="1"/>
  <c r="M116" i="24" s="1"/>
  <c r="A115" i="24"/>
  <c r="L115" i="24" s="1"/>
  <c r="M115" i="24" s="1"/>
  <c r="A114" i="24"/>
  <c r="L114" i="24" s="1"/>
  <c r="M114" i="24" s="1"/>
  <c r="A113" i="24"/>
  <c r="L113" i="24" s="1"/>
  <c r="M113" i="24" s="1"/>
  <c r="A112" i="24"/>
  <c r="L112" i="24" s="1"/>
  <c r="M112" i="24" s="1"/>
  <c r="A111" i="24"/>
  <c r="L111" i="24" s="1"/>
  <c r="M111" i="24" s="1"/>
  <c r="A110" i="24"/>
  <c r="L110" i="24" s="1"/>
  <c r="M110" i="24" s="1"/>
  <c r="L109" i="24"/>
  <c r="M109" i="24" s="1"/>
  <c r="A109" i="24"/>
  <c r="A108" i="24"/>
  <c r="L108" i="24" s="1"/>
  <c r="M108" i="24" s="1"/>
  <c r="A107" i="24"/>
  <c r="I107" i="24" s="1"/>
  <c r="A106" i="24"/>
  <c r="L106" i="24" s="1"/>
  <c r="M106" i="24" s="1"/>
  <c r="A105" i="24"/>
  <c r="I105" i="24" s="1"/>
  <c r="A104" i="24"/>
  <c r="L104" i="24" s="1"/>
  <c r="M104" i="24" s="1"/>
  <c r="J103" i="24"/>
  <c r="A103" i="24"/>
  <c r="I103" i="24" s="1"/>
  <c r="A102" i="24"/>
  <c r="L102" i="24" s="1"/>
  <c r="M102" i="24" s="1"/>
  <c r="A101" i="24"/>
  <c r="I101" i="24" s="1"/>
  <c r="A100" i="24"/>
  <c r="L100" i="24" s="1"/>
  <c r="M100" i="24" s="1"/>
  <c r="A99" i="24"/>
  <c r="I99" i="24" s="1"/>
  <c r="A98" i="24"/>
  <c r="L98" i="24" s="1"/>
  <c r="M98" i="24" s="1"/>
  <c r="A97" i="24"/>
  <c r="I97" i="24" s="1"/>
  <c r="A96" i="24"/>
  <c r="L96" i="24" s="1"/>
  <c r="M96" i="24" s="1"/>
  <c r="A95" i="24"/>
  <c r="I95" i="24" s="1"/>
  <c r="A94" i="24"/>
  <c r="L94" i="24" s="1"/>
  <c r="M94" i="24" s="1"/>
  <c r="A93" i="24"/>
  <c r="I93" i="24" s="1"/>
  <c r="A92" i="24"/>
  <c r="L92" i="24" s="1"/>
  <c r="M92" i="24" s="1"/>
  <c r="J91" i="24"/>
  <c r="A91" i="24"/>
  <c r="L91" i="24" s="1"/>
  <c r="M91" i="24" s="1"/>
  <c r="A90" i="24"/>
  <c r="J89" i="24"/>
  <c r="A89" i="24"/>
  <c r="L89" i="24" s="1"/>
  <c r="M89" i="24" s="1"/>
  <c r="A88" i="24"/>
  <c r="L88" i="24" s="1"/>
  <c r="M88" i="24" s="1"/>
  <c r="A87" i="24"/>
  <c r="L87" i="24" s="1"/>
  <c r="M87" i="24" s="1"/>
  <c r="A86" i="24"/>
  <c r="L86" i="24" s="1"/>
  <c r="M86" i="24" s="1"/>
  <c r="A85" i="24"/>
  <c r="L85" i="24" s="1"/>
  <c r="M85" i="24" s="1"/>
  <c r="A84" i="24"/>
  <c r="L84" i="24" s="1"/>
  <c r="M84" i="24" s="1"/>
  <c r="I83" i="24"/>
  <c r="A83" i="24"/>
  <c r="L83" i="24" s="1"/>
  <c r="M83" i="24" s="1"/>
  <c r="A82" i="24"/>
  <c r="A81" i="24"/>
  <c r="L81" i="24" s="1"/>
  <c r="M81" i="24" s="1"/>
  <c r="L80" i="24"/>
  <c r="M80" i="24" s="1"/>
  <c r="A80" i="24"/>
  <c r="A79" i="24"/>
  <c r="L79" i="24" s="1"/>
  <c r="M79" i="24" s="1"/>
  <c r="A78" i="24"/>
  <c r="L78" i="24" s="1"/>
  <c r="M78" i="24" s="1"/>
  <c r="A77" i="24"/>
  <c r="L77" i="24" s="1"/>
  <c r="M77" i="24" s="1"/>
  <c r="A76" i="24"/>
  <c r="L76" i="24" s="1"/>
  <c r="M76" i="24" s="1"/>
  <c r="A75" i="24"/>
  <c r="L75" i="24" s="1"/>
  <c r="M75" i="24" s="1"/>
  <c r="A74" i="24"/>
  <c r="A73" i="24"/>
  <c r="L73" i="24" s="1"/>
  <c r="M73" i="24" s="1"/>
  <c r="A72" i="24"/>
  <c r="L72" i="24" s="1"/>
  <c r="M72" i="24" s="1"/>
  <c r="C53" i="24"/>
  <c r="C52" i="24"/>
  <c r="C51" i="24"/>
  <c r="C50" i="24"/>
  <c r="C49" i="24"/>
  <c r="C46" i="24"/>
  <c r="F36" i="24" s="1"/>
  <c r="Y40" i="24"/>
  <c r="B40" i="24"/>
  <c r="P14" i="24"/>
  <c r="E11" i="24"/>
  <c r="B7" i="24" s="1"/>
  <c r="F7" i="24" s="1"/>
  <c r="G7" i="24" s="1"/>
  <c r="H7" i="24" s="1"/>
  <c r="S10" i="24"/>
  <c r="S9" i="24"/>
  <c r="S8" i="24"/>
  <c r="S6" i="24"/>
  <c r="A122" i="23"/>
  <c r="A121" i="23"/>
  <c r="L121" i="23" s="1"/>
  <c r="M121" i="23" s="1"/>
  <c r="A120" i="23"/>
  <c r="A119" i="23"/>
  <c r="L119" i="23" s="1"/>
  <c r="M119" i="23" s="1"/>
  <c r="A118" i="23"/>
  <c r="A117" i="23"/>
  <c r="L117" i="23" s="1"/>
  <c r="M117" i="23" s="1"/>
  <c r="A116" i="23"/>
  <c r="A115" i="23"/>
  <c r="L115" i="23" s="1"/>
  <c r="M115" i="23" s="1"/>
  <c r="A114" i="23"/>
  <c r="A113" i="23"/>
  <c r="L113" i="23" s="1"/>
  <c r="M113" i="23" s="1"/>
  <c r="A112" i="23"/>
  <c r="A111" i="23"/>
  <c r="L111" i="23" s="1"/>
  <c r="M111" i="23" s="1"/>
  <c r="A110" i="23"/>
  <c r="A109" i="23"/>
  <c r="L109" i="23" s="1"/>
  <c r="M109" i="23" s="1"/>
  <c r="A108" i="23"/>
  <c r="A107" i="23"/>
  <c r="L107" i="23" s="1"/>
  <c r="M107" i="23" s="1"/>
  <c r="A106" i="23"/>
  <c r="L106" i="23" s="1"/>
  <c r="M106" i="23" s="1"/>
  <c r="A105" i="23"/>
  <c r="L105" i="23" s="1"/>
  <c r="M105" i="23" s="1"/>
  <c r="A104" i="23"/>
  <c r="L104" i="23" s="1"/>
  <c r="M104" i="23" s="1"/>
  <c r="A103" i="23"/>
  <c r="L103" i="23" s="1"/>
  <c r="M103" i="23" s="1"/>
  <c r="A102" i="23"/>
  <c r="L102" i="23" s="1"/>
  <c r="M102" i="23" s="1"/>
  <c r="A101" i="23"/>
  <c r="L101" i="23" s="1"/>
  <c r="M101" i="23" s="1"/>
  <c r="A100" i="23"/>
  <c r="L100" i="23" s="1"/>
  <c r="M100" i="23" s="1"/>
  <c r="A99" i="23"/>
  <c r="L99" i="23" s="1"/>
  <c r="M99" i="23" s="1"/>
  <c r="A98" i="23"/>
  <c r="L98" i="23" s="1"/>
  <c r="M98" i="23" s="1"/>
  <c r="A97" i="23"/>
  <c r="L97" i="23" s="1"/>
  <c r="M97" i="23" s="1"/>
  <c r="A96" i="23"/>
  <c r="A95" i="23"/>
  <c r="L95" i="23" s="1"/>
  <c r="M95" i="23" s="1"/>
  <c r="A94" i="23"/>
  <c r="L94" i="23" s="1"/>
  <c r="M94" i="23" s="1"/>
  <c r="A93" i="23"/>
  <c r="L93" i="23" s="1"/>
  <c r="M93" i="23" s="1"/>
  <c r="A92" i="23"/>
  <c r="L92" i="23" s="1"/>
  <c r="M92" i="23" s="1"/>
  <c r="A91" i="23"/>
  <c r="L91" i="23" s="1"/>
  <c r="M91" i="23" s="1"/>
  <c r="A90" i="23"/>
  <c r="L90" i="23" s="1"/>
  <c r="M90" i="23" s="1"/>
  <c r="A89" i="23"/>
  <c r="L89" i="23" s="1"/>
  <c r="M89" i="23" s="1"/>
  <c r="A88" i="23"/>
  <c r="A87" i="23"/>
  <c r="L87" i="23" s="1"/>
  <c r="M87" i="23" s="1"/>
  <c r="A86" i="23"/>
  <c r="L86" i="23" s="1"/>
  <c r="M86" i="23" s="1"/>
  <c r="I85" i="23"/>
  <c r="A85" i="23"/>
  <c r="L85" i="23" s="1"/>
  <c r="M85" i="23" s="1"/>
  <c r="A84" i="23"/>
  <c r="L84" i="23" s="1"/>
  <c r="M84" i="23" s="1"/>
  <c r="A83" i="23"/>
  <c r="L83" i="23" s="1"/>
  <c r="M83" i="23" s="1"/>
  <c r="A82" i="23"/>
  <c r="L82" i="23" s="1"/>
  <c r="M82" i="23" s="1"/>
  <c r="A81" i="23"/>
  <c r="L81" i="23" s="1"/>
  <c r="M81" i="23" s="1"/>
  <c r="A80" i="23"/>
  <c r="A79" i="23"/>
  <c r="L79" i="23" s="1"/>
  <c r="M79" i="23" s="1"/>
  <c r="A78" i="23"/>
  <c r="L78" i="23" s="1"/>
  <c r="M78" i="23" s="1"/>
  <c r="A77" i="23"/>
  <c r="L77" i="23" s="1"/>
  <c r="M77" i="23" s="1"/>
  <c r="A76" i="23"/>
  <c r="L76" i="23" s="1"/>
  <c r="M76" i="23" s="1"/>
  <c r="M75" i="23"/>
  <c r="A75" i="23"/>
  <c r="L75" i="23" s="1"/>
  <c r="A74" i="23"/>
  <c r="L74" i="23" s="1"/>
  <c r="M74" i="23" s="1"/>
  <c r="A73" i="23"/>
  <c r="L73" i="23" s="1"/>
  <c r="M73" i="23" s="1"/>
  <c r="A72" i="23"/>
  <c r="C53" i="23"/>
  <c r="C52" i="23"/>
  <c r="C51" i="23"/>
  <c r="C50" i="23"/>
  <c r="C49" i="23"/>
  <c r="C46" i="23"/>
  <c r="F35" i="23" s="1"/>
  <c r="Y40" i="23"/>
  <c r="B40" i="23"/>
  <c r="P14" i="23"/>
  <c r="E11" i="23"/>
  <c r="B10" i="23" s="1"/>
  <c r="F10" i="23" s="1"/>
  <c r="J10" i="23" s="1"/>
  <c r="I10" i="23"/>
  <c r="S10" i="23" s="1"/>
  <c r="I9" i="23"/>
  <c r="M9" i="23" s="1"/>
  <c r="I8" i="23"/>
  <c r="S8" i="23" s="1"/>
  <c r="I7" i="23"/>
  <c r="S7" i="23" s="1"/>
  <c r="I6" i="23"/>
  <c r="S6" i="23" s="1"/>
  <c r="M124" i="21"/>
  <c r="A124" i="21"/>
  <c r="L124" i="21" s="1"/>
  <c r="N123" i="21"/>
  <c r="A123" i="21"/>
  <c r="L123" i="21" s="1"/>
  <c r="M123" i="21" s="1"/>
  <c r="N122" i="21"/>
  <c r="A122" i="21"/>
  <c r="L122" i="21" s="1"/>
  <c r="M122" i="21" s="1"/>
  <c r="N121" i="21"/>
  <c r="A121" i="21"/>
  <c r="L121" i="21" s="1"/>
  <c r="M121" i="21" s="1"/>
  <c r="M120" i="21"/>
  <c r="J120" i="21"/>
  <c r="I120" i="21"/>
  <c r="A120" i="21"/>
  <c r="L120" i="21" s="1"/>
  <c r="N119" i="21"/>
  <c r="J119" i="21"/>
  <c r="I119" i="21"/>
  <c r="K119" i="21" s="1"/>
  <c r="O119" i="21" s="1"/>
  <c r="A119" i="21"/>
  <c r="L119" i="21" s="1"/>
  <c r="M119" i="21" s="1"/>
  <c r="N118" i="21"/>
  <c r="J118" i="21"/>
  <c r="I118" i="21"/>
  <c r="K118" i="21" s="1"/>
  <c r="O118" i="21" s="1"/>
  <c r="A118" i="21"/>
  <c r="L118" i="21" s="1"/>
  <c r="M118" i="21" s="1"/>
  <c r="M117" i="21"/>
  <c r="J117" i="21"/>
  <c r="A117" i="21"/>
  <c r="L117" i="21" s="1"/>
  <c r="M116" i="21"/>
  <c r="A116" i="21"/>
  <c r="L116" i="21" s="1"/>
  <c r="N115" i="21"/>
  <c r="A115" i="21"/>
  <c r="L115" i="21" s="1"/>
  <c r="M115" i="21" s="1"/>
  <c r="N114" i="21"/>
  <c r="A114" i="21"/>
  <c r="L114" i="21" s="1"/>
  <c r="M114" i="21" s="1"/>
  <c r="A113" i="21"/>
  <c r="L113" i="21" s="1"/>
  <c r="M113" i="21" s="1"/>
  <c r="M112" i="21"/>
  <c r="J112" i="21"/>
  <c r="I112" i="21"/>
  <c r="A112" i="21"/>
  <c r="L112" i="21" s="1"/>
  <c r="N111" i="21"/>
  <c r="J111" i="21"/>
  <c r="I111" i="21"/>
  <c r="K111" i="21" s="1"/>
  <c r="O111" i="21" s="1"/>
  <c r="A111" i="21"/>
  <c r="L111" i="21" s="1"/>
  <c r="M111" i="21" s="1"/>
  <c r="N110" i="21"/>
  <c r="J110" i="21"/>
  <c r="I110" i="21"/>
  <c r="K110" i="21" s="1"/>
  <c r="O110" i="21" s="1"/>
  <c r="A110" i="21"/>
  <c r="L110" i="21" s="1"/>
  <c r="M110" i="21" s="1"/>
  <c r="A109" i="21"/>
  <c r="J108" i="21"/>
  <c r="I108" i="21"/>
  <c r="K108" i="21" s="1"/>
  <c r="A108" i="21"/>
  <c r="L108" i="21" s="1"/>
  <c r="M108" i="21" s="1"/>
  <c r="A107" i="21"/>
  <c r="L107" i="21" s="1"/>
  <c r="M107" i="21" s="1"/>
  <c r="M106" i="21"/>
  <c r="A106" i="21"/>
  <c r="L106" i="21" s="1"/>
  <c r="L105" i="21"/>
  <c r="M105" i="21" s="1"/>
  <c r="A105" i="21"/>
  <c r="M104" i="21"/>
  <c r="J104" i="21"/>
  <c r="I104" i="21"/>
  <c r="A104" i="21"/>
  <c r="L104" i="21" s="1"/>
  <c r="A103" i="21"/>
  <c r="J102" i="21"/>
  <c r="I102" i="21"/>
  <c r="K102" i="21" s="1"/>
  <c r="A102" i="21"/>
  <c r="L102" i="21" s="1"/>
  <c r="M102" i="21" s="1"/>
  <c r="A101" i="21"/>
  <c r="J100" i="21"/>
  <c r="I100" i="21"/>
  <c r="K100" i="21" s="1"/>
  <c r="A100" i="21"/>
  <c r="L100" i="21" s="1"/>
  <c r="M100" i="21" s="1"/>
  <c r="A99" i="21"/>
  <c r="L99" i="21" s="1"/>
  <c r="M99" i="21" s="1"/>
  <c r="M98" i="21"/>
  <c r="A98" i="21"/>
  <c r="L98" i="21" s="1"/>
  <c r="L97" i="21"/>
  <c r="M97" i="21" s="1"/>
  <c r="A97" i="21"/>
  <c r="M96" i="21"/>
  <c r="J96" i="21"/>
  <c r="I96" i="21"/>
  <c r="A96" i="21"/>
  <c r="L96" i="21" s="1"/>
  <c r="A95" i="21"/>
  <c r="J94" i="21"/>
  <c r="I94" i="21"/>
  <c r="K94" i="21" s="1"/>
  <c r="A94" i="21"/>
  <c r="L94" i="21" s="1"/>
  <c r="M94" i="21" s="1"/>
  <c r="A93" i="21"/>
  <c r="J92" i="21"/>
  <c r="I92" i="21"/>
  <c r="K92" i="21" s="1"/>
  <c r="A92" i="21"/>
  <c r="L92" i="21" s="1"/>
  <c r="M92" i="21" s="1"/>
  <c r="A91" i="21"/>
  <c r="L91" i="21" s="1"/>
  <c r="M91" i="21" s="1"/>
  <c r="M90" i="21"/>
  <c r="A90" i="21"/>
  <c r="L90" i="21" s="1"/>
  <c r="L89" i="21"/>
  <c r="M89" i="21" s="1"/>
  <c r="A89" i="21"/>
  <c r="M88" i="21"/>
  <c r="J88" i="21"/>
  <c r="I88" i="21"/>
  <c r="A88" i="21"/>
  <c r="L88" i="21" s="1"/>
  <c r="A87" i="21"/>
  <c r="J86" i="21"/>
  <c r="I86" i="21"/>
  <c r="K86" i="21" s="1"/>
  <c r="A86" i="21"/>
  <c r="L86" i="21" s="1"/>
  <c r="M86" i="21" s="1"/>
  <c r="A85" i="21"/>
  <c r="L85" i="21" s="1"/>
  <c r="M85" i="21" s="1"/>
  <c r="J84" i="21"/>
  <c r="I84" i="21"/>
  <c r="K84" i="21" s="1"/>
  <c r="A84" i="21"/>
  <c r="L84" i="21" s="1"/>
  <c r="M84" i="21" s="1"/>
  <c r="A83" i="21"/>
  <c r="L83" i="21" s="1"/>
  <c r="M83" i="21" s="1"/>
  <c r="M82" i="21"/>
  <c r="A82" i="21"/>
  <c r="L82" i="21" s="1"/>
  <c r="L81" i="21"/>
  <c r="M81" i="21" s="1"/>
  <c r="A81" i="21"/>
  <c r="M80" i="21"/>
  <c r="J80" i="21"/>
  <c r="I80" i="21"/>
  <c r="A80" i="21"/>
  <c r="L80" i="21" s="1"/>
  <c r="A79" i="21"/>
  <c r="J78" i="21"/>
  <c r="I78" i="21"/>
  <c r="K78" i="21" s="1"/>
  <c r="A78" i="21"/>
  <c r="L78" i="21" s="1"/>
  <c r="M78" i="21" s="1"/>
  <c r="A77" i="21"/>
  <c r="L77" i="21" s="1"/>
  <c r="M77" i="21" s="1"/>
  <c r="J76" i="21"/>
  <c r="I76" i="21"/>
  <c r="K76" i="21" s="1"/>
  <c r="A76" i="21"/>
  <c r="L76" i="21" s="1"/>
  <c r="M76" i="21" s="1"/>
  <c r="A75" i="21"/>
  <c r="L75" i="21" s="1"/>
  <c r="M75" i="21" s="1"/>
  <c r="M74" i="21"/>
  <c r="A74" i="21"/>
  <c r="L74" i="21" s="1"/>
  <c r="C55" i="21"/>
  <c r="C54" i="21"/>
  <c r="C53" i="21"/>
  <c r="C52" i="21"/>
  <c r="C51" i="21"/>
  <c r="C50" i="21"/>
  <c r="C47" i="21"/>
  <c r="F36" i="21" s="1"/>
  <c r="Y41" i="21"/>
  <c r="B41" i="21"/>
  <c r="P15" i="21"/>
  <c r="E12" i="21"/>
  <c r="B11" i="21" s="1"/>
  <c r="F11" i="21" s="1"/>
  <c r="I11" i="21"/>
  <c r="S11" i="21" s="1"/>
  <c r="I10" i="21"/>
  <c r="S10" i="21" s="1"/>
  <c r="I9" i="21"/>
  <c r="S9" i="21" s="1"/>
  <c r="B9" i="21"/>
  <c r="F9" i="21" s="1"/>
  <c r="I8" i="21"/>
  <c r="S8" i="21" s="1"/>
  <c r="I7" i="21"/>
  <c r="S7" i="21" s="1"/>
  <c r="I6" i="21"/>
  <c r="S6" i="21" s="1"/>
  <c r="C47" i="20"/>
  <c r="F36" i="20" s="1"/>
  <c r="B41" i="20"/>
  <c r="I75" i="24" l="1"/>
  <c r="I77" i="24"/>
  <c r="J101" i="24"/>
  <c r="I89" i="24"/>
  <c r="K89" i="24" s="1"/>
  <c r="I91" i="24"/>
  <c r="J93" i="24"/>
  <c r="I73" i="24"/>
  <c r="K73" i="24" s="1"/>
  <c r="I79" i="24"/>
  <c r="K79" i="24" s="1"/>
  <c r="F35" i="24"/>
  <c r="J73" i="24"/>
  <c r="J75" i="24"/>
  <c r="K75" i="24" s="1"/>
  <c r="J77" i="24"/>
  <c r="J79" i="24"/>
  <c r="J95" i="24"/>
  <c r="J77" i="23"/>
  <c r="J101" i="23"/>
  <c r="J107" i="24"/>
  <c r="J97" i="24"/>
  <c r="J105" i="24"/>
  <c r="K105" i="24" s="1"/>
  <c r="I81" i="24"/>
  <c r="K81" i="24" s="1"/>
  <c r="J99" i="24"/>
  <c r="B6" i="24"/>
  <c r="B9" i="24"/>
  <c r="I77" i="23"/>
  <c r="B7" i="23"/>
  <c r="F7" i="23" s="1"/>
  <c r="T7" i="23" s="1"/>
  <c r="B9" i="23"/>
  <c r="F9" i="23" s="1"/>
  <c r="G9" i="23" s="1"/>
  <c r="B6" i="23"/>
  <c r="F6" i="23" s="1"/>
  <c r="G6" i="23" s="1"/>
  <c r="J85" i="23"/>
  <c r="I93" i="23"/>
  <c r="K93" i="23" s="1"/>
  <c r="B8" i="23"/>
  <c r="F8" i="23" s="1"/>
  <c r="J8" i="23" s="1"/>
  <c r="J93" i="23"/>
  <c r="I101" i="23"/>
  <c r="N113" i="21"/>
  <c r="J85" i="24"/>
  <c r="J87" i="24"/>
  <c r="K87" i="24" s="1"/>
  <c r="I113" i="21"/>
  <c r="N116" i="21"/>
  <c r="I121" i="21"/>
  <c r="N124" i="21"/>
  <c r="I74" i="21"/>
  <c r="I82" i="21"/>
  <c r="I90" i="21"/>
  <c r="I98" i="21"/>
  <c r="I106" i="21"/>
  <c r="J113" i="21"/>
  <c r="I114" i="21"/>
  <c r="K114" i="21" s="1"/>
  <c r="O114" i="21" s="1"/>
  <c r="I115" i="21"/>
  <c r="I116" i="21"/>
  <c r="N117" i="21"/>
  <c r="J121" i="21"/>
  <c r="I122" i="21"/>
  <c r="I123" i="21"/>
  <c r="I124" i="21"/>
  <c r="B8" i="21"/>
  <c r="F8" i="21" s="1"/>
  <c r="F37" i="21"/>
  <c r="G38" i="21" s="1"/>
  <c r="G39" i="21" s="1"/>
  <c r="J74" i="21"/>
  <c r="J82" i="21"/>
  <c r="J90" i="21"/>
  <c r="J98" i="21"/>
  <c r="J106" i="21"/>
  <c r="N112" i="21"/>
  <c r="J114" i="21"/>
  <c r="J115" i="21"/>
  <c r="J116" i="21"/>
  <c r="I117" i="21"/>
  <c r="N120" i="21"/>
  <c r="J122" i="21"/>
  <c r="J123" i="21"/>
  <c r="J124" i="21"/>
  <c r="F36" i="23"/>
  <c r="G37" i="23" s="1"/>
  <c r="G38" i="23" s="1"/>
  <c r="I73" i="23"/>
  <c r="I79" i="23"/>
  <c r="K79" i="23" s="1"/>
  <c r="I81" i="23"/>
  <c r="I87" i="23"/>
  <c r="I89" i="23"/>
  <c r="I95" i="23"/>
  <c r="I97" i="23"/>
  <c r="I103" i="23"/>
  <c r="B8" i="24"/>
  <c r="J73" i="23"/>
  <c r="I75" i="23"/>
  <c r="J79" i="23"/>
  <c r="J81" i="23"/>
  <c r="I83" i="23"/>
  <c r="J87" i="23"/>
  <c r="J89" i="23"/>
  <c r="I91" i="23"/>
  <c r="K91" i="23" s="1"/>
  <c r="J95" i="23"/>
  <c r="J97" i="23"/>
  <c r="I99" i="23"/>
  <c r="J103" i="23"/>
  <c r="I105" i="23"/>
  <c r="I107" i="23"/>
  <c r="B10" i="24"/>
  <c r="J75" i="23"/>
  <c r="K75" i="23" s="1"/>
  <c r="J83" i="23"/>
  <c r="J91" i="23"/>
  <c r="J99" i="23"/>
  <c r="J105" i="23"/>
  <c r="K105" i="23" s="1"/>
  <c r="J107" i="23"/>
  <c r="J81" i="24"/>
  <c r="J83" i="24"/>
  <c r="I85" i="24"/>
  <c r="I87" i="24"/>
  <c r="T7" i="24"/>
  <c r="J7" i="24"/>
  <c r="S7" i="24"/>
  <c r="J82" i="24"/>
  <c r="I82" i="24"/>
  <c r="J72" i="24"/>
  <c r="I72" i="24"/>
  <c r="J80" i="24"/>
  <c r="I80" i="24"/>
  <c r="K83" i="24"/>
  <c r="J88" i="24"/>
  <c r="I88" i="24"/>
  <c r="K91" i="24"/>
  <c r="K93" i="24"/>
  <c r="K95" i="24"/>
  <c r="K97" i="24"/>
  <c r="K99" i="24"/>
  <c r="K101" i="24"/>
  <c r="K103" i="24"/>
  <c r="K107" i="24"/>
  <c r="N109" i="24"/>
  <c r="J109" i="24"/>
  <c r="I109" i="24"/>
  <c r="N111" i="24"/>
  <c r="J111" i="24"/>
  <c r="I111" i="24"/>
  <c r="N113" i="24"/>
  <c r="J113" i="24"/>
  <c r="I113" i="24"/>
  <c r="N115" i="24"/>
  <c r="J115" i="24"/>
  <c r="I115" i="24"/>
  <c r="N117" i="24"/>
  <c r="J117" i="24"/>
  <c r="I117" i="24"/>
  <c r="N119" i="24"/>
  <c r="J119" i="24"/>
  <c r="I119" i="24"/>
  <c r="N121" i="24"/>
  <c r="J121" i="24"/>
  <c r="I121" i="24"/>
  <c r="J74" i="24"/>
  <c r="I74" i="24"/>
  <c r="J90" i="24"/>
  <c r="I90" i="24"/>
  <c r="G37" i="24"/>
  <c r="G38" i="24" s="1"/>
  <c r="L74" i="24"/>
  <c r="M74" i="24" s="1"/>
  <c r="J76" i="24"/>
  <c r="I76" i="24"/>
  <c r="L82" i="24"/>
  <c r="M82" i="24" s="1"/>
  <c r="J84" i="24"/>
  <c r="I84" i="24"/>
  <c r="L90" i="24"/>
  <c r="M90" i="24" s="1"/>
  <c r="J92" i="24"/>
  <c r="I92" i="24"/>
  <c r="J94" i="24"/>
  <c r="I94" i="24"/>
  <c r="J96" i="24"/>
  <c r="I96" i="24"/>
  <c r="J98" i="24"/>
  <c r="I98" i="24"/>
  <c r="J100" i="24"/>
  <c r="I100" i="24"/>
  <c r="J102" i="24"/>
  <c r="I102" i="24"/>
  <c r="J104" i="24"/>
  <c r="I104" i="24"/>
  <c r="J106" i="24"/>
  <c r="I106" i="24"/>
  <c r="N108" i="24"/>
  <c r="J108" i="24"/>
  <c r="I108" i="24"/>
  <c r="N110" i="24"/>
  <c r="J110" i="24"/>
  <c r="I110" i="24"/>
  <c r="N112" i="24"/>
  <c r="J112" i="24"/>
  <c r="I112" i="24"/>
  <c r="N114" i="24"/>
  <c r="J114" i="24"/>
  <c r="I114" i="24"/>
  <c r="N116" i="24"/>
  <c r="J116" i="24"/>
  <c r="I116" i="24"/>
  <c r="N118" i="24"/>
  <c r="J118" i="24"/>
  <c r="I118" i="24"/>
  <c r="N120" i="24"/>
  <c r="J120" i="24"/>
  <c r="I120" i="24"/>
  <c r="N122" i="24"/>
  <c r="J122" i="24"/>
  <c r="I122" i="24"/>
  <c r="J78" i="24"/>
  <c r="I78" i="24"/>
  <c r="J86" i="24"/>
  <c r="I86" i="24"/>
  <c r="L93" i="24"/>
  <c r="M93" i="24" s="1"/>
  <c r="L95" i="24"/>
  <c r="M95" i="24" s="1"/>
  <c r="L97" i="24"/>
  <c r="M97" i="24" s="1"/>
  <c r="L99" i="24"/>
  <c r="M99" i="24" s="1"/>
  <c r="L101" i="24"/>
  <c r="M101" i="24" s="1"/>
  <c r="L103" i="24"/>
  <c r="M103" i="24" s="1"/>
  <c r="L105" i="24"/>
  <c r="M105" i="24" s="1"/>
  <c r="L107" i="24"/>
  <c r="M107" i="24" s="1"/>
  <c r="J7" i="23"/>
  <c r="J9" i="23"/>
  <c r="R6" i="23"/>
  <c r="H6" i="23"/>
  <c r="L6" i="23" s="1"/>
  <c r="P6" i="23"/>
  <c r="K6" i="23"/>
  <c r="N10" i="23"/>
  <c r="B52" i="23"/>
  <c r="D52" i="23" s="1"/>
  <c r="B53" i="23"/>
  <c r="B49" i="23"/>
  <c r="D49" i="23" s="1"/>
  <c r="B50" i="23"/>
  <c r="D50" i="23" s="1"/>
  <c r="B51" i="23"/>
  <c r="D51" i="23" s="1"/>
  <c r="J6" i="23"/>
  <c r="T10" i="23"/>
  <c r="J96" i="23"/>
  <c r="I96" i="23"/>
  <c r="M6" i="23"/>
  <c r="M10" i="23"/>
  <c r="J74" i="23"/>
  <c r="I74" i="23"/>
  <c r="J82" i="23"/>
  <c r="I82" i="23"/>
  <c r="K83" i="23"/>
  <c r="J90" i="23"/>
  <c r="I90" i="23"/>
  <c r="J98" i="23"/>
  <c r="I98" i="23"/>
  <c r="K99" i="23"/>
  <c r="J104" i="23"/>
  <c r="I104" i="23"/>
  <c r="K107" i="23"/>
  <c r="N109" i="23"/>
  <c r="J109" i="23"/>
  <c r="I109" i="23"/>
  <c r="N111" i="23"/>
  <c r="J111" i="23"/>
  <c r="I111" i="23"/>
  <c r="N113" i="23"/>
  <c r="J113" i="23"/>
  <c r="I113" i="23"/>
  <c r="N115" i="23"/>
  <c r="J115" i="23"/>
  <c r="I115" i="23"/>
  <c r="N117" i="23"/>
  <c r="J117" i="23"/>
  <c r="I117" i="23"/>
  <c r="N119" i="23"/>
  <c r="J119" i="23"/>
  <c r="I119" i="23"/>
  <c r="N121" i="23"/>
  <c r="J121" i="23"/>
  <c r="I121" i="23"/>
  <c r="T6" i="23"/>
  <c r="S9" i="23"/>
  <c r="M8" i="23"/>
  <c r="G10" i="23"/>
  <c r="J78" i="23"/>
  <c r="I78" i="23"/>
  <c r="J86" i="23"/>
  <c r="I86" i="23"/>
  <c r="J94" i="23"/>
  <c r="I94" i="23"/>
  <c r="J102" i="23"/>
  <c r="I102" i="23"/>
  <c r="N108" i="23"/>
  <c r="J108" i="23"/>
  <c r="I108" i="23"/>
  <c r="N110" i="23"/>
  <c r="J110" i="23"/>
  <c r="I110" i="23"/>
  <c r="N112" i="23"/>
  <c r="J112" i="23"/>
  <c r="I112" i="23"/>
  <c r="N114" i="23"/>
  <c r="J114" i="23"/>
  <c r="I114" i="23"/>
  <c r="N116" i="23"/>
  <c r="J116" i="23"/>
  <c r="I116" i="23"/>
  <c r="N118" i="23"/>
  <c r="J118" i="23"/>
  <c r="I118" i="23"/>
  <c r="N120" i="23"/>
  <c r="J120" i="23"/>
  <c r="I120" i="23"/>
  <c r="N122" i="23"/>
  <c r="J122" i="23"/>
  <c r="I122" i="23"/>
  <c r="J72" i="23"/>
  <c r="I72" i="23"/>
  <c r="J80" i="23"/>
  <c r="I80" i="23"/>
  <c r="J88" i="23"/>
  <c r="I88" i="23"/>
  <c r="J106" i="23"/>
  <c r="I106" i="23"/>
  <c r="M7" i="23"/>
  <c r="L72" i="23"/>
  <c r="M72" i="23" s="1"/>
  <c r="J76" i="23"/>
  <c r="I76" i="23"/>
  <c r="K77" i="23"/>
  <c r="L80" i="23"/>
  <c r="M80" i="23" s="1"/>
  <c r="J84" i="23"/>
  <c r="I84" i="23"/>
  <c r="K85" i="23"/>
  <c r="L88" i="23"/>
  <c r="M88" i="23" s="1"/>
  <c r="J92" i="23"/>
  <c r="I92" i="23"/>
  <c r="L96" i="23"/>
  <c r="M96" i="23" s="1"/>
  <c r="J100" i="23"/>
  <c r="I100" i="23"/>
  <c r="K101" i="23"/>
  <c r="L108" i="23"/>
  <c r="M108" i="23" s="1"/>
  <c r="L110" i="23"/>
  <c r="M110" i="23" s="1"/>
  <c r="L112" i="23"/>
  <c r="M112" i="23" s="1"/>
  <c r="L114" i="23"/>
  <c r="M114" i="23" s="1"/>
  <c r="L116" i="23"/>
  <c r="M116" i="23" s="1"/>
  <c r="L118" i="23"/>
  <c r="M118" i="23" s="1"/>
  <c r="L120" i="23"/>
  <c r="M120" i="23" s="1"/>
  <c r="L122" i="23"/>
  <c r="M122" i="23" s="1"/>
  <c r="T8" i="21"/>
  <c r="J8" i="21"/>
  <c r="G8" i="21"/>
  <c r="G9" i="21"/>
  <c r="P9" i="21" s="1"/>
  <c r="T9" i="21"/>
  <c r="J9" i="21"/>
  <c r="T11" i="21"/>
  <c r="J11" i="21"/>
  <c r="G11" i="21"/>
  <c r="M9" i="21"/>
  <c r="I93" i="21"/>
  <c r="J93" i="21"/>
  <c r="I101" i="21"/>
  <c r="J101" i="21"/>
  <c r="I109" i="21"/>
  <c r="J109" i="21"/>
  <c r="B6" i="21"/>
  <c r="F6" i="21" s="1"/>
  <c r="M6" i="21"/>
  <c r="P8" i="21"/>
  <c r="B10" i="21"/>
  <c r="F10" i="21" s="1"/>
  <c r="M10" i="21"/>
  <c r="K74" i="21"/>
  <c r="I81" i="21"/>
  <c r="J81" i="21"/>
  <c r="K82" i="21"/>
  <c r="I89" i="21"/>
  <c r="J89" i="21"/>
  <c r="K90" i="21"/>
  <c r="L93" i="21"/>
  <c r="M93" i="21" s="1"/>
  <c r="I97" i="21"/>
  <c r="J97" i="21"/>
  <c r="K98" i="21"/>
  <c r="L101" i="21"/>
  <c r="M101" i="21" s="1"/>
  <c r="I105" i="21"/>
  <c r="J105" i="21"/>
  <c r="K106" i="21"/>
  <c r="L109" i="21"/>
  <c r="M109" i="21" s="1"/>
  <c r="K112" i="21"/>
  <c r="O112" i="21" s="1"/>
  <c r="K116" i="21"/>
  <c r="O116" i="21" s="1"/>
  <c r="K120" i="21"/>
  <c r="O120" i="21" s="1"/>
  <c r="K124" i="21"/>
  <c r="O124" i="21" s="1"/>
  <c r="I79" i="21"/>
  <c r="J79" i="21"/>
  <c r="K80" i="21"/>
  <c r="I87" i="21"/>
  <c r="J87" i="21"/>
  <c r="K88" i="21"/>
  <c r="I95" i="21"/>
  <c r="K95" i="21" s="1"/>
  <c r="J95" i="21"/>
  <c r="K96" i="21"/>
  <c r="I103" i="21"/>
  <c r="J103" i="21"/>
  <c r="K104" i="21"/>
  <c r="K113" i="21"/>
  <c r="O113" i="21" s="1"/>
  <c r="K117" i="21"/>
  <c r="O117" i="21" s="1"/>
  <c r="K121" i="21"/>
  <c r="O121" i="21" s="1"/>
  <c r="M8" i="21"/>
  <c r="I77" i="21"/>
  <c r="J77" i="21"/>
  <c r="I85" i="21"/>
  <c r="K85" i="21" s="1"/>
  <c r="J85" i="21"/>
  <c r="B7" i="21"/>
  <c r="F7" i="21" s="1"/>
  <c r="M7" i="21"/>
  <c r="M11" i="21"/>
  <c r="I75" i="21"/>
  <c r="K75" i="21" s="1"/>
  <c r="J75" i="21"/>
  <c r="L79" i="21"/>
  <c r="M79" i="21" s="1"/>
  <c r="I83" i="21"/>
  <c r="K83" i="21" s="1"/>
  <c r="J83" i="21"/>
  <c r="L87" i="21"/>
  <c r="M87" i="21" s="1"/>
  <c r="I91" i="21"/>
  <c r="J91" i="21"/>
  <c r="L95" i="21"/>
  <c r="M95" i="21" s="1"/>
  <c r="I99" i="21"/>
  <c r="J99" i="21"/>
  <c r="L103" i="21"/>
  <c r="M103" i="21" s="1"/>
  <c r="I107" i="21"/>
  <c r="K107" i="21" s="1"/>
  <c r="J107" i="21"/>
  <c r="F37" i="20"/>
  <c r="G38" i="20" s="1"/>
  <c r="G39" i="20" s="1"/>
  <c r="N124" i="20"/>
  <c r="J124" i="20"/>
  <c r="A124" i="20"/>
  <c r="I124" i="20" s="1"/>
  <c r="N123" i="20"/>
  <c r="J123" i="20"/>
  <c r="A123" i="20"/>
  <c r="I123" i="20" s="1"/>
  <c r="A122" i="20"/>
  <c r="I122" i="20" s="1"/>
  <c r="A121" i="20"/>
  <c r="I121" i="20" s="1"/>
  <c r="N120" i="20"/>
  <c r="J120" i="20"/>
  <c r="A120" i="20"/>
  <c r="I120" i="20" s="1"/>
  <c r="N119" i="20"/>
  <c r="J119" i="20"/>
  <c r="K119" i="20" s="1"/>
  <c r="O119" i="20" s="1"/>
  <c r="I119" i="20"/>
  <c r="A119" i="20"/>
  <c r="L119" i="20" s="1"/>
  <c r="M119" i="20" s="1"/>
  <c r="N118" i="20"/>
  <c r="J118" i="20"/>
  <c r="K118" i="20" s="1"/>
  <c r="O118" i="20" s="1"/>
  <c r="I118" i="20"/>
  <c r="A118" i="20"/>
  <c r="L118" i="20" s="1"/>
  <c r="M118" i="20" s="1"/>
  <c r="N117" i="20"/>
  <c r="J117" i="20"/>
  <c r="K117" i="20" s="1"/>
  <c r="O117" i="20" s="1"/>
  <c r="I117" i="20"/>
  <c r="A117" i="20"/>
  <c r="L117" i="20" s="1"/>
  <c r="M117" i="20" s="1"/>
  <c r="N116" i="20"/>
  <c r="J116" i="20"/>
  <c r="K116" i="20" s="1"/>
  <c r="O116" i="20" s="1"/>
  <c r="I116" i="20"/>
  <c r="A116" i="20"/>
  <c r="L116" i="20" s="1"/>
  <c r="M116" i="20" s="1"/>
  <c r="N115" i="20"/>
  <c r="J115" i="20"/>
  <c r="K115" i="20" s="1"/>
  <c r="O115" i="20" s="1"/>
  <c r="I115" i="20"/>
  <c r="A115" i="20"/>
  <c r="L115" i="20" s="1"/>
  <c r="M115" i="20" s="1"/>
  <c r="N114" i="20"/>
  <c r="J114" i="20"/>
  <c r="K114" i="20" s="1"/>
  <c r="O114" i="20" s="1"/>
  <c r="I114" i="20"/>
  <c r="A114" i="20"/>
  <c r="L114" i="20" s="1"/>
  <c r="M114" i="20" s="1"/>
  <c r="N113" i="20"/>
  <c r="J113" i="20"/>
  <c r="K113" i="20" s="1"/>
  <c r="O113" i="20" s="1"/>
  <c r="I113" i="20"/>
  <c r="A113" i="20"/>
  <c r="L113" i="20" s="1"/>
  <c r="M113" i="20" s="1"/>
  <c r="N112" i="20"/>
  <c r="J112" i="20"/>
  <c r="K112" i="20" s="1"/>
  <c r="O112" i="20" s="1"/>
  <c r="I112" i="20"/>
  <c r="A112" i="20"/>
  <c r="L112" i="20" s="1"/>
  <c r="M112" i="20" s="1"/>
  <c r="N111" i="20"/>
  <c r="J111" i="20"/>
  <c r="K111" i="20" s="1"/>
  <c r="O111" i="20" s="1"/>
  <c r="I111" i="20"/>
  <c r="A111" i="20"/>
  <c r="L111" i="20" s="1"/>
  <c r="M111" i="20" s="1"/>
  <c r="N110" i="20"/>
  <c r="J110" i="20"/>
  <c r="K110" i="20" s="1"/>
  <c r="O110" i="20" s="1"/>
  <c r="I110" i="20"/>
  <c r="A110" i="20"/>
  <c r="L110" i="20" s="1"/>
  <c r="M110" i="20" s="1"/>
  <c r="A109" i="20"/>
  <c r="I109" i="20" s="1"/>
  <c r="J108" i="20"/>
  <c r="K108" i="20" s="1"/>
  <c r="I108" i="20"/>
  <c r="A108" i="20"/>
  <c r="L108" i="20" s="1"/>
  <c r="M108" i="20" s="1"/>
  <c r="A107" i="20"/>
  <c r="I107" i="20" s="1"/>
  <c r="J106" i="20"/>
  <c r="K106" i="20" s="1"/>
  <c r="I106" i="20"/>
  <c r="A106" i="20"/>
  <c r="L106" i="20" s="1"/>
  <c r="M106" i="20" s="1"/>
  <c r="A105" i="20"/>
  <c r="I105" i="20" s="1"/>
  <c r="J104" i="20"/>
  <c r="A104" i="20"/>
  <c r="L104" i="20" s="1"/>
  <c r="M104" i="20" s="1"/>
  <c r="A103" i="20"/>
  <c r="I103" i="20" s="1"/>
  <c r="J102" i="20"/>
  <c r="A102" i="20"/>
  <c r="I102" i="20" s="1"/>
  <c r="A101" i="20"/>
  <c r="I101" i="20" s="1"/>
  <c r="J100" i="20"/>
  <c r="I100" i="20"/>
  <c r="A100" i="20"/>
  <c r="L100" i="20" s="1"/>
  <c r="M100" i="20" s="1"/>
  <c r="A99" i="20"/>
  <c r="I99" i="20" s="1"/>
  <c r="A98" i="20"/>
  <c r="I98" i="20" s="1"/>
  <c r="A97" i="20"/>
  <c r="A96" i="20"/>
  <c r="I96" i="20" s="1"/>
  <c r="L95" i="20"/>
  <c r="M95" i="20" s="1"/>
  <c r="A95" i="20"/>
  <c r="A94" i="20"/>
  <c r="I94" i="20" s="1"/>
  <c r="L93" i="20"/>
  <c r="M93" i="20" s="1"/>
  <c r="A93" i="20"/>
  <c r="A92" i="20"/>
  <c r="I92" i="20" s="1"/>
  <c r="L91" i="20"/>
  <c r="M91" i="20" s="1"/>
  <c r="A91" i="20"/>
  <c r="A90" i="20"/>
  <c r="L90" i="20" s="1"/>
  <c r="M90" i="20" s="1"/>
  <c r="A89" i="20"/>
  <c r="L89" i="20" s="1"/>
  <c r="M89" i="20" s="1"/>
  <c r="A88" i="20"/>
  <c r="L88" i="20" s="1"/>
  <c r="M88" i="20" s="1"/>
  <c r="A87" i="20"/>
  <c r="L87" i="20" s="1"/>
  <c r="M87" i="20" s="1"/>
  <c r="J86" i="20"/>
  <c r="I86" i="20"/>
  <c r="A86" i="20"/>
  <c r="L86" i="20" s="1"/>
  <c r="M86" i="20" s="1"/>
  <c r="A85" i="20"/>
  <c r="L85" i="20" s="1"/>
  <c r="M85" i="20" s="1"/>
  <c r="J84" i="20"/>
  <c r="I84" i="20"/>
  <c r="A84" i="20"/>
  <c r="L84" i="20" s="1"/>
  <c r="M84" i="20" s="1"/>
  <c r="A83" i="20"/>
  <c r="L83" i="20" s="1"/>
  <c r="M83" i="20" s="1"/>
  <c r="J82" i="20"/>
  <c r="A82" i="20"/>
  <c r="I82" i="20" s="1"/>
  <c r="A81" i="20"/>
  <c r="L81" i="20" s="1"/>
  <c r="M81" i="20" s="1"/>
  <c r="J80" i="20"/>
  <c r="K80" i="20" s="1"/>
  <c r="I80" i="20"/>
  <c r="A80" i="20"/>
  <c r="L80" i="20" s="1"/>
  <c r="M80" i="20" s="1"/>
  <c r="A79" i="20"/>
  <c r="J78" i="20"/>
  <c r="K78" i="20" s="1"/>
  <c r="I78" i="20"/>
  <c r="A78" i="20"/>
  <c r="L78" i="20" s="1"/>
  <c r="M78" i="20" s="1"/>
  <c r="A77" i="20"/>
  <c r="L77" i="20" s="1"/>
  <c r="M77" i="20" s="1"/>
  <c r="A76" i="20"/>
  <c r="L76" i="20" s="1"/>
  <c r="M76" i="20" s="1"/>
  <c r="A75" i="20"/>
  <c r="L75" i="20" s="1"/>
  <c r="M75" i="20" s="1"/>
  <c r="A74" i="20"/>
  <c r="L74" i="20" s="1"/>
  <c r="M74" i="20" s="1"/>
  <c r="Y41" i="20"/>
  <c r="P15" i="20"/>
  <c r="E12" i="20"/>
  <c r="B8" i="20" s="1"/>
  <c r="F8" i="20" s="1"/>
  <c r="I11" i="20"/>
  <c r="S11" i="20" s="1"/>
  <c r="B11" i="20"/>
  <c r="F11" i="20" s="1"/>
  <c r="I10" i="20"/>
  <c r="S10" i="20" s="1"/>
  <c r="B10" i="20"/>
  <c r="F10" i="20" s="1"/>
  <c r="I9" i="20"/>
  <c r="M9" i="20" s="1"/>
  <c r="B9" i="20"/>
  <c r="F9" i="20" s="1"/>
  <c r="I8" i="20"/>
  <c r="S8" i="20" s="1"/>
  <c r="I7" i="20"/>
  <c r="S7" i="20" s="1"/>
  <c r="B7" i="20"/>
  <c r="F7" i="20" s="1"/>
  <c r="I6" i="20"/>
  <c r="S6" i="20" s="1"/>
  <c r="B6" i="20"/>
  <c r="F6" i="20" s="1"/>
  <c r="F10" i="24" l="1"/>
  <c r="T6" i="24"/>
  <c r="F6" i="24"/>
  <c r="K77" i="24"/>
  <c r="F9" i="24"/>
  <c r="J8" i="24"/>
  <c r="F8" i="24"/>
  <c r="K100" i="23"/>
  <c r="K92" i="23"/>
  <c r="K84" i="23"/>
  <c r="K76" i="23"/>
  <c r="K106" i="23"/>
  <c r="K80" i="23"/>
  <c r="K122" i="23"/>
  <c r="O122" i="23" s="1"/>
  <c r="K114" i="23"/>
  <c r="O114" i="23" s="1"/>
  <c r="K102" i="23"/>
  <c r="K86" i="23"/>
  <c r="K121" i="23"/>
  <c r="O121" i="23" s="1"/>
  <c r="K113" i="23"/>
  <c r="O113" i="23" s="1"/>
  <c r="G7" i="23"/>
  <c r="K90" i="23"/>
  <c r="K85" i="24"/>
  <c r="K122" i="24"/>
  <c r="O122" i="24" s="1"/>
  <c r="K114" i="24"/>
  <c r="O114" i="24" s="1"/>
  <c r="K106" i="24"/>
  <c r="K102" i="24"/>
  <c r="K98" i="24"/>
  <c r="K94" i="24"/>
  <c r="K90" i="24"/>
  <c r="K121" i="24"/>
  <c r="O121" i="24" s="1"/>
  <c r="K113" i="24"/>
  <c r="O113" i="24" s="1"/>
  <c r="K72" i="24"/>
  <c r="K82" i="24"/>
  <c r="T8" i="23"/>
  <c r="G8" i="23"/>
  <c r="T9" i="23"/>
  <c r="K97" i="23"/>
  <c r="K81" i="23"/>
  <c r="B54" i="21"/>
  <c r="B50" i="21"/>
  <c r="B53" i="21"/>
  <c r="B52" i="21"/>
  <c r="B55" i="21"/>
  <c r="B51" i="21"/>
  <c r="I74" i="20"/>
  <c r="I76" i="20"/>
  <c r="J88" i="20"/>
  <c r="J90" i="20"/>
  <c r="J92" i="20"/>
  <c r="J94" i="20"/>
  <c r="J96" i="20"/>
  <c r="K120" i="20"/>
  <c r="O120" i="20" s="1"/>
  <c r="J121" i="20"/>
  <c r="K121" i="20" s="1"/>
  <c r="O121" i="20" s="1"/>
  <c r="N122" i="20"/>
  <c r="K124" i="20"/>
  <c r="O124" i="20" s="1"/>
  <c r="K89" i="23"/>
  <c r="K73" i="23"/>
  <c r="K123" i="21"/>
  <c r="O123" i="21" s="1"/>
  <c r="K98" i="20"/>
  <c r="J74" i="20"/>
  <c r="K74" i="20" s="1"/>
  <c r="J76" i="20"/>
  <c r="K76" i="20" s="1"/>
  <c r="K102" i="20"/>
  <c r="I104" i="20"/>
  <c r="K104" i="20" s="1"/>
  <c r="N121" i="20"/>
  <c r="K123" i="20"/>
  <c r="O123" i="20" s="1"/>
  <c r="K118" i="24"/>
  <c r="O118" i="24" s="1"/>
  <c r="K110" i="24"/>
  <c r="O110" i="24" s="1"/>
  <c r="K104" i="24"/>
  <c r="K100" i="24"/>
  <c r="K96" i="24"/>
  <c r="K92" i="24"/>
  <c r="K84" i="24"/>
  <c r="K76" i="24"/>
  <c r="K74" i="24"/>
  <c r="K117" i="24"/>
  <c r="O117" i="24" s="1"/>
  <c r="K109" i="24"/>
  <c r="O109" i="24" s="1"/>
  <c r="K88" i="24"/>
  <c r="K103" i="23"/>
  <c r="K87" i="23"/>
  <c r="K122" i="21"/>
  <c r="O122" i="21" s="1"/>
  <c r="K115" i="21"/>
  <c r="O115" i="21" s="1"/>
  <c r="K84" i="20"/>
  <c r="K86" i="20"/>
  <c r="I88" i="20"/>
  <c r="I90" i="20"/>
  <c r="J98" i="20"/>
  <c r="K100" i="20"/>
  <c r="J122" i="20"/>
  <c r="K122" i="20" s="1"/>
  <c r="O122" i="20" s="1"/>
  <c r="K103" i="21"/>
  <c r="K81" i="21"/>
  <c r="K109" i="21"/>
  <c r="K93" i="21"/>
  <c r="K95" i="23"/>
  <c r="K78" i="24"/>
  <c r="K120" i="24"/>
  <c r="O120" i="24" s="1"/>
  <c r="K112" i="24"/>
  <c r="O112" i="24" s="1"/>
  <c r="K119" i="24"/>
  <c r="O119" i="24" s="1"/>
  <c r="K111" i="24"/>
  <c r="O111" i="24" s="1"/>
  <c r="N7" i="24"/>
  <c r="K86" i="24"/>
  <c r="K116" i="24"/>
  <c r="O116" i="24" s="1"/>
  <c r="K108" i="24"/>
  <c r="O108" i="24" s="1"/>
  <c r="B53" i="24"/>
  <c r="B51" i="24"/>
  <c r="D51" i="24" s="1"/>
  <c r="B49" i="24"/>
  <c r="D49" i="24" s="1"/>
  <c r="B52" i="24"/>
  <c r="D52" i="24" s="1"/>
  <c r="B50" i="24"/>
  <c r="K115" i="24"/>
  <c r="O115" i="24" s="1"/>
  <c r="K80" i="24"/>
  <c r="P7" i="24"/>
  <c r="K7" i="24"/>
  <c r="R7" i="24"/>
  <c r="U7" i="24" s="1"/>
  <c r="L7" i="24"/>
  <c r="K120" i="23"/>
  <c r="O120" i="23" s="1"/>
  <c r="K112" i="23"/>
  <c r="O112" i="23" s="1"/>
  <c r="U6" i="23"/>
  <c r="K119" i="23"/>
  <c r="O119" i="23" s="1"/>
  <c r="K111" i="23"/>
  <c r="O111" i="23" s="1"/>
  <c r="K82" i="23"/>
  <c r="E50" i="23"/>
  <c r="N8" i="23"/>
  <c r="P9" i="23"/>
  <c r="K9" i="23"/>
  <c r="R9" i="23"/>
  <c r="H9" i="23"/>
  <c r="L9" i="23" s="1"/>
  <c r="R7" i="23"/>
  <c r="U7" i="23" s="1"/>
  <c r="H7" i="23"/>
  <c r="L7" i="23" s="1"/>
  <c r="P7" i="23"/>
  <c r="K7" i="23"/>
  <c r="K116" i="23"/>
  <c r="O116" i="23" s="1"/>
  <c r="K108" i="23"/>
  <c r="O108" i="23" s="1"/>
  <c r="K115" i="23"/>
  <c r="O115" i="23" s="1"/>
  <c r="K98" i="23"/>
  <c r="N6" i="23"/>
  <c r="E52" i="23"/>
  <c r="E51" i="23"/>
  <c r="N9" i="23"/>
  <c r="E49" i="23"/>
  <c r="N7" i="23"/>
  <c r="R10" i="23"/>
  <c r="U10" i="23" s="1"/>
  <c r="H10" i="23"/>
  <c r="L10" i="23" s="1"/>
  <c r="P10" i="23"/>
  <c r="K10" i="23"/>
  <c r="K88" i="23"/>
  <c r="K72" i="23"/>
  <c r="K118" i="23"/>
  <c r="O118" i="23" s="1"/>
  <c r="K110" i="23"/>
  <c r="O110" i="23" s="1"/>
  <c r="K94" i="23"/>
  <c r="K78" i="23"/>
  <c r="K117" i="23"/>
  <c r="O117" i="23" s="1"/>
  <c r="K109" i="23"/>
  <c r="O109" i="23" s="1"/>
  <c r="K104" i="23"/>
  <c r="K74" i="23"/>
  <c r="K96" i="23"/>
  <c r="D53" i="23"/>
  <c r="E53" i="23"/>
  <c r="P8" i="23"/>
  <c r="K8" i="23"/>
  <c r="R8" i="23"/>
  <c r="U8" i="23" s="1"/>
  <c r="H8" i="23"/>
  <c r="L8" i="23" s="1"/>
  <c r="R8" i="21"/>
  <c r="H8" i="21"/>
  <c r="L8" i="21" s="1"/>
  <c r="K8" i="21"/>
  <c r="K91" i="21"/>
  <c r="K79" i="21"/>
  <c r="K105" i="21"/>
  <c r="N11" i="21"/>
  <c r="G10" i="21"/>
  <c r="T10" i="21"/>
  <c r="J10" i="21"/>
  <c r="N9" i="21"/>
  <c r="D55" i="21"/>
  <c r="K97" i="21"/>
  <c r="K9" i="21"/>
  <c r="R9" i="21"/>
  <c r="U9" i="21" s="1"/>
  <c r="H9" i="21"/>
  <c r="L9" i="21" s="1"/>
  <c r="N8" i="21"/>
  <c r="R11" i="21"/>
  <c r="U11" i="21" s="1"/>
  <c r="H11" i="21"/>
  <c r="L11" i="21" s="1"/>
  <c r="K11" i="21"/>
  <c r="K89" i="21"/>
  <c r="P11" i="21"/>
  <c r="K99" i="21"/>
  <c r="T7" i="21"/>
  <c r="J7" i="21"/>
  <c r="G7" i="21"/>
  <c r="K77" i="21"/>
  <c r="K87" i="21"/>
  <c r="G6" i="21"/>
  <c r="T6" i="21"/>
  <c r="J6" i="21"/>
  <c r="N6" i="21" s="1"/>
  <c r="K101" i="21"/>
  <c r="U8" i="21"/>
  <c r="J10" i="20"/>
  <c r="G10" i="20"/>
  <c r="T10" i="20"/>
  <c r="J8" i="20"/>
  <c r="G8" i="20"/>
  <c r="T8" i="20"/>
  <c r="T6" i="20"/>
  <c r="G6" i="20"/>
  <c r="J6" i="20"/>
  <c r="G9" i="20"/>
  <c r="T9" i="20"/>
  <c r="J9" i="20"/>
  <c r="G11" i="20"/>
  <c r="P11" i="20" s="1"/>
  <c r="T11" i="20"/>
  <c r="J11" i="20"/>
  <c r="J7" i="20"/>
  <c r="G7" i="20"/>
  <c r="T7" i="20"/>
  <c r="M7" i="20"/>
  <c r="M11" i="20"/>
  <c r="I79" i="20"/>
  <c r="J79" i="20"/>
  <c r="M6" i="20"/>
  <c r="S9" i="20"/>
  <c r="M8" i="20"/>
  <c r="I77" i="20"/>
  <c r="K77" i="20" s="1"/>
  <c r="J77" i="20"/>
  <c r="K82" i="20"/>
  <c r="I87" i="20"/>
  <c r="J87" i="20"/>
  <c r="K92" i="20"/>
  <c r="K94" i="20"/>
  <c r="K96" i="20"/>
  <c r="K109" i="20"/>
  <c r="K101" i="20"/>
  <c r="M10" i="20"/>
  <c r="L79" i="20"/>
  <c r="M79" i="20" s="1"/>
  <c r="I81" i="20"/>
  <c r="K81" i="20" s="1"/>
  <c r="J81" i="20"/>
  <c r="I83" i="20"/>
  <c r="J83" i="20"/>
  <c r="I91" i="20"/>
  <c r="K91" i="20" s="1"/>
  <c r="J91" i="20"/>
  <c r="I93" i="20"/>
  <c r="J93" i="20"/>
  <c r="I95" i="20"/>
  <c r="K95" i="20" s="1"/>
  <c r="J95" i="20"/>
  <c r="I97" i="20"/>
  <c r="L97" i="20"/>
  <c r="M97" i="20" s="1"/>
  <c r="J97" i="20"/>
  <c r="I89" i="20"/>
  <c r="J89" i="20"/>
  <c r="I75" i="20"/>
  <c r="J75" i="20"/>
  <c r="I85" i="20"/>
  <c r="J85" i="20"/>
  <c r="L82" i="20"/>
  <c r="M82" i="20" s="1"/>
  <c r="L92" i="20"/>
  <c r="M92" i="20" s="1"/>
  <c r="L94" i="20"/>
  <c r="M94" i="20" s="1"/>
  <c r="L96" i="20"/>
  <c r="M96" i="20" s="1"/>
  <c r="L98" i="20"/>
  <c r="M98" i="20" s="1"/>
  <c r="J99" i="20"/>
  <c r="K99" i="20" s="1"/>
  <c r="J101" i="20"/>
  <c r="L102" i="20"/>
  <c r="M102" i="20" s="1"/>
  <c r="J103" i="20"/>
  <c r="K103" i="20" s="1"/>
  <c r="J105" i="20"/>
  <c r="K105" i="20" s="1"/>
  <c r="J107" i="20"/>
  <c r="K107" i="20" s="1"/>
  <c r="J109" i="20"/>
  <c r="L120" i="20"/>
  <c r="M120" i="20" s="1"/>
  <c r="L121" i="20"/>
  <c r="M121" i="20" s="1"/>
  <c r="L122" i="20"/>
  <c r="M122" i="20" s="1"/>
  <c r="L123" i="20"/>
  <c r="M123" i="20" s="1"/>
  <c r="L124" i="20"/>
  <c r="M124" i="20" s="1"/>
  <c r="L99" i="20"/>
  <c r="M99" i="20" s="1"/>
  <c r="L101" i="20"/>
  <c r="M101" i="20" s="1"/>
  <c r="L103" i="20"/>
  <c r="M103" i="20" s="1"/>
  <c r="L105" i="20"/>
  <c r="M105" i="20" s="1"/>
  <c r="L107" i="20"/>
  <c r="M107" i="20" s="1"/>
  <c r="L109" i="20"/>
  <c r="M109" i="20" s="1"/>
  <c r="C50" i="16"/>
  <c r="C51" i="16"/>
  <c r="C52" i="16"/>
  <c r="C53" i="16"/>
  <c r="C54" i="16"/>
  <c r="C49" i="16"/>
  <c r="C46" i="16"/>
  <c r="F36" i="16" s="1"/>
  <c r="B40" i="16"/>
  <c r="N8" i="24" l="1"/>
  <c r="G6" i="24"/>
  <c r="J6" i="24"/>
  <c r="G9" i="24"/>
  <c r="T9" i="24"/>
  <c r="J9" i="24"/>
  <c r="E51" i="24" s="1"/>
  <c r="G10" i="24"/>
  <c r="T10" i="24"/>
  <c r="G8" i="24"/>
  <c r="T8" i="24"/>
  <c r="J10" i="24"/>
  <c r="U9" i="23"/>
  <c r="D52" i="21"/>
  <c r="D53" i="21"/>
  <c r="D51" i="21"/>
  <c r="D50" i="21"/>
  <c r="D54" i="21"/>
  <c r="K90" i="20"/>
  <c r="K88" i="20"/>
  <c r="D50" i="24"/>
  <c r="E50" i="24"/>
  <c r="E53" i="24"/>
  <c r="D53" i="24"/>
  <c r="E49" i="24"/>
  <c r="R10" i="21"/>
  <c r="H10" i="21"/>
  <c r="L10" i="21" s="1"/>
  <c r="K10" i="21"/>
  <c r="P10" i="21"/>
  <c r="H7" i="21"/>
  <c r="L7" i="21" s="1"/>
  <c r="K7" i="21"/>
  <c r="R7" i="21"/>
  <c r="U7" i="21" s="1"/>
  <c r="P7" i="21"/>
  <c r="N10" i="21"/>
  <c r="R6" i="21"/>
  <c r="U6" i="21" s="1"/>
  <c r="H6" i="21"/>
  <c r="L6" i="21" s="1"/>
  <c r="K6" i="21"/>
  <c r="P6" i="21"/>
  <c r="N7" i="21"/>
  <c r="U10" i="21"/>
  <c r="K87" i="20"/>
  <c r="K93" i="20"/>
  <c r="K79" i="20"/>
  <c r="R7" i="20"/>
  <c r="U7" i="20" s="1"/>
  <c r="H7" i="20"/>
  <c r="P7" i="20"/>
  <c r="K7" i="20"/>
  <c r="N6" i="20"/>
  <c r="P8" i="20"/>
  <c r="R8" i="20"/>
  <c r="H8" i="20"/>
  <c r="K8" i="20"/>
  <c r="N10" i="20"/>
  <c r="K85" i="20"/>
  <c r="K89" i="20"/>
  <c r="N7" i="20"/>
  <c r="N9" i="20"/>
  <c r="P6" i="20"/>
  <c r="K6" i="20"/>
  <c r="R6" i="20"/>
  <c r="U6" i="20" s="1"/>
  <c r="H6" i="20"/>
  <c r="N8" i="20"/>
  <c r="N11" i="20"/>
  <c r="R9" i="20"/>
  <c r="U9" i="20" s="1"/>
  <c r="H9" i="20"/>
  <c r="P9" i="20"/>
  <c r="K9" i="20"/>
  <c r="U8" i="20"/>
  <c r="H10" i="20"/>
  <c r="P10" i="20"/>
  <c r="K10" i="20"/>
  <c r="R10" i="20"/>
  <c r="U10" i="20" s="1"/>
  <c r="K75" i="20"/>
  <c r="K97" i="20"/>
  <c r="K83" i="20"/>
  <c r="R11" i="20"/>
  <c r="U11" i="20" s="1"/>
  <c r="K11" i="20"/>
  <c r="H11" i="20"/>
  <c r="F35" i="16"/>
  <c r="G37" i="16" s="1"/>
  <c r="G38" i="16" s="1"/>
  <c r="B49" i="16" s="1"/>
  <c r="N10" i="24" l="1"/>
  <c r="N6" i="24"/>
  <c r="E52" i="24"/>
  <c r="N9" i="24"/>
  <c r="H9" i="24"/>
  <c r="L9" i="24" s="1"/>
  <c r="P9" i="24"/>
  <c r="K9" i="24"/>
  <c r="H10" i="24"/>
  <c r="L10" i="24" s="1"/>
  <c r="R10" i="24"/>
  <c r="P10" i="24"/>
  <c r="K10" i="24"/>
  <c r="H8" i="24"/>
  <c r="L8" i="24" s="1"/>
  <c r="K8" i="24"/>
  <c r="R8" i="24"/>
  <c r="P8" i="24"/>
  <c r="U10" i="24"/>
  <c r="R9" i="24"/>
  <c r="U9" i="24" s="1"/>
  <c r="U8" i="24"/>
  <c r="H6" i="24"/>
  <c r="L6" i="24" s="1"/>
  <c r="K6" i="24"/>
  <c r="R6" i="24"/>
  <c r="U6" i="24" s="1"/>
  <c r="P6" i="24"/>
  <c r="L10" i="20"/>
  <c r="A54" i="20"/>
  <c r="L6" i="20"/>
  <c r="A50" i="20"/>
  <c r="L7" i="20"/>
  <c r="A51" i="20"/>
  <c r="L8" i="20"/>
  <c r="A52" i="20"/>
  <c r="L11" i="20"/>
  <c r="A55" i="20"/>
  <c r="L9" i="20"/>
  <c r="A53" i="20"/>
  <c r="D49" i="16"/>
  <c r="A124" i="18"/>
  <c r="N124" i="18" s="1"/>
  <c r="A123" i="18"/>
  <c r="N123" i="18" s="1"/>
  <c r="A122" i="18"/>
  <c r="N122" i="18" s="1"/>
  <c r="A121" i="18"/>
  <c r="N121" i="18" s="1"/>
  <c r="A120" i="18"/>
  <c r="N120" i="18" s="1"/>
  <c r="A119" i="18"/>
  <c r="N119" i="18" s="1"/>
  <c r="A118" i="18"/>
  <c r="N118" i="18" s="1"/>
  <c r="A117" i="18"/>
  <c r="N117" i="18" s="1"/>
  <c r="A116" i="18"/>
  <c r="N116" i="18" s="1"/>
  <c r="A115" i="18"/>
  <c r="N115" i="18" s="1"/>
  <c r="A114" i="18"/>
  <c r="N114" i="18" s="1"/>
  <c r="A113" i="18"/>
  <c r="N113" i="18" s="1"/>
  <c r="A112" i="18"/>
  <c r="N112" i="18" s="1"/>
  <c r="A111" i="18"/>
  <c r="N111" i="18" s="1"/>
  <c r="A110" i="18"/>
  <c r="N110" i="18" s="1"/>
  <c r="A109" i="18"/>
  <c r="L109" i="18" s="1"/>
  <c r="M109" i="18" s="1"/>
  <c r="J108" i="18"/>
  <c r="A108" i="18"/>
  <c r="I108" i="18" s="1"/>
  <c r="A107" i="18"/>
  <c r="L107" i="18" s="1"/>
  <c r="M107" i="18" s="1"/>
  <c r="J106" i="18"/>
  <c r="A106" i="18"/>
  <c r="I106" i="18" s="1"/>
  <c r="A105" i="18"/>
  <c r="L105" i="18" s="1"/>
  <c r="M105" i="18" s="1"/>
  <c r="J104" i="18"/>
  <c r="A104" i="18"/>
  <c r="I104" i="18" s="1"/>
  <c r="A103" i="18"/>
  <c r="L103" i="18" s="1"/>
  <c r="M103" i="18" s="1"/>
  <c r="J102" i="18"/>
  <c r="A102" i="18"/>
  <c r="I102" i="18" s="1"/>
  <c r="A101" i="18"/>
  <c r="L101" i="18" s="1"/>
  <c r="M101" i="18" s="1"/>
  <c r="J100" i="18"/>
  <c r="A100" i="18"/>
  <c r="I100" i="18" s="1"/>
  <c r="A99" i="18"/>
  <c r="L99" i="18" s="1"/>
  <c r="M99" i="18" s="1"/>
  <c r="A98" i="18"/>
  <c r="L98" i="18" s="1"/>
  <c r="M98" i="18" s="1"/>
  <c r="I97" i="18"/>
  <c r="A97" i="18"/>
  <c r="L97" i="18" s="1"/>
  <c r="M97" i="18" s="1"/>
  <c r="J96" i="18"/>
  <c r="I96" i="18"/>
  <c r="K96" i="18" s="1"/>
  <c r="A96" i="18"/>
  <c r="L96" i="18" s="1"/>
  <c r="M96" i="18" s="1"/>
  <c r="A95" i="18"/>
  <c r="L95" i="18" s="1"/>
  <c r="M95" i="18" s="1"/>
  <c r="A94" i="18"/>
  <c r="L94" i="18" s="1"/>
  <c r="M94" i="18" s="1"/>
  <c r="I93" i="18"/>
  <c r="A93" i="18"/>
  <c r="L93" i="18" s="1"/>
  <c r="M93" i="18" s="1"/>
  <c r="J92" i="18"/>
  <c r="I92" i="18"/>
  <c r="K92" i="18" s="1"/>
  <c r="A92" i="18"/>
  <c r="L92" i="18" s="1"/>
  <c r="M92" i="18" s="1"/>
  <c r="A91" i="18"/>
  <c r="L91" i="18" s="1"/>
  <c r="M91" i="18" s="1"/>
  <c r="I90" i="18"/>
  <c r="A90" i="18"/>
  <c r="J90" i="18" s="1"/>
  <c r="A89" i="18"/>
  <c r="L89" i="18" s="1"/>
  <c r="M89" i="18" s="1"/>
  <c r="I88" i="18"/>
  <c r="A88" i="18"/>
  <c r="J88" i="18" s="1"/>
  <c r="A87" i="18"/>
  <c r="L87" i="18" s="1"/>
  <c r="M87" i="18" s="1"/>
  <c r="I86" i="18"/>
  <c r="A86" i="18"/>
  <c r="J86" i="18" s="1"/>
  <c r="I85" i="18"/>
  <c r="A85" i="18"/>
  <c r="L85" i="18" s="1"/>
  <c r="M85" i="18" s="1"/>
  <c r="A84" i="18"/>
  <c r="J84" i="18" s="1"/>
  <c r="I83" i="18"/>
  <c r="A83" i="18"/>
  <c r="L83" i="18" s="1"/>
  <c r="M83" i="18" s="1"/>
  <c r="A82" i="18"/>
  <c r="J82" i="18" s="1"/>
  <c r="I81" i="18"/>
  <c r="A81" i="18"/>
  <c r="L81" i="18" s="1"/>
  <c r="M81" i="18" s="1"/>
  <c r="A80" i="18"/>
  <c r="J80" i="18" s="1"/>
  <c r="I79" i="18"/>
  <c r="A79" i="18"/>
  <c r="L79" i="18" s="1"/>
  <c r="M79" i="18" s="1"/>
  <c r="A78" i="18"/>
  <c r="J78" i="18" s="1"/>
  <c r="I77" i="18"/>
  <c r="A77" i="18"/>
  <c r="L77" i="18" s="1"/>
  <c r="M77" i="18" s="1"/>
  <c r="A76" i="18"/>
  <c r="J76" i="18" s="1"/>
  <c r="I75" i="18"/>
  <c r="A75" i="18"/>
  <c r="L75" i="18" s="1"/>
  <c r="M75" i="18" s="1"/>
  <c r="A74" i="18"/>
  <c r="J74" i="18" s="1"/>
  <c r="Y41" i="18"/>
  <c r="P15" i="18"/>
  <c r="E12" i="18"/>
  <c r="B11" i="18" s="1"/>
  <c r="F11" i="18" s="1"/>
  <c r="G11" i="18" s="1"/>
  <c r="I11" i="18"/>
  <c r="S11" i="18" s="1"/>
  <c r="I10" i="18"/>
  <c r="S10" i="18" s="1"/>
  <c r="I9" i="18"/>
  <c r="S9" i="18" s="1"/>
  <c r="I8" i="18"/>
  <c r="S8" i="18" s="1"/>
  <c r="B8" i="18"/>
  <c r="F8" i="18" s="1"/>
  <c r="G8" i="18" s="1"/>
  <c r="K8" i="18" s="1"/>
  <c r="I7" i="18"/>
  <c r="S7" i="18" s="1"/>
  <c r="I6" i="18"/>
  <c r="S6" i="18" s="1"/>
  <c r="G6" i="18"/>
  <c r="P6" i="18" s="1"/>
  <c r="B6" i="18"/>
  <c r="F6" i="18" s="1"/>
  <c r="C55" i="20" l="1"/>
  <c r="B55" i="20"/>
  <c r="C51" i="20"/>
  <c r="B51" i="20"/>
  <c r="C54" i="20"/>
  <c r="B54" i="20"/>
  <c r="C53" i="20"/>
  <c r="B53" i="20"/>
  <c r="C52" i="20"/>
  <c r="B52" i="20"/>
  <c r="C50" i="20"/>
  <c r="B50" i="20"/>
  <c r="K85" i="18"/>
  <c r="K6" i="18"/>
  <c r="K86" i="18"/>
  <c r="K88" i="18"/>
  <c r="K90" i="18"/>
  <c r="J94" i="18"/>
  <c r="J98" i="18"/>
  <c r="K100" i="18"/>
  <c r="K102" i="18"/>
  <c r="K104" i="18"/>
  <c r="K106" i="18"/>
  <c r="K108" i="18"/>
  <c r="K79" i="18"/>
  <c r="B10" i="18"/>
  <c r="F10" i="18" s="1"/>
  <c r="G10" i="18" s="1"/>
  <c r="K10" i="18" s="1"/>
  <c r="J75" i="18"/>
  <c r="K75" i="18" s="1"/>
  <c r="J77" i="18"/>
  <c r="K77" i="18" s="1"/>
  <c r="J79" i="18"/>
  <c r="J81" i="18"/>
  <c r="K81" i="18" s="1"/>
  <c r="J83" i="18"/>
  <c r="K83" i="18" s="1"/>
  <c r="J85" i="18"/>
  <c r="I87" i="18"/>
  <c r="I89" i="18"/>
  <c r="I91" i="18"/>
  <c r="I94" i="18"/>
  <c r="K94" i="18" s="1"/>
  <c r="I95" i="18"/>
  <c r="I98" i="18"/>
  <c r="K98" i="18" s="1"/>
  <c r="I99" i="18"/>
  <c r="I101" i="18"/>
  <c r="I103" i="18"/>
  <c r="I105" i="18"/>
  <c r="I107" i="18"/>
  <c r="I109" i="18"/>
  <c r="M8" i="18"/>
  <c r="M10" i="18"/>
  <c r="M6" i="18"/>
  <c r="R8" i="18"/>
  <c r="H8" i="18"/>
  <c r="L8" i="18" s="1"/>
  <c r="R10" i="18"/>
  <c r="H10" i="18"/>
  <c r="L10" i="18" s="1"/>
  <c r="J11" i="18"/>
  <c r="R11" i="18"/>
  <c r="H11" i="18"/>
  <c r="L11" i="18" s="1"/>
  <c r="K11" i="18"/>
  <c r="T11" i="18"/>
  <c r="U11" i="18" s="1"/>
  <c r="T6" i="18"/>
  <c r="J6" i="18"/>
  <c r="T8" i="18"/>
  <c r="J8" i="18"/>
  <c r="J10" i="18"/>
  <c r="K93" i="18"/>
  <c r="R6" i="18"/>
  <c r="H6" i="18"/>
  <c r="L6" i="18" s="1"/>
  <c r="P8" i="18"/>
  <c r="B9" i="18"/>
  <c r="F9" i="18" s="1"/>
  <c r="M9" i="18"/>
  <c r="P11" i="18"/>
  <c r="L74" i="18"/>
  <c r="M74" i="18" s="1"/>
  <c r="L76" i="18"/>
  <c r="M76" i="18" s="1"/>
  <c r="L78" i="18"/>
  <c r="M78" i="18" s="1"/>
  <c r="L80" i="18"/>
  <c r="M80" i="18" s="1"/>
  <c r="L82" i="18"/>
  <c r="M82" i="18" s="1"/>
  <c r="L84" i="18"/>
  <c r="M84" i="18" s="1"/>
  <c r="L86" i="18"/>
  <c r="M86" i="18" s="1"/>
  <c r="J87" i="18"/>
  <c r="K87" i="18" s="1"/>
  <c r="L88" i="18"/>
  <c r="M88" i="18" s="1"/>
  <c r="J89" i="18"/>
  <c r="K89" i="18" s="1"/>
  <c r="L90" i="18"/>
  <c r="M90" i="18" s="1"/>
  <c r="J91" i="18"/>
  <c r="J93" i="18"/>
  <c r="J95" i="18"/>
  <c r="K95" i="18" s="1"/>
  <c r="J97" i="18"/>
  <c r="K97" i="18" s="1"/>
  <c r="J99" i="18"/>
  <c r="L100" i="18"/>
  <c r="M100" i="18" s="1"/>
  <c r="J101" i="18"/>
  <c r="K101" i="18" s="1"/>
  <c r="L102" i="18"/>
  <c r="M102" i="18" s="1"/>
  <c r="J103" i="18"/>
  <c r="K103" i="18" s="1"/>
  <c r="L104" i="18"/>
  <c r="M104" i="18" s="1"/>
  <c r="J105" i="18"/>
  <c r="K105" i="18" s="1"/>
  <c r="L106" i="18"/>
  <c r="M106" i="18" s="1"/>
  <c r="J107" i="18"/>
  <c r="L108" i="18"/>
  <c r="M108" i="18" s="1"/>
  <c r="J109" i="18"/>
  <c r="K109" i="18" s="1"/>
  <c r="L110" i="18"/>
  <c r="M110" i="18" s="1"/>
  <c r="L111" i="18"/>
  <c r="M111" i="18" s="1"/>
  <c r="L112" i="18"/>
  <c r="M112" i="18" s="1"/>
  <c r="L113" i="18"/>
  <c r="M113" i="18" s="1"/>
  <c r="L114" i="18"/>
  <c r="M114" i="18" s="1"/>
  <c r="L115" i="18"/>
  <c r="M115" i="18" s="1"/>
  <c r="L116" i="18"/>
  <c r="M116" i="18" s="1"/>
  <c r="L117" i="18"/>
  <c r="M117" i="18" s="1"/>
  <c r="L118" i="18"/>
  <c r="M118" i="18" s="1"/>
  <c r="L119" i="18"/>
  <c r="M119" i="18" s="1"/>
  <c r="L120" i="18"/>
  <c r="M120" i="18" s="1"/>
  <c r="L121" i="18"/>
  <c r="M121" i="18" s="1"/>
  <c r="L122" i="18"/>
  <c r="M122" i="18" s="1"/>
  <c r="L123" i="18"/>
  <c r="M123" i="18" s="1"/>
  <c r="L124" i="18"/>
  <c r="M124" i="18" s="1"/>
  <c r="I74" i="18"/>
  <c r="K74" i="18" s="1"/>
  <c r="I76" i="18"/>
  <c r="K76" i="18" s="1"/>
  <c r="I78" i="18"/>
  <c r="K78" i="18" s="1"/>
  <c r="I80" i="18"/>
  <c r="K80" i="18" s="1"/>
  <c r="I82" i="18"/>
  <c r="K82" i="18" s="1"/>
  <c r="I84" i="18"/>
  <c r="K84" i="18" s="1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B7" i="18"/>
  <c r="F7" i="18" s="1"/>
  <c r="M7" i="18"/>
  <c r="M11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P15" i="15"/>
  <c r="P15" i="14"/>
  <c r="D52" i="20" l="1"/>
  <c r="D54" i="20"/>
  <c r="D55" i="20"/>
  <c r="D50" i="20"/>
  <c r="D53" i="20"/>
  <c r="D51" i="20"/>
  <c r="K121" i="18"/>
  <c r="O121" i="18" s="1"/>
  <c r="K117" i="18"/>
  <c r="O117" i="18" s="1"/>
  <c r="K113" i="18"/>
  <c r="O113" i="18" s="1"/>
  <c r="P10" i="18"/>
  <c r="K122" i="18"/>
  <c r="O122" i="18" s="1"/>
  <c r="K118" i="18"/>
  <c r="O118" i="18" s="1"/>
  <c r="K114" i="18"/>
  <c r="O114" i="18" s="1"/>
  <c r="K110" i="18"/>
  <c r="O110" i="18" s="1"/>
  <c r="K107" i="18"/>
  <c r="K99" i="18"/>
  <c r="K91" i="18"/>
  <c r="T10" i="18"/>
  <c r="U10" i="18" s="1"/>
  <c r="N8" i="18"/>
  <c r="U8" i="18"/>
  <c r="K124" i="18"/>
  <c r="O124" i="18" s="1"/>
  <c r="K120" i="18"/>
  <c r="O120" i="18" s="1"/>
  <c r="K116" i="18"/>
  <c r="O116" i="18" s="1"/>
  <c r="K112" i="18"/>
  <c r="O112" i="18" s="1"/>
  <c r="G9" i="18"/>
  <c r="T9" i="18"/>
  <c r="J9" i="18"/>
  <c r="N10" i="18"/>
  <c r="N6" i="18"/>
  <c r="G7" i="18"/>
  <c r="J7" i="18"/>
  <c r="T7" i="18"/>
  <c r="K123" i="18"/>
  <c r="O123" i="18" s="1"/>
  <c r="K119" i="18"/>
  <c r="O119" i="18" s="1"/>
  <c r="K115" i="18"/>
  <c r="O115" i="18" s="1"/>
  <c r="K111" i="18"/>
  <c r="O111" i="18" s="1"/>
  <c r="U6" i="18"/>
  <c r="N11" i="18"/>
  <c r="P15" i="9"/>
  <c r="N7" i="18" l="1"/>
  <c r="K9" i="18"/>
  <c r="R9" i="18"/>
  <c r="H9" i="18"/>
  <c r="L9" i="18" s="1"/>
  <c r="P9" i="18"/>
  <c r="K7" i="18"/>
  <c r="H7" i="18"/>
  <c r="L7" i="18" s="1"/>
  <c r="R7" i="18"/>
  <c r="U7" i="18" s="1"/>
  <c r="P7" i="18"/>
  <c r="N9" i="18"/>
  <c r="U9" i="18"/>
  <c r="O43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I109" i="16" s="1"/>
  <c r="A108" i="16"/>
  <c r="J108" i="16" s="1"/>
  <c r="J107" i="16"/>
  <c r="A107" i="16"/>
  <c r="I107" i="16" s="1"/>
  <c r="K107" i="16" s="1"/>
  <c r="L106" i="16"/>
  <c r="M106" i="16" s="1"/>
  <c r="A106" i="16"/>
  <c r="J106" i="16" s="1"/>
  <c r="J105" i="16"/>
  <c r="K105" i="16" s="1"/>
  <c r="A105" i="16"/>
  <c r="I105" i="16" s="1"/>
  <c r="I104" i="16"/>
  <c r="K104" i="16" s="1"/>
  <c r="A104" i="16"/>
  <c r="J104" i="16" s="1"/>
  <c r="J103" i="16"/>
  <c r="A103" i="16"/>
  <c r="I103" i="16" s="1"/>
  <c r="A102" i="16"/>
  <c r="J102" i="16" s="1"/>
  <c r="A101" i="16"/>
  <c r="I101" i="16" s="1"/>
  <c r="A100" i="16"/>
  <c r="J100" i="16" s="1"/>
  <c r="J99" i="16"/>
  <c r="A99" i="16"/>
  <c r="I99" i="16" s="1"/>
  <c r="K99" i="16" s="1"/>
  <c r="L98" i="16"/>
  <c r="M98" i="16" s="1"/>
  <c r="A98" i="16"/>
  <c r="J98" i="16" s="1"/>
  <c r="J97" i="16"/>
  <c r="K97" i="16" s="1"/>
  <c r="A97" i="16"/>
  <c r="I97" i="16" s="1"/>
  <c r="I96" i="16"/>
  <c r="K96" i="16" s="1"/>
  <c r="A96" i="16"/>
  <c r="J96" i="16" s="1"/>
  <c r="J95" i="16"/>
  <c r="A95" i="16"/>
  <c r="I95" i="16" s="1"/>
  <c r="K95" i="16" s="1"/>
  <c r="A94" i="16"/>
  <c r="A93" i="16"/>
  <c r="I93" i="16" s="1"/>
  <c r="A92" i="16"/>
  <c r="J92" i="16" s="1"/>
  <c r="A91" i="16"/>
  <c r="L91" i="16" s="1"/>
  <c r="M91" i="16" s="1"/>
  <c r="A90" i="16"/>
  <c r="J90" i="16" s="1"/>
  <c r="J89" i="16"/>
  <c r="A89" i="16"/>
  <c r="L89" i="16" s="1"/>
  <c r="M89" i="16" s="1"/>
  <c r="A88" i="16"/>
  <c r="J88" i="16" s="1"/>
  <c r="A87" i="16"/>
  <c r="L87" i="16" s="1"/>
  <c r="M87" i="16" s="1"/>
  <c r="A86" i="16"/>
  <c r="J86" i="16" s="1"/>
  <c r="J85" i="16"/>
  <c r="A85" i="16"/>
  <c r="L85" i="16" s="1"/>
  <c r="M85" i="16" s="1"/>
  <c r="A84" i="16"/>
  <c r="J84" i="16" s="1"/>
  <c r="A83" i="16"/>
  <c r="L83" i="16" s="1"/>
  <c r="M83" i="16" s="1"/>
  <c r="A82" i="16"/>
  <c r="J82" i="16" s="1"/>
  <c r="J81" i="16"/>
  <c r="A81" i="16"/>
  <c r="L81" i="16" s="1"/>
  <c r="M81" i="16" s="1"/>
  <c r="A80" i="16"/>
  <c r="J80" i="16" s="1"/>
  <c r="A79" i="16"/>
  <c r="L79" i="16" s="1"/>
  <c r="M79" i="16" s="1"/>
  <c r="A78" i="16"/>
  <c r="J78" i="16" s="1"/>
  <c r="J77" i="16"/>
  <c r="A77" i="16"/>
  <c r="L77" i="16" s="1"/>
  <c r="M77" i="16" s="1"/>
  <c r="A76" i="16"/>
  <c r="J76" i="16" s="1"/>
  <c r="A75" i="16"/>
  <c r="L75" i="16" s="1"/>
  <c r="M75" i="16" s="1"/>
  <c r="A74" i="16"/>
  <c r="J74" i="16" s="1"/>
  <c r="Y41" i="16"/>
  <c r="E12" i="16"/>
  <c r="B9" i="16" s="1"/>
  <c r="F9" i="16" s="1"/>
  <c r="G9" i="16" s="1"/>
  <c r="I11" i="16"/>
  <c r="S11" i="16" s="1"/>
  <c r="B10" i="16"/>
  <c r="F10" i="16" s="1"/>
  <c r="G10" i="16" s="1"/>
  <c r="I8" i="16"/>
  <c r="B8" i="16"/>
  <c r="F8" i="16" s="1"/>
  <c r="I7" i="16"/>
  <c r="B7" i="16"/>
  <c r="F7" i="16" s="1"/>
  <c r="G7" i="16" s="1"/>
  <c r="I6" i="16"/>
  <c r="B6" i="16"/>
  <c r="F6" i="16" s="1"/>
  <c r="G6" i="16" s="1"/>
  <c r="H7" i="16" l="1"/>
  <c r="L7" i="16" s="1"/>
  <c r="R7" i="16"/>
  <c r="B11" i="16"/>
  <c r="F11" i="16" s="1"/>
  <c r="G11" i="16" s="1"/>
  <c r="H11" i="16" s="1"/>
  <c r="L11" i="16" s="1"/>
  <c r="I75" i="16"/>
  <c r="I76" i="16"/>
  <c r="K76" i="16" s="1"/>
  <c r="I79" i="16"/>
  <c r="I80" i="16"/>
  <c r="K80" i="16" s="1"/>
  <c r="I83" i="16"/>
  <c r="I84" i="16"/>
  <c r="K84" i="16" s="1"/>
  <c r="I87" i="16"/>
  <c r="K87" i="16" s="1"/>
  <c r="I88" i="16"/>
  <c r="K88" i="16" s="1"/>
  <c r="I91" i="16"/>
  <c r="I92" i="16"/>
  <c r="K92" i="16" s="1"/>
  <c r="L96" i="16"/>
  <c r="M96" i="16" s="1"/>
  <c r="J101" i="16"/>
  <c r="K101" i="16" s="1"/>
  <c r="I108" i="16"/>
  <c r="K108" i="16" s="1"/>
  <c r="J75" i="16"/>
  <c r="J79" i="16"/>
  <c r="J83" i="16"/>
  <c r="J87" i="16"/>
  <c r="J91" i="16"/>
  <c r="K93" i="16"/>
  <c r="K109" i="16"/>
  <c r="I74" i="16"/>
  <c r="K74" i="16" s="1"/>
  <c r="I77" i="16"/>
  <c r="K77" i="16" s="1"/>
  <c r="I78" i="16"/>
  <c r="K78" i="16" s="1"/>
  <c r="I81" i="16"/>
  <c r="K81" i="16" s="1"/>
  <c r="I82" i="16"/>
  <c r="K82" i="16" s="1"/>
  <c r="I85" i="16"/>
  <c r="K85" i="16" s="1"/>
  <c r="I86" i="16"/>
  <c r="K86" i="16" s="1"/>
  <c r="I89" i="16"/>
  <c r="K89" i="16" s="1"/>
  <c r="I90" i="16"/>
  <c r="K90" i="16" s="1"/>
  <c r="J93" i="16"/>
  <c r="I100" i="16"/>
  <c r="K100" i="16" s="1"/>
  <c r="K103" i="16"/>
  <c r="L104" i="16"/>
  <c r="M104" i="16" s="1"/>
  <c r="J109" i="16"/>
  <c r="M11" i="16"/>
  <c r="B54" i="16"/>
  <c r="P9" i="16"/>
  <c r="R9" i="16"/>
  <c r="K9" i="16"/>
  <c r="H9" i="16"/>
  <c r="L9" i="16" s="1"/>
  <c r="G8" i="16"/>
  <c r="T8" i="16"/>
  <c r="J8" i="16"/>
  <c r="P6" i="16"/>
  <c r="K6" i="16"/>
  <c r="H6" i="16"/>
  <c r="L6" i="16" s="1"/>
  <c r="R6" i="16"/>
  <c r="P7" i="16"/>
  <c r="K7" i="16"/>
  <c r="S8" i="16"/>
  <c r="M8" i="16"/>
  <c r="R10" i="16"/>
  <c r="K10" i="16"/>
  <c r="P10" i="16"/>
  <c r="J94" i="16"/>
  <c r="L94" i="16"/>
  <c r="M94" i="16" s="1"/>
  <c r="I94" i="16"/>
  <c r="S7" i="16"/>
  <c r="M7" i="16"/>
  <c r="J6" i="16"/>
  <c r="T6" i="16"/>
  <c r="T10" i="16"/>
  <c r="U10" i="16" s="1"/>
  <c r="J10" i="16"/>
  <c r="I10" i="16"/>
  <c r="R11" i="16"/>
  <c r="K11" i="16"/>
  <c r="P11" i="16"/>
  <c r="S6" i="16"/>
  <c r="M6" i="16"/>
  <c r="J7" i="16"/>
  <c r="T7" i="16"/>
  <c r="U7" i="16" s="1"/>
  <c r="H10" i="16"/>
  <c r="L10" i="16" s="1"/>
  <c r="N110" i="16"/>
  <c r="J110" i="16"/>
  <c r="N111" i="16"/>
  <c r="J111" i="16"/>
  <c r="N112" i="16"/>
  <c r="J112" i="16"/>
  <c r="N113" i="16"/>
  <c r="J113" i="16"/>
  <c r="N114" i="16"/>
  <c r="J114" i="16"/>
  <c r="N115" i="16"/>
  <c r="J115" i="16"/>
  <c r="N116" i="16"/>
  <c r="J116" i="16"/>
  <c r="N117" i="16"/>
  <c r="J117" i="16"/>
  <c r="N118" i="16"/>
  <c r="J118" i="16"/>
  <c r="N119" i="16"/>
  <c r="J119" i="16"/>
  <c r="N120" i="16"/>
  <c r="J120" i="16"/>
  <c r="N121" i="16"/>
  <c r="J121" i="16"/>
  <c r="N122" i="16"/>
  <c r="J122" i="16"/>
  <c r="N123" i="16"/>
  <c r="J123" i="16"/>
  <c r="N124" i="16"/>
  <c r="J124" i="16"/>
  <c r="T9" i="16"/>
  <c r="J9" i="16"/>
  <c r="I9" i="16"/>
  <c r="I102" i="16"/>
  <c r="K102" i="16" s="1"/>
  <c r="I110" i="16"/>
  <c r="I111" i="16"/>
  <c r="K111" i="16" s="1"/>
  <c r="O111" i="16" s="1"/>
  <c r="I112" i="16"/>
  <c r="I113" i="16"/>
  <c r="K113" i="16" s="1"/>
  <c r="O113" i="16" s="1"/>
  <c r="I114" i="16"/>
  <c r="I115" i="16"/>
  <c r="K115" i="16" s="1"/>
  <c r="O115" i="16" s="1"/>
  <c r="I116" i="16"/>
  <c r="I117" i="16"/>
  <c r="K117" i="16" s="1"/>
  <c r="O117" i="16" s="1"/>
  <c r="I118" i="16"/>
  <c r="I119" i="16"/>
  <c r="K119" i="16" s="1"/>
  <c r="O119" i="16" s="1"/>
  <c r="I120" i="16"/>
  <c r="I121" i="16"/>
  <c r="K121" i="16" s="1"/>
  <c r="O121" i="16" s="1"/>
  <c r="I122" i="16"/>
  <c r="I123" i="16"/>
  <c r="K123" i="16" s="1"/>
  <c r="O123" i="16" s="1"/>
  <c r="I124" i="16"/>
  <c r="T11" i="16"/>
  <c r="U11" i="16" s="1"/>
  <c r="J11" i="16"/>
  <c r="B52" i="16"/>
  <c r="B53" i="16"/>
  <c r="B50" i="16"/>
  <c r="L102" i="16"/>
  <c r="M102" i="16" s="1"/>
  <c r="L110" i="16"/>
  <c r="M110" i="16" s="1"/>
  <c r="L111" i="16"/>
  <c r="M111" i="16" s="1"/>
  <c r="L112" i="16"/>
  <c r="M112" i="16" s="1"/>
  <c r="L113" i="16"/>
  <c r="M113" i="16" s="1"/>
  <c r="L114" i="16"/>
  <c r="M114" i="16" s="1"/>
  <c r="L115" i="16"/>
  <c r="M115" i="16" s="1"/>
  <c r="L116" i="16"/>
  <c r="M116" i="16" s="1"/>
  <c r="L117" i="16"/>
  <c r="M117" i="16" s="1"/>
  <c r="L118" i="16"/>
  <c r="M118" i="16" s="1"/>
  <c r="L119" i="16"/>
  <c r="M119" i="16" s="1"/>
  <c r="L120" i="16"/>
  <c r="M120" i="16" s="1"/>
  <c r="L121" i="16"/>
  <c r="M121" i="16" s="1"/>
  <c r="L122" i="16"/>
  <c r="M122" i="16" s="1"/>
  <c r="L123" i="16"/>
  <c r="M123" i="16" s="1"/>
  <c r="L124" i="16"/>
  <c r="M124" i="16" s="1"/>
  <c r="B51" i="16"/>
  <c r="L74" i="16"/>
  <c r="M74" i="16" s="1"/>
  <c r="L76" i="16"/>
  <c r="M76" i="16" s="1"/>
  <c r="L78" i="16"/>
  <c r="M78" i="16" s="1"/>
  <c r="L80" i="16"/>
  <c r="M80" i="16" s="1"/>
  <c r="L82" i="16"/>
  <c r="M82" i="16" s="1"/>
  <c r="L84" i="16"/>
  <c r="M84" i="16" s="1"/>
  <c r="L86" i="16"/>
  <c r="M86" i="16" s="1"/>
  <c r="L88" i="16"/>
  <c r="M88" i="16" s="1"/>
  <c r="L90" i="16"/>
  <c r="M90" i="16" s="1"/>
  <c r="L92" i="16"/>
  <c r="M92" i="16" s="1"/>
  <c r="I98" i="16"/>
  <c r="K98" i="16" s="1"/>
  <c r="L100" i="16"/>
  <c r="M100" i="16" s="1"/>
  <c r="I106" i="16"/>
  <c r="K106" i="16" s="1"/>
  <c r="L108" i="16"/>
  <c r="M108" i="16" s="1"/>
  <c r="L93" i="16"/>
  <c r="M93" i="16" s="1"/>
  <c r="L95" i="16"/>
  <c r="M95" i="16" s="1"/>
  <c r="L97" i="16"/>
  <c r="M97" i="16" s="1"/>
  <c r="L99" i="16"/>
  <c r="M99" i="16" s="1"/>
  <c r="L101" i="16"/>
  <c r="M101" i="16" s="1"/>
  <c r="L103" i="16"/>
  <c r="M103" i="16" s="1"/>
  <c r="L105" i="16"/>
  <c r="M105" i="16" s="1"/>
  <c r="L107" i="16"/>
  <c r="M107" i="16" s="1"/>
  <c r="L109" i="16"/>
  <c r="M109" i="16" s="1"/>
  <c r="A90" i="15"/>
  <c r="A89" i="15"/>
  <c r="L89" i="15" s="1"/>
  <c r="M89" i="15" s="1"/>
  <c r="A88" i="15"/>
  <c r="A87" i="15"/>
  <c r="L87" i="15" s="1"/>
  <c r="M87" i="15" s="1"/>
  <c r="A86" i="15"/>
  <c r="A85" i="15"/>
  <c r="A84" i="15"/>
  <c r="A83" i="15"/>
  <c r="L83" i="15" s="1"/>
  <c r="M83" i="15" s="1"/>
  <c r="A82" i="15"/>
  <c r="A81" i="15"/>
  <c r="L81" i="15" s="1"/>
  <c r="M81" i="15" s="1"/>
  <c r="A80" i="15"/>
  <c r="A79" i="15"/>
  <c r="L79" i="15" s="1"/>
  <c r="M79" i="15" s="1"/>
  <c r="A78" i="15"/>
  <c r="A77" i="15"/>
  <c r="L77" i="15" s="1"/>
  <c r="M77" i="15" s="1"/>
  <c r="A76" i="15"/>
  <c r="J75" i="15"/>
  <c r="A75" i="15"/>
  <c r="I75" i="15" s="1"/>
  <c r="A74" i="15"/>
  <c r="A73" i="15"/>
  <c r="I73" i="15" s="1"/>
  <c r="A72" i="15"/>
  <c r="A71" i="15"/>
  <c r="I71" i="15" s="1"/>
  <c r="A70" i="15"/>
  <c r="A69" i="15"/>
  <c r="I69" i="15" s="1"/>
  <c r="A68" i="15"/>
  <c r="J67" i="15"/>
  <c r="A67" i="15"/>
  <c r="I67" i="15" s="1"/>
  <c r="A66" i="15"/>
  <c r="A65" i="15"/>
  <c r="I65" i="15" s="1"/>
  <c r="A64" i="15"/>
  <c r="A63" i="15"/>
  <c r="I63" i="15" s="1"/>
  <c r="A62" i="15"/>
  <c r="A61" i="15"/>
  <c r="I61" i="15" s="1"/>
  <c r="A60" i="15"/>
  <c r="J59" i="15"/>
  <c r="A59" i="15"/>
  <c r="I59" i="15" s="1"/>
  <c r="A58" i="15"/>
  <c r="A57" i="15"/>
  <c r="I57" i="15" s="1"/>
  <c r="A56" i="15"/>
  <c r="A55" i="15"/>
  <c r="I55" i="15" s="1"/>
  <c r="A54" i="15"/>
  <c r="A53" i="15"/>
  <c r="I53" i="15" s="1"/>
  <c r="A52" i="15"/>
  <c r="J51" i="15"/>
  <c r="A51" i="15"/>
  <c r="I51" i="15" s="1"/>
  <c r="A50" i="15"/>
  <c r="A49" i="15"/>
  <c r="I49" i="15" s="1"/>
  <c r="A48" i="15"/>
  <c r="A47" i="15"/>
  <c r="I47" i="15" s="1"/>
  <c r="A46" i="15"/>
  <c r="J45" i="15"/>
  <c r="A45" i="15"/>
  <c r="I45" i="15" s="1"/>
  <c r="A44" i="15"/>
  <c r="A43" i="15"/>
  <c r="I43" i="15" s="1"/>
  <c r="A42" i="15"/>
  <c r="A41" i="15"/>
  <c r="I41" i="15" s="1"/>
  <c r="A40" i="15"/>
  <c r="Y22" i="15"/>
  <c r="E12" i="15"/>
  <c r="B11" i="15" s="1"/>
  <c r="F11" i="15" s="1"/>
  <c r="G11" i="15" s="1"/>
  <c r="I11" i="15"/>
  <c r="I10" i="15"/>
  <c r="I8" i="15"/>
  <c r="J124" i="14"/>
  <c r="A124" i="14"/>
  <c r="I124" i="14" s="1"/>
  <c r="N123" i="14"/>
  <c r="A123" i="14"/>
  <c r="I123" i="14" s="1"/>
  <c r="N122" i="14"/>
  <c r="J122" i="14"/>
  <c r="A122" i="14"/>
  <c r="I122" i="14" s="1"/>
  <c r="A121" i="14"/>
  <c r="I121" i="14" s="1"/>
  <c r="J120" i="14"/>
  <c r="A120" i="14"/>
  <c r="I120" i="14" s="1"/>
  <c r="N119" i="14"/>
  <c r="A119" i="14"/>
  <c r="I119" i="14" s="1"/>
  <c r="N118" i="14"/>
  <c r="J118" i="14"/>
  <c r="A118" i="14"/>
  <c r="I118" i="14" s="1"/>
  <c r="A117" i="14"/>
  <c r="I117" i="14" s="1"/>
  <c r="J116" i="14"/>
  <c r="A116" i="14"/>
  <c r="I116" i="14" s="1"/>
  <c r="N115" i="14"/>
  <c r="A115" i="14"/>
  <c r="I115" i="14" s="1"/>
  <c r="N114" i="14"/>
  <c r="J114" i="14"/>
  <c r="A114" i="14"/>
  <c r="I114" i="14" s="1"/>
  <c r="A113" i="14"/>
  <c r="I113" i="14" s="1"/>
  <c r="J112" i="14"/>
  <c r="A112" i="14"/>
  <c r="I112" i="14" s="1"/>
  <c r="N111" i="14"/>
  <c r="A111" i="14"/>
  <c r="I111" i="14" s="1"/>
  <c r="N110" i="14"/>
  <c r="J110" i="14"/>
  <c r="A110" i="14"/>
  <c r="I110" i="14" s="1"/>
  <c r="A109" i="14"/>
  <c r="A108" i="14"/>
  <c r="I108" i="14" s="1"/>
  <c r="A107" i="14"/>
  <c r="J106" i="14"/>
  <c r="A106" i="14"/>
  <c r="I106" i="14" s="1"/>
  <c r="A105" i="14"/>
  <c r="A104" i="14"/>
  <c r="I104" i="14" s="1"/>
  <c r="A103" i="14"/>
  <c r="J102" i="14"/>
  <c r="A102" i="14"/>
  <c r="I102" i="14" s="1"/>
  <c r="A101" i="14"/>
  <c r="A100" i="14"/>
  <c r="I100" i="14" s="1"/>
  <c r="A99" i="14"/>
  <c r="L99" i="14" s="1"/>
  <c r="M99" i="14" s="1"/>
  <c r="A98" i="14"/>
  <c r="I98" i="14" s="1"/>
  <c r="A97" i="14"/>
  <c r="J96" i="14"/>
  <c r="A96" i="14"/>
  <c r="I96" i="14" s="1"/>
  <c r="A95" i="14"/>
  <c r="L95" i="14" s="1"/>
  <c r="M95" i="14" s="1"/>
  <c r="J94" i="14"/>
  <c r="A94" i="14"/>
  <c r="I94" i="14" s="1"/>
  <c r="A93" i="14"/>
  <c r="A92" i="14"/>
  <c r="I92" i="14" s="1"/>
  <c r="A91" i="14"/>
  <c r="L91" i="14" s="1"/>
  <c r="M91" i="14" s="1"/>
  <c r="A90" i="14"/>
  <c r="I90" i="14" s="1"/>
  <c r="A89" i="14"/>
  <c r="A88" i="14"/>
  <c r="I88" i="14" s="1"/>
  <c r="A87" i="14"/>
  <c r="L87" i="14" s="1"/>
  <c r="M87" i="14" s="1"/>
  <c r="A86" i="14"/>
  <c r="I86" i="14" s="1"/>
  <c r="A85" i="14"/>
  <c r="A84" i="14"/>
  <c r="I84" i="14" s="1"/>
  <c r="A83" i="14"/>
  <c r="L83" i="14" s="1"/>
  <c r="M83" i="14" s="1"/>
  <c r="A82" i="14"/>
  <c r="I82" i="14" s="1"/>
  <c r="A81" i="14"/>
  <c r="A80" i="14"/>
  <c r="I80" i="14" s="1"/>
  <c r="A79" i="14"/>
  <c r="L79" i="14" s="1"/>
  <c r="M79" i="14" s="1"/>
  <c r="A78" i="14"/>
  <c r="L78" i="14" s="1"/>
  <c r="M78" i="14" s="1"/>
  <c r="L77" i="14"/>
  <c r="M77" i="14" s="1"/>
  <c r="A77" i="14"/>
  <c r="J76" i="14"/>
  <c r="I76" i="14"/>
  <c r="A76" i="14"/>
  <c r="L76" i="14" s="1"/>
  <c r="M76" i="14" s="1"/>
  <c r="A75" i="14"/>
  <c r="L75" i="14" s="1"/>
  <c r="M75" i="14" s="1"/>
  <c r="L74" i="14"/>
  <c r="M74" i="14" s="1"/>
  <c r="J74" i="14"/>
  <c r="A74" i="14"/>
  <c r="I74" i="14" s="1"/>
  <c r="K74" i="14" s="1"/>
  <c r="Y22" i="14"/>
  <c r="E12" i="14"/>
  <c r="B11" i="14" s="1"/>
  <c r="F11" i="14" s="1"/>
  <c r="G11" i="14" s="1"/>
  <c r="T11" i="14" l="1"/>
  <c r="J78" i="14"/>
  <c r="J86" i="14"/>
  <c r="J84" i="14"/>
  <c r="K84" i="14" s="1"/>
  <c r="J92" i="14"/>
  <c r="K92" i="14" s="1"/>
  <c r="J100" i="14"/>
  <c r="J108" i="14"/>
  <c r="K112" i="14"/>
  <c r="O112" i="14" s="1"/>
  <c r="J113" i="14"/>
  <c r="K116" i="14"/>
  <c r="O116" i="14" s="1"/>
  <c r="J117" i="14"/>
  <c r="J121" i="14"/>
  <c r="K124" i="14"/>
  <c r="O124" i="14" s="1"/>
  <c r="J49" i="15"/>
  <c r="J65" i="15"/>
  <c r="K79" i="16"/>
  <c r="J82" i="14"/>
  <c r="K82" i="14" s="1"/>
  <c r="J90" i="14"/>
  <c r="K90" i="14" s="1"/>
  <c r="J98" i="14"/>
  <c r="N113" i="14"/>
  <c r="N117" i="14"/>
  <c r="N121" i="14"/>
  <c r="I78" i="14"/>
  <c r="K78" i="14" s="1"/>
  <c r="J80" i="14"/>
  <c r="K80" i="14" s="1"/>
  <c r="K86" i="14"/>
  <c r="J88" i="14"/>
  <c r="K88" i="14" s="1"/>
  <c r="K94" i="14"/>
  <c r="J104" i="14"/>
  <c r="J111" i="14"/>
  <c r="K111" i="14" s="1"/>
  <c r="O111" i="14" s="1"/>
  <c r="N112" i="14"/>
  <c r="J115" i="14"/>
  <c r="K115" i="14" s="1"/>
  <c r="O115" i="14" s="1"/>
  <c r="N116" i="14"/>
  <c r="J119" i="14"/>
  <c r="K119" i="14" s="1"/>
  <c r="O119" i="14" s="1"/>
  <c r="N120" i="14"/>
  <c r="J123" i="14"/>
  <c r="N124" i="14"/>
  <c r="J41" i="15"/>
  <c r="K51" i="15"/>
  <c r="J57" i="15"/>
  <c r="J73" i="15"/>
  <c r="K91" i="16"/>
  <c r="K83" i="16"/>
  <c r="K75" i="16"/>
  <c r="B6" i="15"/>
  <c r="F6" i="15" s="1"/>
  <c r="B10" i="15"/>
  <c r="F10" i="15" s="1"/>
  <c r="G10" i="15" s="1"/>
  <c r="B7" i="15"/>
  <c r="F7" i="15" s="1"/>
  <c r="B9" i="15"/>
  <c r="F9" i="15" s="1"/>
  <c r="T9" i="15" s="1"/>
  <c r="K41" i="15"/>
  <c r="J43" i="15"/>
  <c r="K49" i="15"/>
  <c r="K57" i="15"/>
  <c r="K65" i="15"/>
  <c r="K73" i="15"/>
  <c r="K45" i="15"/>
  <c r="J47" i="15"/>
  <c r="K47" i="15" s="1"/>
  <c r="J55" i="15"/>
  <c r="K55" i="15" s="1"/>
  <c r="J63" i="15"/>
  <c r="K63" i="15" s="1"/>
  <c r="J71" i="15"/>
  <c r="K71" i="15" s="1"/>
  <c r="B8" i="15"/>
  <c r="F8" i="15" s="1"/>
  <c r="G8" i="15" s="1"/>
  <c r="R8" i="15" s="1"/>
  <c r="K43" i="15"/>
  <c r="J53" i="15"/>
  <c r="K53" i="15" s="1"/>
  <c r="K59" i="15"/>
  <c r="J61" i="15"/>
  <c r="K61" i="15" s="1"/>
  <c r="K67" i="15"/>
  <c r="J69" i="15"/>
  <c r="K69" i="15" s="1"/>
  <c r="K75" i="15"/>
  <c r="D54" i="16"/>
  <c r="O48" i="16"/>
  <c r="D53" i="16"/>
  <c r="O47" i="16"/>
  <c r="K124" i="16"/>
  <c r="O124" i="16" s="1"/>
  <c r="K120" i="16"/>
  <c r="O120" i="16" s="1"/>
  <c r="K116" i="16"/>
  <c r="O116" i="16" s="1"/>
  <c r="K112" i="16"/>
  <c r="O112" i="16" s="1"/>
  <c r="S9" i="16"/>
  <c r="M9" i="16"/>
  <c r="U6" i="16"/>
  <c r="K94" i="16"/>
  <c r="E51" i="16"/>
  <c r="N8" i="16"/>
  <c r="E50" i="16"/>
  <c r="N7" i="16"/>
  <c r="O45" i="16"/>
  <c r="D51" i="16"/>
  <c r="O46" i="16"/>
  <c r="D52" i="16"/>
  <c r="N9" i="16"/>
  <c r="E52" i="16"/>
  <c r="S10" i="16"/>
  <c r="M10" i="16"/>
  <c r="E49" i="16"/>
  <c r="N6" i="16"/>
  <c r="O44" i="16"/>
  <c r="D50" i="16"/>
  <c r="E54" i="16"/>
  <c r="N11" i="16"/>
  <c r="K122" i="16"/>
  <c r="O122" i="16" s="1"/>
  <c r="K118" i="16"/>
  <c r="O118" i="16" s="1"/>
  <c r="K114" i="16"/>
  <c r="O114" i="16" s="1"/>
  <c r="K110" i="16"/>
  <c r="O110" i="16" s="1"/>
  <c r="U9" i="16"/>
  <c r="N10" i="16"/>
  <c r="E53" i="16"/>
  <c r="P8" i="16"/>
  <c r="K8" i="16"/>
  <c r="R8" i="16"/>
  <c r="U8" i="16" s="1"/>
  <c r="H8" i="16"/>
  <c r="L8" i="16" s="1"/>
  <c r="K11" i="15"/>
  <c r="R11" i="15"/>
  <c r="H11" i="15"/>
  <c r="L11" i="15" s="1"/>
  <c r="K10" i="15"/>
  <c r="H10" i="15"/>
  <c r="L10" i="15" s="1"/>
  <c r="R10" i="15"/>
  <c r="P11" i="15"/>
  <c r="S8" i="15"/>
  <c r="M8" i="15"/>
  <c r="S10" i="15"/>
  <c r="M10" i="15"/>
  <c r="S11" i="15"/>
  <c r="M11" i="15"/>
  <c r="N85" i="15"/>
  <c r="J85" i="15"/>
  <c r="I85" i="15"/>
  <c r="L85" i="15"/>
  <c r="M85" i="15" s="1"/>
  <c r="N77" i="15"/>
  <c r="J77" i="15"/>
  <c r="I77" i="15"/>
  <c r="N79" i="15"/>
  <c r="J79" i="15"/>
  <c r="I79" i="15"/>
  <c r="N81" i="15"/>
  <c r="J81" i="15"/>
  <c r="I81" i="15"/>
  <c r="N83" i="15"/>
  <c r="J83" i="15"/>
  <c r="I83" i="15"/>
  <c r="K83" i="15" s="1"/>
  <c r="O83" i="15" s="1"/>
  <c r="N89" i="15"/>
  <c r="J89" i="15"/>
  <c r="I89" i="15"/>
  <c r="I6" i="15"/>
  <c r="I7" i="15"/>
  <c r="I9" i="15"/>
  <c r="T8" i="15"/>
  <c r="J10" i="15"/>
  <c r="T10" i="15"/>
  <c r="U10" i="15" s="1"/>
  <c r="J11" i="15"/>
  <c r="T11" i="15"/>
  <c r="J40" i="15"/>
  <c r="I40" i="15"/>
  <c r="J42" i="15"/>
  <c r="I42" i="15"/>
  <c r="J44" i="15"/>
  <c r="I44" i="15"/>
  <c r="J46" i="15"/>
  <c r="I46" i="15"/>
  <c r="J48" i="15"/>
  <c r="I48" i="15"/>
  <c r="J50" i="15"/>
  <c r="I50" i="15"/>
  <c r="J52" i="15"/>
  <c r="I52" i="15"/>
  <c r="J54" i="15"/>
  <c r="I54" i="15"/>
  <c r="J56" i="15"/>
  <c r="I56" i="15"/>
  <c r="J58" i="15"/>
  <c r="I58" i="15"/>
  <c r="J60" i="15"/>
  <c r="I60" i="15"/>
  <c r="J62" i="15"/>
  <c r="I62" i="15"/>
  <c r="J64" i="15"/>
  <c r="I64" i="15"/>
  <c r="J66" i="15"/>
  <c r="I66" i="15"/>
  <c r="J68" i="15"/>
  <c r="I68" i="15"/>
  <c r="J70" i="15"/>
  <c r="I70" i="15"/>
  <c r="J72" i="15"/>
  <c r="I72" i="15"/>
  <c r="J74" i="15"/>
  <c r="I74" i="15"/>
  <c r="N76" i="15"/>
  <c r="J76" i="15"/>
  <c r="I76" i="15"/>
  <c r="N78" i="15"/>
  <c r="J78" i="15"/>
  <c r="I78" i="15"/>
  <c r="N80" i="15"/>
  <c r="J80" i="15"/>
  <c r="I80" i="15"/>
  <c r="N82" i="15"/>
  <c r="J82" i="15"/>
  <c r="I82" i="15"/>
  <c r="N84" i="15"/>
  <c r="J84" i="15"/>
  <c r="I84" i="15"/>
  <c r="N86" i="15"/>
  <c r="J86" i="15"/>
  <c r="I86" i="15"/>
  <c r="N88" i="15"/>
  <c r="J88" i="15"/>
  <c r="I88" i="15"/>
  <c r="N90" i="15"/>
  <c r="J90" i="15"/>
  <c r="I90" i="15"/>
  <c r="N87" i="15"/>
  <c r="J87" i="15"/>
  <c r="I87" i="15"/>
  <c r="J6" i="15"/>
  <c r="P8" i="15"/>
  <c r="P10" i="15"/>
  <c r="L40" i="15"/>
  <c r="M40" i="15" s="1"/>
  <c r="L42" i="15"/>
  <c r="M42" i="15" s="1"/>
  <c r="L44" i="15"/>
  <c r="M44" i="15" s="1"/>
  <c r="L46" i="15"/>
  <c r="M46" i="15" s="1"/>
  <c r="L48" i="15"/>
  <c r="M48" i="15" s="1"/>
  <c r="L50" i="15"/>
  <c r="M50" i="15" s="1"/>
  <c r="L52" i="15"/>
  <c r="M52" i="15" s="1"/>
  <c r="L54" i="15"/>
  <c r="M54" i="15" s="1"/>
  <c r="L56" i="15"/>
  <c r="M56" i="15" s="1"/>
  <c r="L58" i="15"/>
  <c r="M58" i="15" s="1"/>
  <c r="L60" i="15"/>
  <c r="M60" i="15" s="1"/>
  <c r="L62" i="15"/>
  <c r="M62" i="15" s="1"/>
  <c r="L64" i="15"/>
  <c r="M64" i="15" s="1"/>
  <c r="L66" i="15"/>
  <c r="M66" i="15" s="1"/>
  <c r="L68" i="15"/>
  <c r="M68" i="15" s="1"/>
  <c r="L70" i="15"/>
  <c r="M70" i="15" s="1"/>
  <c r="L72" i="15"/>
  <c r="M72" i="15" s="1"/>
  <c r="L74" i="15"/>
  <c r="M74" i="15" s="1"/>
  <c r="L76" i="15"/>
  <c r="M76" i="15" s="1"/>
  <c r="L78" i="15"/>
  <c r="M78" i="15" s="1"/>
  <c r="L80" i="15"/>
  <c r="M80" i="15" s="1"/>
  <c r="L82" i="15"/>
  <c r="M82" i="15" s="1"/>
  <c r="L84" i="15"/>
  <c r="M84" i="15" s="1"/>
  <c r="L86" i="15"/>
  <c r="M86" i="15" s="1"/>
  <c r="L88" i="15"/>
  <c r="M88" i="15" s="1"/>
  <c r="L90" i="15"/>
  <c r="M90" i="15" s="1"/>
  <c r="L41" i="15"/>
  <c r="M41" i="15" s="1"/>
  <c r="L43" i="15"/>
  <c r="M43" i="15" s="1"/>
  <c r="L45" i="15"/>
  <c r="M45" i="15" s="1"/>
  <c r="L47" i="15"/>
  <c r="M47" i="15" s="1"/>
  <c r="L49" i="15"/>
  <c r="M49" i="15" s="1"/>
  <c r="L51" i="15"/>
  <c r="M51" i="15" s="1"/>
  <c r="L53" i="15"/>
  <c r="M53" i="15" s="1"/>
  <c r="L55" i="15"/>
  <c r="M55" i="15" s="1"/>
  <c r="L57" i="15"/>
  <c r="M57" i="15" s="1"/>
  <c r="L59" i="15"/>
  <c r="M59" i="15" s="1"/>
  <c r="L61" i="15"/>
  <c r="M61" i="15" s="1"/>
  <c r="L63" i="15"/>
  <c r="M63" i="15" s="1"/>
  <c r="L65" i="15"/>
  <c r="M65" i="15" s="1"/>
  <c r="L67" i="15"/>
  <c r="M67" i="15" s="1"/>
  <c r="L69" i="15"/>
  <c r="M69" i="15" s="1"/>
  <c r="L71" i="15"/>
  <c r="M71" i="15" s="1"/>
  <c r="L73" i="15"/>
  <c r="M73" i="15" s="1"/>
  <c r="L75" i="15"/>
  <c r="M75" i="15" s="1"/>
  <c r="R11" i="14"/>
  <c r="H11" i="14"/>
  <c r="L11" i="14" s="1"/>
  <c r="P11" i="14"/>
  <c r="K11" i="14"/>
  <c r="U11" i="14"/>
  <c r="I6" i="14"/>
  <c r="I7" i="14"/>
  <c r="I8" i="14"/>
  <c r="I9" i="14"/>
  <c r="I10" i="14"/>
  <c r="I11" i="14"/>
  <c r="J11" i="14"/>
  <c r="I75" i="14"/>
  <c r="J75" i="14"/>
  <c r="K76" i="14"/>
  <c r="K113" i="14"/>
  <c r="O113" i="14" s="1"/>
  <c r="K117" i="14"/>
  <c r="O117" i="14" s="1"/>
  <c r="K121" i="14"/>
  <c r="O121" i="14" s="1"/>
  <c r="I79" i="14"/>
  <c r="J79" i="14"/>
  <c r="I81" i="14"/>
  <c r="J81" i="14"/>
  <c r="I83" i="14"/>
  <c r="J83" i="14"/>
  <c r="I85" i="14"/>
  <c r="J85" i="14"/>
  <c r="I87" i="14"/>
  <c r="K87" i="14" s="1"/>
  <c r="J87" i="14"/>
  <c r="I89" i="14"/>
  <c r="J89" i="14"/>
  <c r="I91" i="14"/>
  <c r="K91" i="14" s="1"/>
  <c r="J91" i="14"/>
  <c r="I93" i="14"/>
  <c r="J93" i="14"/>
  <c r="I95" i="14"/>
  <c r="K95" i="14" s="1"/>
  <c r="J95" i="14"/>
  <c r="I97" i="14"/>
  <c r="J97" i="14"/>
  <c r="I99" i="14"/>
  <c r="K99" i="14" s="1"/>
  <c r="J99" i="14"/>
  <c r="I101" i="14"/>
  <c r="J101" i="14"/>
  <c r="I103" i="14"/>
  <c r="K103" i="14" s="1"/>
  <c r="J103" i="14"/>
  <c r="I105" i="14"/>
  <c r="J105" i="14"/>
  <c r="I107" i="14"/>
  <c r="K107" i="14" s="1"/>
  <c r="J107" i="14"/>
  <c r="I109" i="14"/>
  <c r="J109" i="14"/>
  <c r="K120" i="14"/>
  <c r="O120" i="14" s="1"/>
  <c r="K123" i="14"/>
  <c r="O123" i="14" s="1"/>
  <c r="B6" i="14"/>
  <c r="F6" i="14" s="1"/>
  <c r="G6" i="14" s="1"/>
  <c r="B7" i="14"/>
  <c r="F7" i="14" s="1"/>
  <c r="G7" i="14" s="1"/>
  <c r="B8" i="14"/>
  <c r="F8" i="14" s="1"/>
  <c r="G8" i="14" s="1"/>
  <c r="B9" i="14"/>
  <c r="F9" i="14" s="1"/>
  <c r="G9" i="14" s="1"/>
  <c r="B10" i="14"/>
  <c r="F10" i="14" s="1"/>
  <c r="G10" i="14" s="1"/>
  <c r="L81" i="14"/>
  <c r="M81" i="14" s="1"/>
  <c r="L85" i="14"/>
  <c r="M85" i="14" s="1"/>
  <c r="L89" i="14"/>
  <c r="M89" i="14" s="1"/>
  <c r="L93" i="14"/>
  <c r="M93" i="14" s="1"/>
  <c r="L97" i="14"/>
  <c r="M97" i="14" s="1"/>
  <c r="L101" i="14"/>
  <c r="M101" i="14" s="1"/>
  <c r="L103" i="14"/>
  <c r="M103" i="14" s="1"/>
  <c r="L105" i="14"/>
  <c r="M105" i="14" s="1"/>
  <c r="L107" i="14"/>
  <c r="M107" i="14" s="1"/>
  <c r="L109" i="14"/>
  <c r="M109" i="14" s="1"/>
  <c r="I77" i="14"/>
  <c r="J77" i="14"/>
  <c r="K96" i="14"/>
  <c r="K98" i="14"/>
  <c r="K100" i="14"/>
  <c r="K102" i="14"/>
  <c r="K104" i="14"/>
  <c r="K106" i="14"/>
  <c r="K108" i="14"/>
  <c r="K110" i="14"/>
  <c r="O110" i="14" s="1"/>
  <c r="K114" i="14"/>
  <c r="O114" i="14" s="1"/>
  <c r="K118" i="14"/>
  <c r="O118" i="14" s="1"/>
  <c r="K122" i="14"/>
  <c r="O122" i="14" s="1"/>
  <c r="L80" i="14"/>
  <c r="M80" i="14" s="1"/>
  <c r="L82" i="14"/>
  <c r="M82" i="14" s="1"/>
  <c r="L84" i="14"/>
  <c r="M84" i="14" s="1"/>
  <c r="L86" i="14"/>
  <c r="M86" i="14" s="1"/>
  <c r="L88" i="14"/>
  <c r="M88" i="14" s="1"/>
  <c r="L90" i="14"/>
  <c r="M90" i="14" s="1"/>
  <c r="L92" i="14"/>
  <c r="M92" i="14" s="1"/>
  <c r="L94" i="14"/>
  <c r="M94" i="14" s="1"/>
  <c r="L96" i="14"/>
  <c r="M96" i="14" s="1"/>
  <c r="L98" i="14"/>
  <c r="M98" i="14" s="1"/>
  <c r="L100" i="14"/>
  <c r="M100" i="14" s="1"/>
  <c r="L102" i="14"/>
  <c r="M102" i="14" s="1"/>
  <c r="L104" i="14"/>
  <c r="M104" i="14" s="1"/>
  <c r="L106" i="14"/>
  <c r="M106" i="14" s="1"/>
  <c r="L108" i="14"/>
  <c r="M108" i="14" s="1"/>
  <c r="L110" i="14"/>
  <c r="M110" i="14" s="1"/>
  <c r="L111" i="14"/>
  <c r="M111" i="14" s="1"/>
  <c r="L112" i="14"/>
  <c r="M112" i="14" s="1"/>
  <c r="L113" i="14"/>
  <c r="M113" i="14" s="1"/>
  <c r="L114" i="14"/>
  <c r="M114" i="14" s="1"/>
  <c r="L115" i="14"/>
  <c r="M115" i="14" s="1"/>
  <c r="L116" i="14"/>
  <c r="M116" i="14" s="1"/>
  <c r="L117" i="14"/>
  <c r="M117" i="14" s="1"/>
  <c r="L118" i="14"/>
  <c r="M118" i="14" s="1"/>
  <c r="L119" i="14"/>
  <c r="M119" i="14" s="1"/>
  <c r="L120" i="14"/>
  <c r="M120" i="14" s="1"/>
  <c r="L121" i="14"/>
  <c r="M121" i="14" s="1"/>
  <c r="L122" i="14"/>
  <c r="M122" i="14" s="1"/>
  <c r="L123" i="14"/>
  <c r="M123" i="14" s="1"/>
  <c r="L124" i="14"/>
  <c r="M124" i="14" s="1"/>
  <c r="J6" i="14" l="1"/>
  <c r="K83" i="14"/>
  <c r="K79" i="14"/>
  <c r="J10" i="14"/>
  <c r="J9" i="14"/>
  <c r="K87" i="15"/>
  <c r="O87" i="15" s="1"/>
  <c r="K84" i="15"/>
  <c r="O84" i="15" s="1"/>
  <c r="K76" i="15"/>
  <c r="O76" i="15" s="1"/>
  <c r="U8" i="15"/>
  <c r="U11" i="15"/>
  <c r="K79" i="15"/>
  <c r="O79" i="15" s="1"/>
  <c r="K8" i="15"/>
  <c r="G6" i="15"/>
  <c r="T6" i="15"/>
  <c r="J8" i="15"/>
  <c r="H8" i="15"/>
  <c r="L8" i="15" s="1"/>
  <c r="G7" i="15"/>
  <c r="J7" i="15"/>
  <c r="N7" i="15" s="1"/>
  <c r="G9" i="15"/>
  <c r="J9" i="15"/>
  <c r="N9" i="15" s="1"/>
  <c r="K88" i="15"/>
  <c r="O88" i="15" s="1"/>
  <c r="K80" i="15"/>
  <c r="O80" i="15" s="1"/>
  <c r="T7" i="15"/>
  <c r="K85" i="15"/>
  <c r="O85" i="15" s="1"/>
  <c r="N8" i="15"/>
  <c r="N6" i="15"/>
  <c r="K90" i="15"/>
  <c r="O90" i="15" s="1"/>
  <c r="K82" i="15"/>
  <c r="O82" i="15" s="1"/>
  <c r="K74" i="15"/>
  <c r="K70" i="15"/>
  <c r="K66" i="15"/>
  <c r="K62" i="15"/>
  <c r="K58" i="15"/>
  <c r="K54" i="15"/>
  <c r="K50" i="15"/>
  <c r="K46" i="15"/>
  <c r="K42" i="15"/>
  <c r="N10" i="15"/>
  <c r="K89" i="15"/>
  <c r="O89" i="15" s="1"/>
  <c r="K77" i="15"/>
  <c r="O77" i="15" s="1"/>
  <c r="S9" i="15"/>
  <c r="M9" i="15"/>
  <c r="K86" i="15"/>
  <c r="O86" i="15" s="1"/>
  <c r="K78" i="15"/>
  <c r="O78" i="15" s="1"/>
  <c r="K72" i="15"/>
  <c r="K68" i="15"/>
  <c r="K64" i="15"/>
  <c r="K60" i="15"/>
  <c r="K56" i="15"/>
  <c r="K52" i="15"/>
  <c r="K48" i="15"/>
  <c r="K44" i="15"/>
  <c r="K40" i="15"/>
  <c r="N11" i="15"/>
  <c r="M7" i="15"/>
  <c r="S7" i="15"/>
  <c r="K81" i="15"/>
  <c r="O81" i="15" s="1"/>
  <c r="M6" i="15"/>
  <c r="S6" i="15"/>
  <c r="R7" i="14"/>
  <c r="H7" i="14"/>
  <c r="L7" i="14" s="1"/>
  <c r="K7" i="14"/>
  <c r="P7" i="14"/>
  <c r="K77" i="14"/>
  <c r="R9" i="14"/>
  <c r="H9" i="14"/>
  <c r="L9" i="14" s="1"/>
  <c r="K9" i="14"/>
  <c r="P9" i="14"/>
  <c r="N11" i="14"/>
  <c r="J7" i="14"/>
  <c r="S9" i="14"/>
  <c r="M9" i="14"/>
  <c r="T10" i="14"/>
  <c r="R8" i="14"/>
  <c r="H8" i="14"/>
  <c r="L8" i="14" s="1"/>
  <c r="P8" i="14"/>
  <c r="K8" i="14"/>
  <c r="N10" i="14"/>
  <c r="N6" i="14"/>
  <c r="S8" i="14"/>
  <c r="M8" i="14"/>
  <c r="T8" i="14"/>
  <c r="U8" i="14" s="1"/>
  <c r="N9" i="14"/>
  <c r="S11" i="14"/>
  <c r="M11" i="14"/>
  <c r="S7" i="14"/>
  <c r="M7" i="14"/>
  <c r="T7" i="14"/>
  <c r="U7" i="14" s="1"/>
  <c r="R10" i="14"/>
  <c r="H10" i="14"/>
  <c r="L10" i="14" s="1"/>
  <c r="P10" i="14"/>
  <c r="K10" i="14"/>
  <c r="R6" i="14"/>
  <c r="H6" i="14"/>
  <c r="L6" i="14" s="1"/>
  <c r="P6" i="14"/>
  <c r="K6" i="14"/>
  <c r="K109" i="14"/>
  <c r="K105" i="14"/>
  <c r="K101" i="14"/>
  <c r="K97" i="14"/>
  <c r="K93" i="14"/>
  <c r="K89" i="14"/>
  <c r="K85" i="14"/>
  <c r="K81" i="14"/>
  <c r="K75" i="14"/>
  <c r="J8" i="14"/>
  <c r="S10" i="14"/>
  <c r="M10" i="14"/>
  <c r="S6" i="14"/>
  <c r="M6" i="14"/>
  <c r="T9" i="14"/>
  <c r="T6" i="14"/>
  <c r="U6" i="14" s="1"/>
  <c r="K9" i="15" l="1"/>
  <c r="R9" i="15"/>
  <c r="U9" i="15" s="1"/>
  <c r="H9" i="15"/>
  <c r="L9" i="15" s="1"/>
  <c r="P9" i="15"/>
  <c r="H7" i="15"/>
  <c r="L7" i="15" s="1"/>
  <c r="P7" i="15"/>
  <c r="R7" i="15"/>
  <c r="U7" i="15" s="1"/>
  <c r="K7" i="15"/>
  <c r="K6" i="15"/>
  <c r="P6" i="15"/>
  <c r="H6" i="15"/>
  <c r="L6" i="15" s="1"/>
  <c r="R6" i="15"/>
  <c r="U6" i="15" s="1"/>
  <c r="U9" i="14"/>
  <c r="U10" i="14"/>
  <c r="N8" i="14"/>
  <c r="N7" i="14"/>
  <c r="A95" i="9" l="1"/>
  <c r="J95" i="9" s="1"/>
  <c r="A96" i="9"/>
  <c r="J96" i="9" s="1"/>
  <c r="A97" i="9"/>
  <c r="I97" i="9" s="1"/>
  <c r="A98" i="9"/>
  <c r="I98" i="9" s="1"/>
  <c r="A99" i="9"/>
  <c r="J99" i="9" s="1"/>
  <c r="A100" i="9"/>
  <c r="J100" i="9" s="1"/>
  <c r="A101" i="9"/>
  <c r="I101" i="9" s="1"/>
  <c r="A102" i="9"/>
  <c r="I102" i="9" s="1"/>
  <c r="A103" i="9"/>
  <c r="J103" i="9" s="1"/>
  <c r="A104" i="9"/>
  <c r="J104" i="9" s="1"/>
  <c r="A105" i="9"/>
  <c r="I105" i="9" s="1"/>
  <c r="A106" i="9"/>
  <c r="I106" i="9" s="1"/>
  <c r="A107" i="9"/>
  <c r="J107" i="9" s="1"/>
  <c r="A108" i="9"/>
  <c r="J108" i="9" s="1"/>
  <c r="A109" i="9"/>
  <c r="I109" i="9" s="1"/>
  <c r="A110" i="9"/>
  <c r="N110" i="9" s="1"/>
  <c r="A111" i="9"/>
  <c r="N111" i="9" s="1"/>
  <c r="A112" i="9"/>
  <c r="N112" i="9" s="1"/>
  <c r="A113" i="9"/>
  <c r="N113" i="9" s="1"/>
  <c r="A114" i="9"/>
  <c r="N114" i="9" s="1"/>
  <c r="A115" i="9"/>
  <c r="N115" i="9" s="1"/>
  <c r="A116" i="9"/>
  <c r="N116" i="9" s="1"/>
  <c r="A117" i="9"/>
  <c r="N117" i="9" s="1"/>
  <c r="A118" i="9"/>
  <c r="N118" i="9" s="1"/>
  <c r="A119" i="9"/>
  <c r="N119" i="9" s="1"/>
  <c r="A120" i="9"/>
  <c r="N120" i="9" s="1"/>
  <c r="A121" i="9"/>
  <c r="N121" i="9" s="1"/>
  <c r="A122" i="9"/>
  <c r="N122" i="9" s="1"/>
  <c r="A123" i="9"/>
  <c r="N123" i="9" s="1"/>
  <c r="A124" i="9"/>
  <c r="N124" i="9" s="1"/>
  <c r="A94" i="9"/>
  <c r="I94" i="9" s="1"/>
  <c r="A93" i="9"/>
  <c r="I93" i="9" s="1"/>
  <c r="A92" i="9"/>
  <c r="J92" i="9" s="1"/>
  <c r="A91" i="9"/>
  <c r="J91" i="9" s="1"/>
  <c r="A90" i="9"/>
  <c r="I90" i="9" s="1"/>
  <c r="A89" i="9"/>
  <c r="I89" i="9" s="1"/>
  <c r="A88" i="9"/>
  <c r="J88" i="9" s="1"/>
  <c r="A87" i="9"/>
  <c r="J87" i="9" s="1"/>
  <c r="A86" i="9"/>
  <c r="I86" i="9" s="1"/>
  <c r="A85" i="9"/>
  <c r="I85" i="9" s="1"/>
  <c r="A84" i="9"/>
  <c r="J84" i="9" s="1"/>
  <c r="A83" i="9"/>
  <c r="J83" i="9" s="1"/>
  <c r="A82" i="9"/>
  <c r="I82" i="9" s="1"/>
  <c r="A81" i="9"/>
  <c r="I81" i="9" s="1"/>
  <c r="A80" i="9"/>
  <c r="J80" i="9" s="1"/>
  <c r="A79" i="9"/>
  <c r="J79" i="9" s="1"/>
  <c r="A78" i="9"/>
  <c r="I78" i="9" s="1"/>
  <c r="A77" i="9"/>
  <c r="I77" i="9" s="1"/>
  <c r="A76" i="9"/>
  <c r="J76" i="9" s="1"/>
  <c r="A75" i="9"/>
  <c r="J75" i="9" s="1"/>
  <c r="A74" i="9"/>
  <c r="L74" i="9" s="1"/>
  <c r="M74" i="9" s="1"/>
  <c r="L122" i="9" l="1"/>
  <c r="M122" i="9" s="1"/>
  <c r="L118" i="9"/>
  <c r="M118" i="9" s="1"/>
  <c r="L114" i="9"/>
  <c r="M114" i="9" s="1"/>
  <c r="L110" i="9"/>
  <c r="M110" i="9" s="1"/>
  <c r="L106" i="9"/>
  <c r="M106" i="9" s="1"/>
  <c r="L102" i="9"/>
  <c r="M102" i="9" s="1"/>
  <c r="L98" i="9"/>
  <c r="M98" i="9" s="1"/>
  <c r="L94" i="9"/>
  <c r="M94" i="9" s="1"/>
  <c r="L90" i="9"/>
  <c r="M90" i="9" s="1"/>
  <c r="L86" i="9"/>
  <c r="M86" i="9" s="1"/>
  <c r="L82" i="9"/>
  <c r="M82" i="9" s="1"/>
  <c r="L78" i="9"/>
  <c r="M78" i="9" s="1"/>
  <c r="I124" i="9"/>
  <c r="I120" i="9"/>
  <c r="I116" i="9"/>
  <c r="I112" i="9"/>
  <c r="I108" i="9"/>
  <c r="K108" i="9" s="1"/>
  <c r="I104" i="9"/>
  <c r="K104" i="9" s="1"/>
  <c r="I100" i="9"/>
  <c r="K100" i="9" s="1"/>
  <c r="I96" i="9"/>
  <c r="K96" i="9" s="1"/>
  <c r="I92" i="9"/>
  <c r="K92" i="9" s="1"/>
  <c r="I88" i="9"/>
  <c r="K88" i="9" s="1"/>
  <c r="I84" i="9"/>
  <c r="K84" i="9" s="1"/>
  <c r="I80" i="9"/>
  <c r="K80" i="9" s="1"/>
  <c r="I76" i="9"/>
  <c r="K76" i="9" s="1"/>
  <c r="J122" i="9"/>
  <c r="J118" i="9"/>
  <c r="J114" i="9"/>
  <c r="J110" i="9"/>
  <c r="J106" i="9"/>
  <c r="K106" i="9" s="1"/>
  <c r="J102" i="9"/>
  <c r="K102" i="9" s="1"/>
  <c r="J98" i="9"/>
  <c r="K98" i="9" s="1"/>
  <c r="J94" i="9"/>
  <c r="K94" i="9" s="1"/>
  <c r="J90" i="9"/>
  <c r="K90" i="9" s="1"/>
  <c r="J86" i="9"/>
  <c r="K86" i="9" s="1"/>
  <c r="J82" i="9"/>
  <c r="K82" i="9" s="1"/>
  <c r="J78" i="9"/>
  <c r="K78" i="9" s="1"/>
  <c r="L121" i="9"/>
  <c r="M121" i="9" s="1"/>
  <c r="L117" i="9"/>
  <c r="M117" i="9" s="1"/>
  <c r="L113" i="9"/>
  <c r="M113" i="9" s="1"/>
  <c r="L109" i="9"/>
  <c r="M109" i="9" s="1"/>
  <c r="L105" i="9"/>
  <c r="M105" i="9" s="1"/>
  <c r="L101" i="9"/>
  <c r="M101" i="9" s="1"/>
  <c r="L97" i="9"/>
  <c r="M97" i="9" s="1"/>
  <c r="L93" i="9"/>
  <c r="M93" i="9" s="1"/>
  <c r="L89" i="9"/>
  <c r="M89" i="9" s="1"/>
  <c r="L85" i="9"/>
  <c r="M85" i="9" s="1"/>
  <c r="L81" i="9"/>
  <c r="M81" i="9" s="1"/>
  <c r="L77" i="9"/>
  <c r="M77" i="9" s="1"/>
  <c r="I123" i="9"/>
  <c r="I119" i="9"/>
  <c r="I115" i="9"/>
  <c r="I111" i="9"/>
  <c r="I107" i="9"/>
  <c r="K107" i="9" s="1"/>
  <c r="I103" i="9"/>
  <c r="K103" i="9" s="1"/>
  <c r="I99" i="9"/>
  <c r="K99" i="9" s="1"/>
  <c r="I95" i="9"/>
  <c r="K95" i="9" s="1"/>
  <c r="I91" i="9"/>
  <c r="K91" i="9" s="1"/>
  <c r="I87" i="9"/>
  <c r="K87" i="9" s="1"/>
  <c r="I83" i="9"/>
  <c r="K83" i="9" s="1"/>
  <c r="I79" i="9"/>
  <c r="K79" i="9" s="1"/>
  <c r="I75" i="9"/>
  <c r="K75" i="9" s="1"/>
  <c r="J121" i="9"/>
  <c r="J117" i="9"/>
  <c r="J113" i="9"/>
  <c r="J109" i="9"/>
  <c r="K109" i="9" s="1"/>
  <c r="J105" i="9"/>
  <c r="K105" i="9" s="1"/>
  <c r="J101" i="9"/>
  <c r="K101" i="9" s="1"/>
  <c r="J97" i="9"/>
  <c r="K97" i="9" s="1"/>
  <c r="J93" i="9"/>
  <c r="K93" i="9" s="1"/>
  <c r="J89" i="9"/>
  <c r="K89" i="9" s="1"/>
  <c r="J85" i="9"/>
  <c r="K85" i="9" s="1"/>
  <c r="J81" i="9"/>
  <c r="K81" i="9" s="1"/>
  <c r="J77" i="9"/>
  <c r="K77" i="9" s="1"/>
  <c r="L124" i="9"/>
  <c r="M124" i="9" s="1"/>
  <c r="L120" i="9"/>
  <c r="M120" i="9" s="1"/>
  <c r="L116" i="9"/>
  <c r="M116" i="9" s="1"/>
  <c r="L112" i="9"/>
  <c r="M112" i="9" s="1"/>
  <c r="L108" i="9"/>
  <c r="M108" i="9" s="1"/>
  <c r="L104" i="9"/>
  <c r="M104" i="9" s="1"/>
  <c r="L100" i="9"/>
  <c r="M100" i="9" s="1"/>
  <c r="L96" i="9"/>
  <c r="M96" i="9" s="1"/>
  <c r="L92" i="9"/>
  <c r="M92" i="9" s="1"/>
  <c r="L88" i="9"/>
  <c r="M88" i="9" s="1"/>
  <c r="L84" i="9"/>
  <c r="M84" i="9" s="1"/>
  <c r="L80" i="9"/>
  <c r="M80" i="9" s="1"/>
  <c r="L76" i="9"/>
  <c r="M76" i="9" s="1"/>
  <c r="I74" i="9"/>
  <c r="I122" i="9"/>
  <c r="K122" i="9" s="1"/>
  <c r="O122" i="9" s="1"/>
  <c r="I118" i="9"/>
  <c r="K118" i="9" s="1"/>
  <c r="O118" i="9" s="1"/>
  <c r="I114" i="9"/>
  <c r="K114" i="9" s="1"/>
  <c r="O114" i="9" s="1"/>
  <c r="I110" i="9"/>
  <c r="K110" i="9" s="1"/>
  <c r="O110" i="9" s="1"/>
  <c r="J124" i="9"/>
  <c r="J120" i="9"/>
  <c r="J116" i="9"/>
  <c r="J112" i="9"/>
  <c r="L123" i="9"/>
  <c r="M123" i="9" s="1"/>
  <c r="L119" i="9"/>
  <c r="M119" i="9" s="1"/>
  <c r="L115" i="9"/>
  <c r="M115" i="9" s="1"/>
  <c r="L111" i="9"/>
  <c r="M111" i="9" s="1"/>
  <c r="L107" i="9"/>
  <c r="M107" i="9" s="1"/>
  <c r="L103" i="9"/>
  <c r="M103" i="9" s="1"/>
  <c r="L99" i="9"/>
  <c r="M99" i="9" s="1"/>
  <c r="L95" i="9"/>
  <c r="M95" i="9" s="1"/>
  <c r="L91" i="9"/>
  <c r="M91" i="9" s="1"/>
  <c r="L87" i="9"/>
  <c r="M87" i="9" s="1"/>
  <c r="L83" i="9"/>
  <c r="M83" i="9" s="1"/>
  <c r="L79" i="9"/>
  <c r="M79" i="9" s="1"/>
  <c r="L75" i="9"/>
  <c r="M75" i="9" s="1"/>
  <c r="J74" i="9"/>
  <c r="I121" i="9"/>
  <c r="K121" i="9" s="1"/>
  <c r="O121" i="9" s="1"/>
  <c r="I117" i="9"/>
  <c r="K117" i="9" s="1"/>
  <c r="O117" i="9" s="1"/>
  <c r="I113" i="9"/>
  <c r="K113" i="9" s="1"/>
  <c r="O113" i="9" s="1"/>
  <c r="J123" i="9"/>
  <c r="J119" i="9"/>
  <c r="J115" i="9"/>
  <c r="J111" i="9"/>
  <c r="Y41" i="9"/>
  <c r="E12" i="9"/>
  <c r="B11" i="9" s="1"/>
  <c r="F11" i="9" s="1"/>
  <c r="G11" i="9" s="1"/>
  <c r="I11" i="9"/>
  <c r="I10" i="9"/>
  <c r="I9" i="9"/>
  <c r="I8" i="9"/>
  <c r="I7" i="9"/>
  <c r="I6" i="9"/>
  <c r="K119" i="9" l="1"/>
  <c r="O119" i="9" s="1"/>
  <c r="K116" i="9"/>
  <c r="O116" i="9" s="1"/>
  <c r="K123" i="9"/>
  <c r="O123" i="9" s="1"/>
  <c r="K120" i="9"/>
  <c r="O120" i="9" s="1"/>
  <c r="K111" i="9"/>
  <c r="O111" i="9" s="1"/>
  <c r="K124" i="9"/>
  <c r="O124" i="9" s="1"/>
  <c r="K74" i="9"/>
  <c r="K115" i="9"/>
  <c r="O115" i="9" s="1"/>
  <c r="K112" i="9"/>
  <c r="O112" i="9" s="1"/>
  <c r="P11" i="9"/>
  <c r="S8" i="9"/>
  <c r="M8" i="9"/>
  <c r="R11" i="9"/>
  <c r="H11" i="9"/>
  <c r="L11" i="9" s="1"/>
  <c r="K11" i="9"/>
  <c r="S6" i="9"/>
  <c r="M6" i="9"/>
  <c r="S10" i="9"/>
  <c r="M10" i="9"/>
  <c r="S7" i="9"/>
  <c r="M7" i="9"/>
  <c r="S11" i="9"/>
  <c r="M11" i="9"/>
  <c r="S9" i="9"/>
  <c r="M9" i="9"/>
  <c r="J11" i="9"/>
  <c r="T11" i="9"/>
  <c r="B6" i="9"/>
  <c r="F6" i="9" s="1"/>
  <c r="G6" i="9" s="1"/>
  <c r="B7" i="9"/>
  <c r="F7" i="9" s="1"/>
  <c r="G7" i="9" s="1"/>
  <c r="B8" i="9"/>
  <c r="F8" i="9" s="1"/>
  <c r="G8" i="9" s="1"/>
  <c r="B9" i="9"/>
  <c r="F9" i="9" s="1"/>
  <c r="G9" i="9" s="1"/>
  <c r="P9" i="9" s="1"/>
  <c r="B10" i="9"/>
  <c r="F10" i="9" s="1"/>
  <c r="G10" i="9" s="1"/>
  <c r="U11" i="9" l="1"/>
  <c r="R8" i="9"/>
  <c r="H8" i="9"/>
  <c r="L8" i="9" s="1"/>
  <c r="K8" i="9"/>
  <c r="T9" i="9"/>
  <c r="T7" i="9"/>
  <c r="R7" i="9"/>
  <c r="H7" i="9"/>
  <c r="L7" i="9" s="1"/>
  <c r="K7" i="9"/>
  <c r="P8" i="9"/>
  <c r="N11" i="9"/>
  <c r="J9" i="9"/>
  <c r="J7" i="9"/>
  <c r="R10" i="9"/>
  <c r="H10" i="9"/>
  <c r="L10" i="9" s="1"/>
  <c r="K10" i="9"/>
  <c r="R6" i="9"/>
  <c r="H6" i="9"/>
  <c r="L6" i="9" s="1"/>
  <c r="K6" i="9"/>
  <c r="P7" i="9"/>
  <c r="T10" i="9"/>
  <c r="T8" i="9"/>
  <c r="U8" i="9" s="1"/>
  <c r="T6" i="9"/>
  <c r="R9" i="9"/>
  <c r="H9" i="9"/>
  <c r="L9" i="9" s="1"/>
  <c r="K9" i="9"/>
  <c r="P10" i="9"/>
  <c r="P6" i="9"/>
  <c r="J10" i="9"/>
  <c r="J8" i="9"/>
  <c r="J6" i="9"/>
  <c r="N10" i="9" l="1"/>
  <c r="U10" i="9"/>
  <c r="N9" i="9"/>
  <c r="U9" i="9"/>
  <c r="U7" i="9"/>
  <c r="N6" i="9"/>
  <c r="U6" i="9"/>
  <c r="N8" i="9"/>
  <c r="N7" i="9"/>
</calcChain>
</file>

<file path=xl/sharedStrings.xml><?xml version="1.0" encoding="utf-8"?>
<sst xmlns="http://schemas.openxmlformats.org/spreadsheetml/2006/main" count="959" uniqueCount="96">
  <si>
    <t>Piston speed</t>
  </si>
  <si>
    <t>Velocity in slit</t>
  </si>
  <si>
    <t>Pressure difference</t>
  </si>
  <si>
    <t>Volumeflow Q</t>
  </si>
  <si>
    <t>Apparent Shear Rate</t>
  </si>
  <si>
    <t>Shear Rate</t>
  </si>
  <si>
    <t>Wall Shear Stress</t>
  </si>
  <si>
    <t>Viscosity</t>
  </si>
  <si>
    <t>log apparent shear rate</t>
  </si>
  <si>
    <t>log shear rate</t>
  </si>
  <si>
    <t>log wall shear stress</t>
  </si>
  <si>
    <t>log viscosity</t>
  </si>
  <si>
    <t>eta from Power-law</t>
  </si>
  <si>
    <r>
      <t>ɣ</t>
    </r>
    <r>
      <rPr>
        <b/>
        <sz val="9.35"/>
        <color theme="1"/>
        <rFont val="Calibri"/>
        <family val="2"/>
      </rPr>
      <t xml:space="preserve"> Rep</t>
    </r>
  </si>
  <si>
    <t>τ wall</t>
  </si>
  <si>
    <t>η Rep</t>
  </si>
  <si>
    <r>
      <t>∆</t>
    </r>
    <r>
      <rPr>
        <b/>
        <sz val="9.35"/>
        <color theme="1"/>
        <rFont val="Calibri"/>
        <family val="2"/>
      </rPr>
      <t>T</t>
    </r>
  </si>
  <si>
    <t>mm/s</t>
  </si>
  <si>
    <t>bar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</si>
  <si>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</si>
  <si>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</si>
  <si>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t>Pa</t>
  </si>
  <si>
    <t>Pa-s</t>
  </si>
  <si>
    <t>K</t>
  </si>
  <si>
    <t>Cross Area Cylinder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</si>
  <si>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</si>
  <si>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Cross Area Slit</t>
  </si>
  <si>
    <t>Slit dimensions</t>
  </si>
  <si>
    <t>Width (w)</t>
  </si>
  <si>
    <t>mm</t>
  </si>
  <si>
    <t>Height (h)</t>
  </si>
  <si>
    <t>Length (l)</t>
  </si>
  <si>
    <t>n is the slope of the viscoelastic region</t>
  </si>
  <si>
    <t>n-1= -0,72</t>
  </si>
  <si>
    <t>n=</t>
  </si>
  <si>
    <t>m= viscosity at shearrate = 1</t>
  </si>
  <si>
    <t>m=</t>
  </si>
  <si>
    <t xml:space="preserve">Delta P </t>
  </si>
  <si>
    <t>(Psi)</t>
  </si>
  <si>
    <t>mm/min</t>
  </si>
  <si>
    <t>ref</t>
  </si>
  <si>
    <t>Slope</t>
  </si>
  <si>
    <t>Coefficient</t>
  </si>
  <si>
    <t>Value</t>
  </si>
  <si>
    <t>Units</t>
  </si>
  <si>
    <t>n</t>
  </si>
  <si>
    <t>-</t>
  </si>
  <si>
    <t>Eta_0</t>
  </si>
  <si>
    <t>tau</t>
  </si>
  <si>
    <t>D1</t>
  </si>
  <si>
    <t>Pa*Sec</t>
  </si>
  <si>
    <t>D2</t>
  </si>
  <si>
    <t>A1</t>
  </si>
  <si>
    <t>A2b</t>
  </si>
  <si>
    <t xml:space="preserve">Temp </t>
  </si>
  <si>
    <t>Shear rate</t>
  </si>
  <si>
    <t>S^-1</t>
  </si>
  <si>
    <t>log Viscosity</t>
  </si>
  <si>
    <t>Deviation from data bank and experiment</t>
  </si>
  <si>
    <t>Pressure Range</t>
  </si>
  <si>
    <t>Psi</t>
  </si>
  <si>
    <t>Viscosity analysis</t>
  </si>
  <si>
    <t>Moldex</t>
  </si>
  <si>
    <t xml:space="preserve">Shear rate </t>
  </si>
  <si>
    <t xml:space="preserve">plate and plate Rheometry </t>
  </si>
  <si>
    <t>Parallel Disk Rheometer II</t>
  </si>
  <si>
    <t>|Gap: 1,5 mm | T=180°C | Material: AR01 | Strain: 1% | Sample 1a</t>
  </si>
  <si>
    <t>Freq</t>
  </si>
  <si>
    <t>G'</t>
  </si>
  <si>
    <t>G"</t>
  </si>
  <si>
    <t>tan_delta</t>
  </si>
  <si>
    <t>Torque</t>
  </si>
  <si>
    <t>G''</t>
  </si>
  <si>
    <t>eta'</t>
  </si>
  <si>
    <t>eta''</t>
  </si>
  <si>
    <t>eta*</t>
  </si>
  <si>
    <t>Rim shearrate</t>
  </si>
  <si>
    <t>Shearrate</t>
  </si>
  <si>
    <t>rad/s</t>
  </si>
  <si>
    <t>Hz</t>
  </si>
  <si>
    <t>dyn/cm^2</t>
  </si>
  <si>
    <t>g-cm</t>
  </si>
  <si>
    <t>1/s</t>
  </si>
  <si>
    <t>Log Frequency</t>
  </si>
  <si>
    <t>Log Eta dynamic</t>
  </si>
  <si>
    <t>High Pressure Slit Rheometer MAKROLON APRIL 2017</t>
  </si>
  <si>
    <t>PC DATA</t>
  </si>
  <si>
    <t>Lexan HF1130-112</t>
  </si>
  <si>
    <t xml:space="preserve">Exp </t>
  </si>
  <si>
    <t>|Pressure : 200 bar | T=315°C | Material: Lexan HF1130 |</t>
  </si>
  <si>
    <t>High Pressure Slit Rheometer LEXAN HF1130-112</t>
  </si>
  <si>
    <t>|Pressure : 100 bar | T=305°C | Material: LEXAN |</t>
  </si>
  <si>
    <t>|Pressure : 200 bar | T=305°C | Material: LEXAN |</t>
  </si>
  <si>
    <t>|Pressure : 300 bar | T=305°C | Material: LEXAN |</t>
  </si>
  <si>
    <t>|Pressure : 400 bar | T=305°C | Material: LEXAN |</t>
  </si>
  <si>
    <t>|Pressure : 500 bar | T=305°C | Material: LEXAN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</si>
</sst>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Fill="1" applyBorder="1"/>
    <xf numFmtId="0" fontId="0" fillId="0" borderId="0" xfId="0" applyFill="1" applyBorder="1"/>
    <xf numFmtId="164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0" fillId="2" borderId="0" xfId="0" applyNumberFormat="1" applyFill="1" applyBorder="1"/>
    <xf numFmtId="0" fontId="7" fillId="2" borderId="0" xfId="0" applyFont="1" applyFill="1"/>
    <xf numFmtId="164" fontId="7" fillId="2" borderId="0" xfId="0" applyNumberFormat="1" applyFont="1" applyFill="1"/>
    <xf numFmtId="164" fontId="8" fillId="0" borderId="0" xfId="0" applyNumberFormat="1" applyFont="1" applyFill="1"/>
    <xf numFmtId="0" fontId="8" fillId="0" borderId="0" xfId="0" applyFont="1" applyFill="1"/>
    <xf numFmtId="0" fontId="0" fillId="0" borderId="0" xfId="0" applyFill="1"/>
    <xf numFmtId="0" fontId="7" fillId="0" borderId="0" xfId="0" applyFont="1" applyFill="1"/>
    <xf numFmtId="164" fontId="7" fillId="0" borderId="0" xfId="0" applyNumberFormat="1" applyFont="1" applyFill="1"/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7" borderId="0" xfId="0" applyFill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hartsheet" Target="chartsheets/sheet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Power-law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5098250891377748E-4"/>
                  <c:y val="5.2184707379403179E-2"/>
                </c:manualLayout>
              </c:layout>
              <c:numFmt formatCode="General" sourceLinked="0"/>
            </c:trendlineLbl>
          </c:trendline>
          <c:xVal>
            <c:numRef>
              <c:f>'Lexan 100 bar 305 Celcius '!$L$9:$L$12</c:f>
              <c:numCache>
                <c:formatCode>General</c:formatCode>
                <c:ptCount val="4"/>
                <c:pt idx="0">
                  <c:v>2.7502189167868374</c:v>
                </c:pt>
                <c:pt idx="1">
                  <c:v>2.8746117143139385</c:v>
                </c:pt>
                <c:pt idx="2">
                  <c:v>3.1335109167509625</c:v>
                </c:pt>
              </c:numCache>
            </c:numRef>
          </c:xVal>
          <c:yVal>
            <c:numRef>
              <c:f>'Lexan 100 bar 305 Celcius '!$N$9:$N$12</c:f>
              <c:numCache>
                <c:formatCode>General</c:formatCode>
                <c:ptCount val="4"/>
                <c:pt idx="0">
                  <c:v>2.158403558805067</c:v>
                </c:pt>
                <c:pt idx="1">
                  <c:v>2.136383669987524</c:v>
                </c:pt>
                <c:pt idx="2">
                  <c:v>1.9872317052637289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4896"/>
        <c:axId val="77425472"/>
      </c:scatterChart>
      <c:valAx>
        <c:axId val="77424896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shearrate (1/s)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25472"/>
        <c:crosses val="autoZero"/>
        <c:crossBetween val="midCat"/>
      </c:valAx>
      <c:valAx>
        <c:axId val="7742547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eta (Pa-s)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2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1085721967445947"/>
                  <c:y val="-5.3471586497135674E-2"/>
                </c:manualLayout>
              </c:layout>
              <c:numFmt formatCode="General" sourceLinked="0"/>
            </c:trendlineLbl>
          </c:trendline>
          <c:xVal>
            <c:numRef>
              <c:f>'Lexan 300 bar 305 Celcius '!$G$6:$G$11</c:f>
              <c:numCache>
                <c:formatCode>0.000</c:formatCode>
                <c:ptCount val="6"/>
                <c:pt idx="0">
                  <c:v>60.210179357173431</c:v>
                </c:pt>
                <c:pt idx="1">
                  <c:v>232.98721577341024</c:v>
                </c:pt>
                <c:pt idx="2">
                  <c:v>405.76425218964698</c:v>
                </c:pt>
                <c:pt idx="3">
                  <c:v>520.94894313380485</c:v>
                </c:pt>
                <c:pt idx="4">
                  <c:v>693.72597955004187</c:v>
                </c:pt>
                <c:pt idx="5">
                  <c:v>1259.1780987304533</c:v>
                </c:pt>
              </c:numCache>
            </c:numRef>
          </c:xVal>
          <c:yVal>
            <c:numRef>
              <c:f>'Lexan 300 bar 305 Celcius '!$I$6:$I$12</c:f>
              <c:numCache>
                <c:formatCode>General</c:formatCode>
                <c:ptCount val="7"/>
                <c:pt idx="0">
                  <c:v>16935.897435897437</c:v>
                </c:pt>
                <c:pt idx="1">
                  <c:v>62038.461538461539</c:v>
                </c:pt>
                <c:pt idx="2">
                  <c:v>98012.820512820515</c:v>
                </c:pt>
                <c:pt idx="3">
                  <c:v>116038.46153846153</c:v>
                </c:pt>
                <c:pt idx="4">
                  <c:v>137179.48717948719</c:v>
                </c:pt>
                <c:pt idx="5">
                  <c:v>204230.76923076925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4816"/>
        <c:axId val="94371840"/>
      </c:scatterChart>
      <c:valAx>
        <c:axId val="119274816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s</a:t>
                </a:r>
                <a:r>
                  <a:rPr lang="en-US"/>
                  <a:t>hear rate (1/s)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4371840"/>
        <c:crosses val="autoZero"/>
        <c:crossBetween val="midCat"/>
      </c:valAx>
      <c:valAx>
        <c:axId val="94371840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 stress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27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'Lexan 300 bar 305 Celcius '!$M$4</c:f>
              <c:strCache>
                <c:ptCount val="1"/>
                <c:pt idx="0">
                  <c:v>log wall shear stress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822281904684446"/>
                  <c:y val="0.50656456325327559"/>
                </c:manualLayout>
              </c:layout>
              <c:numFmt formatCode="General" sourceLinked="0"/>
            </c:trendlineLbl>
          </c:trendline>
          <c:xVal>
            <c:numRef>
              <c:f>'Lexan 300 bar 305 Celcius '!$M$6:$M$11</c:f>
              <c:numCache>
                <c:formatCode>General</c:formatCode>
                <c:ptCount val="6"/>
                <c:pt idx="0">
                  <c:v>4.2288082149240465</c:v>
                </c:pt>
                <c:pt idx="1">
                  <c:v>4.7926610194181425</c:v>
                </c:pt>
                <c:pt idx="2">
                  <c:v>4.9912828870578583</c:v>
                </c:pt>
                <c:pt idx="3">
                  <c:v>5.0646019622041702</c:v>
                </c:pt>
                <c:pt idx="4">
                  <c:v>5.1372891749947289</c:v>
                </c:pt>
                <c:pt idx="5">
                  <c:v>5.3101211731106508</c:v>
                </c:pt>
              </c:numCache>
            </c:numRef>
          </c:xVal>
          <c:yVal>
            <c:numRef>
              <c:f>'Lexan 300 bar 305 Celcius '!$K$6:$K$11</c:f>
              <c:numCache>
                <c:formatCode>General</c:formatCode>
                <c:ptCount val="6"/>
                <c:pt idx="0">
                  <c:v>1.7796699209077738</c:v>
                </c:pt>
                <c:pt idx="1">
                  <c:v>2.3673320915350939</c:v>
                </c:pt>
                <c:pt idx="2">
                  <c:v>2.6082737830604725</c:v>
                </c:pt>
                <c:pt idx="3">
                  <c:v>2.7167951612998875</c:v>
                </c:pt>
                <c:pt idx="4">
                  <c:v>2.841187958826989</c:v>
                </c:pt>
                <c:pt idx="5">
                  <c:v>3.1000871612640126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2992"/>
        <c:axId val="94373568"/>
      </c:scatterChart>
      <c:valAx>
        <c:axId val="9437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stress( Pa)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73568"/>
        <c:crosses val="autoZero"/>
        <c:crossBetween val="midCat"/>
      </c:valAx>
      <c:valAx>
        <c:axId val="943735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rate</a:t>
                </a:r>
                <a:r>
                  <a:rPr lang="de-DE"/>
                  <a:t> (Sec^-1)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7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Lexan 305 celcius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300 bars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'Lexan 300 bar 305 Celcius '!$L$6:$L$11</c:f>
              <c:numCache>
                <c:formatCode>General</c:formatCode>
                <c:ptCount val="6"/>
                <c:pt idx="0">
                  <c:v>1.8074271255983272</c:v>
                </c:pt>
                <c:pt idx="1">
                  <c:v>2.3950892962256471</c:v>
                </c:pt>
                <c:pt idx="2">
                  <c:v>2.6360309877510257</c:v>
                </c:pt>
                <c:pt idx="3">
                  <c:v>2.7445523659904407</c:v>
                </c:pt>
                <c:pt idx="4">
                  <c:v>2.8689451635175423</c:v>
                </c:pt>
                <c:pt idx="5">
                  <c:v>3.1278443659545663</c:v>
                </c:pt>
              </c:numCache>
            </c:numRef>
          </c:xVal>
          <c:yVal>
            <c:numRef>
              <c:f>'Lexan 300 bar 305 Celcius '!$N$6:$N$11</c:f>
              <c:numCache>
                <c:formatCode>General</c:formatCode>
                <c:ptCount val="6"/>
                <c:pt idx="0">
                  <c:v>2.421381089325719</c:v>
                </c:pt>
                <c:pt idx="1">
                  <c:v>2.3975717231924958</c:v>
                </c:pt>
                <c:pt idx="2">
                  <c:v>2.3552518993068321</c:v>
                </c:pt>
                <c:pt idx="3">
                  <c:v>2.3200495962137291</c:v>
                </c:pt>
                <c:pt idx="4">
                  <c:v>2.2683440114771867</c:v>
                </c:pt>
                <c:pt idx="5">
                  <c:v>2.1822768071560845</c:v>
                </c:pt>
              </c:numCache>
            </c:numRef>
          </c:yVal>
          <c:smooth val="1"/>
        </c:ser>
        <c:ser>
          <c:idx val="0"/>
          <c:order val="1"/>
          <c:tx>
            <c:v>200 bars</c:v>
          </c:tx>
          <c:xVal>
            <c:numRef>
              <c:f>'Lexan 200 bar 305 Celcius'!$L$6:$L$11</c:f>
              <c:numCache>
                <c:formatCode>General</c:formatCode>
                <c:ptCount val="6"/>
                <c:pt idx="0">
                  <c:v>1.803607928405863</c:v>
                </c:pt>
                <c:pt idx="1">
                  <c:v>2.391270099033183</c:v>
                </c:pt>
                <c:pt idx="2">
                  <c:v>2.6322117905585611</c:v>
                </c:pt>
                <c:pt idx="3">
                  <c:v>2.7407331687979766</c:v>
                </c:pt>
                <c:pt idx="4">
                  <c:v>2.8651259663250777</c:v>
                </c:pt>
                <c:pt idx="5">
                  <c:v>3.1240251687621017</c:v>
                </c:pt>
              </c:numCache>
            </c:numRef>
          </c:xVal>
          <c:yVal>
            <c:numRef>
              <c:f>'Lexan 200 bar 305 Celcius'!$N$6:$N$11</c:f>
              <c:numCache>
                <c:formatCode>General</c:formatCode>
                <c:ptCount val="6"/>
                <c:pt idx="0">
                  <c:v>2.3393267511060243</c:v>
                </c:pt>
                <c:pt idx="1">
                  <c:v>2.2871782381582335</c:v>
                </c:pt>
                <c:pt idx="2">
                  <c:v>2.2497724075034768</c:v>
                </c:pt>
                <c:pt idx="3">
                  <c:v>2.2395033497417933</c:v>
                </c:pt>
                <c:pt idx="4">
                  <c:v>2.2007696093912714</c:v>
                </c:pt>
                <c:pt idx="5">
                  <c:v>2.1370851286317016</c:v>
                </c:pt>
              </c:numCache>
            </c:numRef>
          </c:yVal>
          <c:smooth val="1"/>
        </c:ser>
        <c:ser>
          <c:idx val="2"/>
          <c:order val="2"/>
          <c:tx>
            <c:v>100 bars</c:v>
          </c:tx>
          <c:xVal>
            <c:numRef>
              <c:f>'Lexan 100 bar 305 Celcius '!$L$6:$L$11</c:f>
              <c:numCache>
                <c:formatCode>General</c:formatCode>
                <c:ptCount val="6"/>
                <c:pt idx="0">
                  <c:v>1.8130936763947236</c:v>
                </c:pt>
                <c:pt idx="1">
                  <c:v>2.4007558470220434</c:v>
                </c:pt>
                <c:pt idx="2">
                  <c:v>2.641697538547422</c:v>
                </c:pt>
                <c:pt idx="3">
                  <c:v>2.7502189167868374</c:v>
                </c:pt>
                <c:pt idx="4">
                  <c:v>2.8746117143139385</c:v>
                </c:pt>
                <c:pt idx="5">
                  <c:v>3.1335109167509625</c:v>
                </c:pt>
              </c:numCache>
            </c:numRef>
          </c:xVal>
          <c:yVal>
            <c:numRef>
              <c:f>'Lexan 100 bar 305 Celcius '!$N$6:$N$11</c:f>
              <c:numCache>
                <c:formatCode>General</c:formatCode>
                <c:ptCount val="6"/>
                <c:pt idx="0">
                  <c:v>2.2860377966072907</c:v>
                </c:pt>
                <c:pt idx="1">
                  <c:v>2.2566432635024887</c:v>
                </c:pt>
                <c:pt idx="2">
                  <c:v>2.170358375601896</c:v>
                </c:pt>
                <c:pt idx="3">
                  <c:v>2.158403558805067</c:v>
                </c:pt>
                <c:pt idx="4">
                  <c:v>2.136383669987524</c:v>
                </c:pt>
                <c:pt idx="5">
                  <c:v>1.9872317052637289</c:v>
                </c:pt>
              </c:numCache>
            </c:numRef>
          </c:yVal>
          <c:smooth val="1"/>
        </c:ser>
        <c:ser>
          <c:idx val="1"/>
          <c:order val="3"/>
          <c:tx>
            <c:v>moldex</c:v>
          </c:tx>
          <c:xVal>
            <c:numRef>
              <c:f>'Lexan 100 bar 305 Celcius '!$C$49:$C$54</c:f>
              <c:numCache>
                <c:formatCode>General</c:formatCode>
                <c:ptCount val="6"/>
                <c:pt idx="0">
                  <c:v>1.8283447359000031</c:v>
                </c:pt>
                <c:pt idx="1">
                  <c:v>2.4160069065273233</c:v>
                </c:pt>
                <c:pt idx="2">
                  <c:v>2.6569485980527019</c:v>
                </c:pt>
                <c:pt idx="3">
                  <c:v>2.7654699762921169</c:v>
                </c:pt>
                <c:pt idx="4">
                  <c:v>2.8898627738192184</c:v>
                </c:pt>
                <c:pt idx="5">
                  <c:v>3.1487619762562424</c:v>
                </c:pt>
              </c:numCache>
            </c:numRef>
          </c:xVal>
          <c:yVal>
            <c:numRef>
              <c:f>'Lexan 100 bar 305 Celcius '!$D$49:$D$55</c:f>
              <c:numCache>
                <c:formatCode>General</c:formatCode>
                <c:ptCount val="7"/>
                <c:pt idx="0">
                  <c:v>2.2644317901954505</c:v>
                </c:pt>
                <c:pt idx="1">
                  <c:v>2.2383338295242643</c:v>
                </c:pt>
                <c:pt idx="2">
                  <c:v>2.215897506892853</c:v>
                </c:pt>
                <c:pt idx="3">
                  <c:v>2.202161169510235</c:v>
                </c:pt>
                <c:pt idx="4">
                  <c:v>2.1829244141540829</c:v>
                </c:pt>
                <c:pt idx="5">
                  <c:v>2.1281090057357241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5296"/>
        <c:axId val="94375872"/>
      </c:scatterChart>
      <c:valAx>
        <c:axId val="94375296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Shear Rate (S^-1)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5872"/>
        <c:crosses val="autoZero"/>
        <c:crossBetween val="midCat"/>
      </c:valAx>
      <c:valAx>
        <c:axId val="94375872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Viscosity Pa*Sec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Power-law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5098250891377748E-4"/>
                  <c:y val="5.2184707379403179E-2"/>
                </c:manualLayout>
              </c:layout>
              <c:numFmt formatCode="General" sourceLinked="0"/>
            </c:trendlineLbl>
          </c:trendline>
          <c:xVal>
            <c:numRef>
              <c:f>'Lexan 400 bar 305 Celcius'!$L$9:$L$12</c:f>
              <c:numCache>
                <c:formatCode>General</c:formatCode>
                <c:ptCount val="4"/>
                <c:pt idx="0">
                  <c:v>2.7568698045301994</c:v>
                </c:pt>
                <c:pt idx="1">
                  <c:v>2.8812626020573009</c:v>
                </c:pt>
                <c:pt idx="2">
                  <c:v>3.1401618044943249</c:v>
                </c:pt>
              </c:numCache>
            </c:numRef>
          </c:xVal>
          <c:yVal>
            <c:numRef>
              <c:f>'Lexan 400 bar 305 Celcius'!$N$9:$N$12</c:f>
              <c:numCache>
                <c:formatCode>General</c:formatCode>
                <c:ptCount val="4"/>
                <c:pt idx="0">
                  <c:v>2.4122240974413911</c:v>
                </c:pt>
                <c:pt idx="1">
                  <c:v>2.3895356359664728</c:v>
                </c:pt>
                <c:pt idx="2">
                  <c:v>2.2604868641922655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7600"/>
        <c:axId val="94378176"/>
      </c:scatterChart>
      <c:valAx>
        <c:axId val="94377600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shearrate (1/s)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8176"/>
        <c:crosses val="autoZero"/>
        <c:crossBetween val="midCat"/>
      </c:valAx>
      <c:valAx>
        <c:axId val="9437817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eta (Pa-s)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7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1085721967445947"/>
                  <c:y val="-5.3471586497135674E-2"/>
                </c:manualLayout>
              </c:layout>
              <c:numFmt formatCode="General" sourceLinked="0"/>
            </c:trendlineLbl>
          </c:trendline>
          <c:xVal>
            <c:numRef>
              <c:f>'Lexan 400 bar 305 Celcius'!$G$6:$G$11</c:f>
              <c:numCache>
                <c:formatCode>0.000</c:formatCode>
                <c:ptCount val="6"/>
                <c:pt idx="0">
                  <c:v>60.210179357173431</c:v>
                </c:pt>
                <c:pt idx="1">
                  <c:v>232.98721577341024</c:v>
                </c:pt>
                <c:pt idx="2">
                  <c:v>405.76425218964698</c:v>
                </c:pt>
                <c:pt idx="3">
                  <c:v>520.94894313380485</c:v>
                </c:pt>
                <c:pt idx="4">
                  <c:v>693.72597955004187</c:v>
                </c:pt>
                <c:pt idx="5">
                  <c:v>1259.1780987304533</c:v>
                </c:pt>
              </c:numCache>
            </c:numRef>
          </c:xVal>
          <c:yVal>
            <c:numRef>
              <c:f>'Lexan 400 bar 305 Celcius'!$I$6:$I$12</c:f>
              <c:numCache>
                <c:formatCode>General</c:formatCode>
                <c:ptCount val="7"/>
                <c:pt idx="0">
                  <c:v>25269.230769230773</c:v>
                </c:pt>
                <c:pt idx="1">
                  <c:v>80128.205128205125</c:v>
                </c:pt>
                <c:pt idx="2">
                  <c:v>117666.66666666667</c:v>
                </c:pt>
                <c:pt idx="3">
                  <c:v>147602.56410256409</c:v>
                </c:pt>
                <c:pt idx="4">
                  <c:v>186551.28205128203</c:v>
                </c:pt>
                <c:pt idx="5">
                  <c:v>251564.10256410256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5392"/>
        <c:axId val="141115968"/>
      </c:scatterChart>
      <c:valAx>
        <c:axId val="141115392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s</a:t>
                </a:r>
                <a:r>
                  <a:rPr lang="en-US"/>
                  <a:t>hear rate (1/s)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1115968"/>
        <c:crosses val="autoZero"/>
        <c:crossBetween val="midCat"/>
      </c:valAx>
      <c:valAx>
        <c:axId val="141115968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 stress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111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'Lexan 400 bar 305 Celcius'!$M$4</c:f>
              <c:strCache>
                <c:ptCount val="1"/>
                <c:pt idx="0">
                  <c:v>log wall shear stress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154188126162692"/>
                  <c:y val="0.47857056807803"/>
                </c:manualLayout>
              </c:layout>
              <c:numFmt formatCode="General" sourceLinked="0"/>
            </c:trendlineLbl>
          </c:trendline>
          <c:xVal>
            <c:numRef>
              <c:f>'Lexan 400 bar 305 Celcius'!$M$6:$M$11</c:f>
              <c:numCache>
                <c:formatCode>General</c:formatCode>
                <c:ptCount val="6"/>
                <c:pt idx="0">
                  <c:v>4.4025920215889629</c:v>
                </c:pt>
                <c:pt idx="1">
                  <c:v>4.9037854146535942</c:v>
                </c:pt>
                <c:pt idx="2">
                  <c:v>5.0706534506681598</c:v>
                </c:pt>
                <c:pt idx="3">
                  <c:v>5.16909390197159</c:v>
                </c:pt>
                <c:pt idx="4">
                  <c:v>5.2707982380237732</c:v>
                </c:pt>
                <c:pt idx="5">
                  <c:v>5.40064866868659</c:v>
                </c:pt>
              </c:numCache>
            </c:numRef>
          </c:xVal>
          <c:yVal>
            <c:numRef>
              <c:f>'Lexan 400 bar 305 Celcius'!$K$6:$K$11</c:f>
              <c:numCache>
                <c:formatCode>General</c:formatCode>
                <c:ptCount val="6"/>
                <c:pt idx="0">
                  <c:v>1.7796699209077738</c:v>
                </c:pt>
                <c:pt idx="1">
                  <c:v>2.3673320915350939</c:v>
                </c:pt>
                <c:pt idx="2">
                  <c:v>2.6082737830604725</c:v>
                </c:pt>
                <c:pt idx="3">
                  <c:v>2.7167951612998875</c:v>
                </c:pt>
                <c:pt idx="4">
                  <c:v>2.841187958826989</c:v>
                </c:pt>
                <c:pt idx="5">
                  <c:v>3.1000871612640126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7696"/>
        <c:axId val="141118272"/>
      </c:scatterChart>
      <c:valAx>
        <c:axId val="1411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stress( Pa)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18272"/>
        <c:crosses val="autoZero"/>
        <c:crossBetween val="midCat"/>
      </c:valAx>
      <c:valAx>
        <c:axId val="1411182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rate</a:t>
                </a:r>
                <a:r>
                  <a:rPr lang="de-DE"/>
                  <a:t> (Sec^-1)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1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Power-law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5098250891377748E-4"/>
                  <c:y val="5.2184707379403179E-2"/>
                </c:manualLayout>
              </c:layout>
              <c:numFmt formatCode="General" sourceLinked="0"/>
            </c:trendlineLbl>
          </c:trendline>
          <c:xVal>
            <c:numRef>
              <c:f>'LEXAN 500 bar  305 Celcius'!$L$9:$L$12</c:f>
              <c:numCache>
                <c:formatCode>General</c:formatCode>
                <c:ptCount val="4"/>
                <c:pt idx="0">
                  <c:v>2.7647187136170706</c:v>
                </c:pt>
                <c:pt idx="1">
                  <c:v>2.8891115111441716</c:v>
                </c:pt>
                <c:pt idx="2">
                  <c:v>3.1480107135811957</c:v>
                </c:pt>
              </c:numCache>
            </c:numRef>
          </c:xVal>
          <c:yVal>
            <c:numRef>
              <c:f>'LEXAN 500 bar  305 Celcius'!$N$9:$N$12</c:f>
              <c:numCache>
                <c:formatCode>General</c:formatCode>
                <c:ptCount val="4"/>
                <c:pt idx="0">
                  <c:v>2.5380061732544839</c:v>
                </c:pt>
                <c:pt idx="1">
                  <c:v>2.4779336445863662</c:v>
                </c:pt>
                <c:pt idx="2">
                  <c:v>2.3264483766025337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0000"/>
        <c:axId val="141120576"/>
      </c:scatterChart>
      <c:valAx>
        <c:axId val="141120000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shearrate (1/s)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120576"/>
        <c:crosses val="autoZero"/>
        <c:crossBetween val="midCat"/>
      </c:valAx>
      <c:valAx>
        <c:axId val="14112057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eta (Pa-s)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12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1085721967445947"/>
                  <c:y val="-5.3471586497135674E-2"/>
                </c:manualLayout>
              </c:layout>
              <c:numFmt formatCode="General" sourceLinked="0"/>
            </c:trendlineLbl>
          </c:trendline>
          <c:xVal>
            <c:numRef>
              <c:f>'LEXAN 500 bar  305 Celcius'!$G$6:$G$11</c:f>
              <c:numCache>
                <c:formatCode>0.000</c:formatCode>
                <c:ptCount val="6"/>
                <c:pt idx="0">
                  <c:v>60.210179357173431</c:v>
                </c:pt>
                <c:pt idx="1">
                  <c:v>232.98721577341024</c:v>
                </c:pt>
                <c:pt idx="2">
                  <c:v>405.76425218964698</c:v>
                </c:pt>
                <c:pt idx="3">
                  <c:v>520.94894313380485</c:v>
                </c:pt>
                <c:pt idx="4">
                  <c:v>693.72597955004187</c:v>
                </c:pt>
                <c:pt idx="5">
                  <c:v>1259.1780987304533</c:v>
                </c:pt>
              </c:numCache>
            </c:numRef>
          </c:xVal>
          <c:yVal>
            <c:numRef>
              <c:f>'LEXAN 500 bar  305 Celcius'!$I$6:$I$12</c:f>
              <c:numCache>
                <c:formatCode>General</c:formatCode>
                <c:ptCount val="7"/>
                <c:pt idx="0">
                  <c:v>34871.794871794868</c:v>
                </c:pt>
                <c:pt idx="1">
                  <c:v>112897.43589743591</c:v>
                </c:pt>
                <c:pt idx="2">
                  <c:v>166815.38461538462</c:v>
                </c:pt>
                <c:pt idx="3">
                  <c:v>200782.05128205128</c:v>
                </c:pt>
                <c:pt idx="4">
                  <c:v>232833.33333333337</c:v>
                </c:pt>
                <c:pt idx="5">
                  <c:v>298166.66666666663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2304"/>
        <c:axId val="141122880"/>
      </c:scatterChart>
      <c:valAx>
        <c:axId val="141122304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s</a:t>
                </a:r>
                <a:r>
                  <a:rPr lang="en-US"/>
                  <a:t>hear rate (1/s)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1122880"/>
        <c:crosses val="autoZero"/>
        <c:crossBetween val="midCat"/>
      </c:valAx>
      <c:valAx>
        <c:axId val="141122880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 stress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112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'LEXAN 500 bar  305 Celcius'!$M$4</c:f>
              <c:strCache>
                <c:ptCount val="1"/>
                <c:pt idx="0">
                  <c:v>log wall shear stress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154188126162692"/>
                  <c:y val="0.47857056807803"/>
                </c:manualLayout>
              </c:layout>
              <c:numFmt formatCode="General" sourceLinked="0"/>
            </c:trendlineLbl>
          </c:trendline>
          <c:xVal>
            <c:numRef>
              <c:f>'LEXAN 500 bar  305 Celcius'!$M$6:$M$11</c:f>
              <c:numCache>
                <c:formatCode>General</c:formatCode>
                <c:ptCount val="6"/>
                <c:pt idx="0">
                  <c:v>4.5424743013437174</c:v>
                </c:pt>
                <c:pt idx="1">
                  <c:v>5.0526840784330256</c:v>
                </c:pt>
                <c:pt idx="2">
                  <c:v>5.2222361011306067</c:v>
                </c:pt>
                <c:pt idx="3">
                  <c:v>5.3027248868715535</c:v>
                </c:pt>
                <c:pt idx="4">
                  <c:v>5.3670451557305379</c:v>
                </c:pt>
                <c:pt idx="5">
                  <c:v>5.4744590901837284</c:v>
                </c:pt>
              </c:numCache>
            </c:numRef>
          </c:xVal>
          <c:yVal>
            <c:numRef>
              <c:f>'LEXAN 500 bar  305 Celcius'!$K$6:$K$11</c:f>
              <c:numCache>
                <c:formatCode>General</c:formatCode>
                <c:ptCount val="6"/>
                <c:pt idx="0">
                  <c:v>1.7796699209077738</c:v>
                </c:pt>
                <c:pt idx="1">
                  <c:v>2.3673320915350939</c:v>
                </c:pt>
                <c:pt idx="2">
                  <c:v>2.6082737830604725</c:v>
                </c:pt>
                <c:pt idx="3">
                  <c:v>2.7167951612998875</c:v>
                </c:pt>
                <c:pt idx="4">
                  <c:v>2.841187958826989</c:v>
                </c:pt>
                <c:pt idx="5">
                  <c:v>3.1000871612640126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3120"/>
        <c:axId val="144213696"/>
      </c:scatterChart>
      <c:valAx>
        <c:axId val="1442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stress( Pa)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213696"/>
        <c:crosses val="autoZero"/>
        <c:crossBetween val="midCat"/>
      </c:valAx>
      <c:valAx>
        <c:axId val="1442136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rate</a:t>
                </a:r>
                <a:r>
                  <a:rPr lang="de-DE"/>
                  <a:t> (Sec^-1)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21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Lexan 305 celcius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500 bars</c:v>
          </c:tx>
          <c:xVal>
            <c:numRef>
              <c:f>'LEXAN 500 bar  305 Celcius'!$L$6:$L$11</c:f>
              <c:numCache>
                <c:formatCode>General</c:formatCode>
                <c:ptCount val="6"/>
                <c:pt idx="0">
                  <c:v>1.8275934732249568</c:v>
                </c:pt>
                <c:pt idx="1">
                  <c:v>2.4152556438522765</c:v>
                </c:pt>
                <c:pt idx="2">
                  <c:v>2.6561973353776551</c:v>
                </c:pt>
                <c:pt idx="3">
                  <c:v>2.7647187136170706</c:v>
                </c:pt>
                <c:pt idx="4">
                  <c:v>2.8891115111441716</c:v>
                </c:pt>
                <c:pt idx="5">
                  <c:v>3.1480107135811957</c:v>
                </c:pt>
              </c:numCache>
            </c:numRef>
          </c:xVal>
          <c:yVal>
            <c:numRef>
              <c:f>'LEXAN 500 bar  305 Celcius'!$N$6:$N$11</c:f>
              <c:numCache>
                <c:formatCode>General</c:formatCode>
                <c:ptCount val="6"/>
                <c:pt idx="0">
                  <c:v>2.7148808281187611</c:v>
                </c:pt>
                <c:pt idx="1">
                  <c:v>2.6374284345807495</c:v>
                </c:pt>
                <c:pt idx="2">
                  <c:v>2.5660387657529515</c:v>
                </c:pt>
                <c:pt idx="3">
                  <c:v>2.5380061732544839</c:v>
                </c:pt>
                <c:pt idx="4">
                  <c:v>2.4779336445863662</c:v>
                </c:pt>
                <c:pt idx="5">
                  <c:v>2.3264483766025337</c:v>
                </c:pt>
              </c:numCache>
            </c:numRef>
          </c:yVal>
          <c:smooth val="1"/>
        </c:ser>
        <c:ser>
          <c:idx val="1"/>
          <c:order val="1"/>
          <c:tx>
            <c:v>400 bars</c:v>
          </c:tx>
          <c:xVal>
            <c:numRef>
              <c:f>'Lexan 400 bar 305 Celcius'!$L$6:$L$11</c:f>
              <c:numCache>
                <c:formatCode>General</c:formatCode>
                <c:ptCount val="6"/>
                <c:pt idx="0">
                  <c:v>1.8197445641380856</c:v>
                </c:pt>
                <c:pt idx="1">
                  <c:v>2.4074067347654053</c:v>
                </c:pt>
                <c:pt idx="2">
                  <c:v>2.6483484262907844</c:v>
                </c:pt>
                <c:pt idx="3">
                  <c:v>2.7568698045301994</c:v>
                </c:pt>
                <c:pt idx="4">
                  <c:v>2.8812626020573009</c:v>
                </c:pt>
                <c:pt idx="5">
                  <c:v>3.1401618044943249</c:v>
                </c:pt>
              </c:numCache>
            </c:numRef>
          </c:xVal>
          <c:yVal>
            <c:numRef>
              <c:f>'Lexan 400 bar 305 Celcius'!$N$6:$N$11</c:f>
              <c:numCache>
                <c:formatCode>General</c:formatCode>
                <c:ptCount val="6"/>
                <c:pt idx="0">
                  <c:v>2.5828474574508768</c:v>
                </c:pt>
                <c:pt idx="1">
                  <c:v>2.4963786798881888</c:v>
                </c:pt>
                <c:pt idx="2">
                  <c:v>2.4223050243773754</c:v>
                </c:pt>
                <c:pt idx="3">
                  <c:v>2.4122240974413911</c:v>
                </c:pt>
                <c:pt idx="4">
                  <c:v>2.3895356359664728</c:v>
                </c:pt>
                <c:pt idx="5">
                  <c:v>2.2604868641922655</c:v>
                </c:pt>
              </c:numCache>
            </c:numRef>
          </c:yVal>
          <c:smooth val="1"/>
        </c:ser>
        <c:ser>
          <c:idx val="3"/>
          <c:order val="2"/>
          <c:tx>
            <c:v>300 bars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'Lexan 300 bar 305 Celcius '!$L$6:$L$11</c:f>
              <c:numCache>
                <c:formatCode>General</c:formatCode>
                <c:ptCount val="6"/>
                <c:pt idx="0">
                  <c:v>1.8074271255983272</c:v>
                </c:pt>
                <c:pt idx="1">
                  <c:v>2.3950892962256471</c:v>
                </c:pt>
                <c:pt idx="2">
                  <c:v>2.6360309877510257</c:v>
                </c:pt>
                <c:pt idx="3">
                  <c:v>2.7445523659904407</c:v>
                </c:pt>
                <c:pt idx="4">
                  <c:v>2.8689451635175423</c:v>
                </c:pt>
                <c:pt idx="5">
                  <c:v>3.1278443659545663</c:v>
                </c:pt>
              </c:numCache>
            </c:numRef>
          </c:xVal>
          <c:yVal>
            <c:numRef>
              <c:f>'Lexan 300 bar 305 Celcius '!$N$6:$N$11</c:f>
              <c:numCache>
                <c:formatCode>General</c:formatCode>
                <c:ptCount val="6"/>
                <c:pt idx="0">
                  <c:v>2.421381089325719</c:v>
                </c:pt>
                <c:pt idx="1">
                  <c:v>2.3975717231924958</c:v>
                </c:pt>
                <c:pt idx="2">
                  <c:v>2.3552518993068321</c:v>
                </c:pt>
                <c:pt idx="3">
                  <c:v>2.3200495962137291</c:v>
                </c:pt>
                <c:pt idx="4">
                  <c:v>2.2683440114771867</c:v>
                </c:pt>
                <c:pt idx="5">
                  <c:v>2.1822768071560845</c:v>
                </c:pt>
              </c:numCache>
            </c:numRef>
          </c:yVal>
          <c:smooth val="1"/>
        </c:ser>
        <c:ser>
          <c:idx val="0"/>
          <c:order val="3"/>
          <c:tx>
            <c:v>200 bars</c:v>
          </c:tx>
          <c:xVal>
            <c:numRef>
              <c:f>'Lexan 200 bar 305 Celcius'!$L$6:$L$11</c:f>
              <c:numCache>
                <c:formatCode>General</c:formatCode>
                <c:ptCount val="6"/>
                <c:pt idx="0">
                  <c:v>1.803607928405863</c:v>
                </c:pt>
                <c:pt idx="1">
                  <c:v>2.391270099033183</c:v>
                </c:pt>
                <c:pt idx="2">
                  <c:v>2.6322117905585611</c:v>
                </c:pt>
                <c:pt idx="3">
                  <c:v>2.7407331687979766</c:v>
                </c:pt>
                <c:pt idx="4">
                  <c:v>2.8651259663250777</c:v>
                </c:pt>
                <c:pt idx="5">
                  <c:v>3.1240251687621017</c:v>
                </c:pt>
              </c:numCache>
            </c:numRef>
          </c:xVal>
          <c:yVal>
            <c:numRef>
              <c:f>'Lexan 200 bar 305 Celcius'!$N$6:$N$11</c:f>
              <c:numCache>
                <c:formatCode>General</c:formatCode>
                <c:ptCount val="6"/>
                <c:pt idx="0">
                  <c:v>2.3393267511060243</c:v>
                </c:pt>
                <c:pt idx="1">
                  <c:v>2.2871782381582335</c:v>
                </c:pt>
                <c:pt idx="2">
                  <c:v>2.2497724075034768</c:v>
                </c:pt>
                <c:pt idx="3">
                  <c:v>2.2395033497417933</c:v>
                </c:pt>
                <c:pt idx="4">
                  <c:v>2.2007696093912714</c:v>
                </c:pt>
                <c:pt idx="5">
                  <c:v>2.1370851286317016</c:v>
                </c:pt>
              </c:numCache>
            </c:numRef>
          </c:yVal>
          <c:smooth val="1"/>
        </c:ser>
        <c:ser>
          <c:idx val="4"/>
          <c:order val="4"/>
          <c:tx>
            <c:v>Moldex</c:v>
          </c:tx>
          <c:xVal>
            <c:numRef>
              <c:f>'Lexan 100 bar 305 Celcius '!$C$49:$C$54</c:f>
              <c:numCache>
                <c:formatCode>General</c:formatCode>
                <c:ptCount val="6"/>
                <c:pt idx="0">
                  <c:v>1.8283447359000031</c:v>
                </c:pt>
                <c:pt idx="1">
                  <c:v>2.4160069065273233</c:v>
                </c:pt>
                <c:pt idx="2">
                  <c:v>2.6569485980527019</c:v>
                </c:pt>
                <c:pt idx="3">
                  <c:v>2.7654699762921169</c:v>
                </c:pt>
                <c:pt idx="4">
                  <c:v>2.8898627738192184</c:v>
                </c:pt>
                <c:pt idx="5">
                  <c:v>3.1487619762562424</c:v>
                </c:pt>
              </c:numCache>
            </c:numRef>
          </c:xVal>
          <c:yVal>
            <c:numRef>
              <c:f>'Lexan 100 bar 305 Celcius '!$D$49:$D$54</c:f>
              <c:numCache>
                <c:formatCode>General</c:formatCode>
                <c:ptCount val="6"/>
                <c:pt idx="0">
                  <c:v>2.2644317901954505</c:v>
                </c:pt>
                <c:pt idx="1">
                  <c:v>2.2383338295242643</c:v>
                </c:pt>
                <c:pt idx="2">
                  <c:v>2.215897506892853</c:v>
                </c:pt>
                <c:pt idx="3">
                  <c:v>2.202161169510235</c:v>
                </c:pt>
                <c:pt idx="4">
                  <c:v>2.1829244141540829</c:v>
                </c:pt>
                <c:pt idx="5">
                  <c:v>2.1281090057357241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5424"/>
        <c:axId val="144216000"/>
      </c:scatterChart>
      <c:valAx>
        <c:axId val="144215424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Shear Rate (S^-1)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6000"/>
        <c:crosses val="autoZero"/>
        <c:crossBetween val="midCat"/>
      </c:valAx>
      <c:valAx>
        <c:axId val="144216000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Viscosity Pa*Sec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1085721967445947"/>
                  <c:y val="-5.3471586497135674E-2"/>
                </c:manualLayout>
              </c:layout>
              <c:numFmt formatCode="General" sourceLinked="0"/>
            </c:trendlineLbl>
          </c:trendline>
          <c:xVal>
            <c:numRef>
              <c:f>'Lexan 100 bar 305 Celcius '!$G$6:$G$11</c:f>
              <c:numCache>
                <c:formatCode>0.000</c:formatCode>
                <c:ptCount val="6"/>
                <c:pt idx="0">
                  <c:v>60.210179357173431</c:v>
                </c:pt>
                <c:pt idx="1">
                  <c:v>232.98721577341024</c:v>
                </c:pt>
                <c:pt idx="2">
                  <c:v>405.76425218964698</c:v>
                </c:pt>
                <c:pt idx="3">
                  <c:v>520.94894313380485</c:v>
                </c:pt>
                <c:pt idx="4">
                  <c:v>693.72597955004187</c:v>
                </c:pt>
                <c:pt idx="5">
                  <c:v>1259.1780987304533</c:v>
                </c:pt>
              </c:numCache>
            </c:numRef>
          </c:xVal>
          <c:yVal>
            <c:numRef>
              <c:f>'Lexan 100 bar 305 Celcius '!$I$6:$I$12</c:f>
              <c:numCache>
                <c:formatCode>General</c:formatCode>
                <c:ptCount val="7"/>
                <c:pt idx="0">
                  <c:v>12564.102564102564</c:v>
                </c:pt>
                <c:pt idx="1">
                  <c:v>45435.89743589743</c:v>
                </c:pt>
                <c:pt idx="2">
                  <c:v>64871.794871794875</c:v>
                </c:pt>
                <c:pt idx="3">
                  <c:v>81025.641025641031</c:v>
                </c:pt>
                <c:pt idx="4">
                  <c:v>102564.10256410255</c:v>
                </c:pt>
                <c:pt idx="5">
                  <c:v>132051.28205128206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7200"/>
        <c:axId val="77427776"/>
      </c:scatterChart>
      <c:valAx>
        <c:axId val="77427200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s</a:t>
                </a:r>
                <a:r>
                  <a:rPr lang="en-US"/>
                  <a:t>hear rate (1/s)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77427776"/>
        <c:crosses val="autoZero"/>
        <c:crossBetween val="midCat"/>
      </c:valAx>
      <c:valAx>
        <c:axId val="77427776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 stress (Pa)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42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Power-law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5098250891377748E-4"/>
                  <c:y val="5.2184707379403179E-2"/>
                </c:manualLayout>
              </c:layout>
              <c:numFmt formatCode="General" sourceLinked="0"/>
            </c:trendlineLbl>
          </c:trendline>
          <c:xVal>
            <c:numRef>
              <c:f>'Lexan 400 bar 325 Celcius '!$L$9:$L$12</c:f>
              <c:numCache>
                <c:formatCode>General</c:formatCode>
                <c:ptCount val="4"/>
                <c:pt idx="0">
                  <c:v>2.7724282855727229</c:v>
                </c:pt>
                <c:pt idx="1">
                  <c:v>2.8968210830998244</c:v>
                </c:pt>
                <c:pt idx="2">
                  <c:v>3.155720285536848</c:v>
                </c:pt>
              </c:numCache>
            </c:numRef>
          </c:xVal>
          <c:yVal>
            <c:numRef>
              <c:f>'Lexan 400 bar 325 Celcius '!$N$9:$N$12</c:f>
              <c:numCache>
                <c:formatCode>General</c:formatCode>
                <c:ptCount val="4"/>
                <c:pt idx="0">
                  <c:v>2.0812543296265553</c:v>
                </c:pt>
                <c:pt idx="1">
                  <c:v>2.0452505981523155</c:v>
                </c:pt>
                <c:pt idx="2">
                  <c:v>1.9667056505305951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7728"/>
        <c:axId val="144218304"/>
      </c:scatterChart>
      <c:valAx>
        <c:axId val="144217728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shearrate (1/s)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218304"/>
        <c:crosses val="autoZero"/>
        <c:crossBetween val="midCat"/>
      </c:valAx>
      <c:valAx>
        <c:axId val="1442183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eta (Pa-s)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21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1085721967445947"/>
                  <c:y val="-5.3471586497135674E-2"/>
                </c:manualLayout>
              </c:layout>
              <c:numFmt formatCode="General" sourceLinked="0"/>
            </c:trendlineLbl>
          </c:trendline>
          <c:xVal>
            <c:numRef>
              <c:f>'Lexan 400 bar 325 Celcius '!$G$6:$G$11</c:f>
              <c:numCache>
                <c:formatCode>0.000</c:formatCode>
                <c:ptCount val="6"/>
                <c:pt idx="0">
                  <c:v>60.210179357173431</c:v>
                </c:pt>
                <c:pt idx="1">
                  <c:v>232.98721577341024</c:v>
                </c:pt>
                <c:pt idx="2">
                  <c:v>405.76425218964698</c:v>
                </c:pt>
                <c:pt idx="3">
                  <c:v>520.94894313380485</c:v>
                </c:pt>
                <c:pt idx="4">
                  <c:v>693.72597955004187</c:v>
                </c:pt>
                <c:pt idx="5">
                  <c:v>1259.1780987304533</c:v>
                </c:pt>
              </c:numCache>
            </c:numRef>
          </c:xVal>
          <c:yVal>
            <c:numRef>
              <c:f>'Lexan 400 bar 325 Celcius '!$I$6:$I$12</c:f>
              <c:numCache>
                <c:formatCode>General</c:formatCode>
                <c:ptCount val="7"/>
                <c:pt idx="0">
                  <c:v>15807.692307692309</c:v>
                </c:pt>
                <c:pt idx="1">
                  <c:v>37064.102564102563</c:v>
                </c:pt>
                <c:pt idx="2">
                  <c:v>57692.307692307688</c:v>
                </c:pt>
                <c:pt idx="3">
                  <c:v>71397.435897435891</c:v>
                </c:pt>
                <c:pt idx="4">
                  <c:v>87512.820512820515</c:v>
                </c:pt>
                <c:pt idx="5">
                  <c:v>132564.10256410259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37664"/>
        <c:axId val="145138240"/>
      </c:scatterChart>
      <c:valAx>
        <c:axId val="145137664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s</a:t>
                </a:r>
                <a:r>
                  <a:rPr lang="en-US"/>
                  <a:t>hear rate (1/s)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138240"/>
        <c:crosses val="autoZero"/>
        <c:crossBetween val="midCat"/>
      </c:valAx>
      <c:valAx>
        <c:axId val="145138240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 stress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13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'Lexan 400 bar 325 Celcius '!$M$4</c:f>
              <c:strCache>
                <c:ptCount val="1"/>
                <c:pt idx="0">
                  <c:v>log wall shear stress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822281904684446"/>
                  <c:y val="0.50656456325327559"/>
                </c:manualLayout>
              </c:layout>
              <c:numFmt formatCode="General" sourceLinked="0"/>
            </c:trendlineLbl>
          </c:trendline>
          <c:xVal>
            <c:numRef>
              <c:f>'Lexan 400 bar 325 Celcius '!$M$6:$M$11</c:f>
              <c:numCache>
                <c:formatCode>General</c:formatCode>
                <c:ptCount val="6"/>
                <c:pt idx="0">
                  <c:v>4.1988684739052511</c:v>
                </c:pt>
                <c:pt idx="1">
                  <c:v>4.5689534889801768</c:v>
                </c:pt>
                <c:pt idx="2">
                  <c:v>4.7611179110848623</c:v>
                </c:pt>
                <c:pt idx="3">
                  <c:v>4.8536826151992782</c:v>
                </c:pt>
                <c:pt idx="4">
                  <c:v>4.9420716812521395</c:v>
                </c:pt>
                <c:pt idx="5">
                  <c:v>5.1224259360674429</c:v>
                </c:pt>
              </c:numCache>
            </c:numRef>
          </c:xVal>
          <c:yVal>
            <c:numRef>
              <c:f>'Lexan 400 bar 325 Celcius '!$K$6:$K$11</c:f>
              <c:numCache>
                <c:formatCode>General</c:formatCode>
                <c:ptCount val="6"/>
                <c:pt idx="0">
                  <c:v>1.7796699209077738</c:v>
                </c:pt>
                <c:pt idx="1">
                  <c:v>2.3673320915350939</c:v>
                </c:pt>
                <c:pt idx="2">
                  <c:v>2.6082737830604725</c:v>
                </c:pt>
                <c:pt idx="3">
                  <c:v>2.7167951612998875</c:v>
                </c:pt>
                <c:pt idx="4">
                  <c:v>2.841187958826989</c:v>
                </c:pt>
                <c:pt idx="5">
                  <c:v>3.1000871612640126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39968"/>
        <c:axId val="145140544"/>
      </c:scatterChart>
      <c:valAx>
        <c:axId val="1451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stress( Pa)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40544"/>
        <c:crosses val="autoZero"/>
        <c:crossBetween val="midCat"/>
      </c:valAx>
      <c:valAx>
        <c:axId val="1451405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rate</a:t>
                </a:r>
                <a:r>
                  <a:rPr lang="de-DE"/>
                  <a:t> (Sec^-1)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3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Lexan 325 celcius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400 BARS</c:v>
          </c:tx>
          <c:xVal>
            <c:numRef>
              <c:f>'Lexan 400 bar 325 Celcius '!$L$6:$L$11</c:f>
              <c:numCache>
                <c:formatCode>General</c:formatCode>
                <c:ptCount val="6"/>
                <c:pt idx="0">
                  <c:v>1.8353030451806092</c:v>
                </c:pt>
                <c:pt idx="1">
                  <c:v>2.4229652158079289</c:v>
                </c:pt>
                <c:pt idx="2">
                  <c:v>2.6639069073333079</c:v>
                </c:pt>
                <c:pt idx="3">
                  <c:v>2.7724282855727229</c:v>
                </c:pt>
                <c:pt idx="4">
                  <c:v>2.8968210830998244</c:v>
                </c:pt>
                <c:pt idx="5">
                  <c:v>3.155720285536848</c:v>
                </c:pt>
              </c:numCache>
            </c:numRef>
          </c:xVal>
          <c:yVal>
            <c:numRef>
              <c:f>'Lexan 400 bar 325 Celcius '!$N$6:$N$11</c:f>
              <c:numCache>
                <c:formatCode>General</c:formatCode>
                <c:ptCount val="6"/>
                <c:pt idx="0">
                  <c:v>2.3635654287246415</c:v>
                </c:pt>
                <c:pt idx="1">
                  <c:v>2.1459882731722479</c:v>
                </c:pt>
                <c:pt idx="2">
                  <c:v>2.0972110037515552</c:v>
                </c:pt>
                <c:pt idx="3">
                  <c:v>2.0812543296265553</c:v>
                </c:pt>
                <c:pt idx="4">
                  <c:v>2.0452505981523155</c:v>
                </c:pt>
                <c:pt idx="5">
                  <c:v>1.9667056505305951</c:v>
                </c:pt>
              </c:numCache>
            </c:numRef>
          </c:yVal>
          <c:smooth val="1"/>
        </c:ser>
        <c:ser>
          <c:idx val="1"/>
          <c:order val="1"/>
          <c:tx>
            <c:v>Moldex no pressure efect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'Lexan 400 bar 325 Celcius '!$C$50:$C$55</c:f>
              <c:numCache>
                <c:formatCode>General</c:formatCode>
                <c:ptCount val="6"/>
                <c:pt idx="0">
                  <c:v>1.8353030451806092</c:v>
                </c:pt>
                <c:pt idx="1">
                  <c:v>2.4229652158079289</c:v>
                </c:pt>
                <c:pt idx="2">
                  <c:v>2.6639069073333079</c:v>
                </c:pt>
                <c:pt idx="3">
                  <c:v>2.7724282855727229</c:v>
                </c:pt>
                <c:pt idx="4">
                  <c:v>2.8968210830998244</c:v>
                </c:pt>
                <c:pt idx="5">
                  <c:v>3.155720285536848</c:v>
                </c:pt>
              </c:numCache>
            </c:numRef>
          </c:xVal>
          <c:yVal>
            <c:numRef>
              <c:f>'Lexan 400 bar 325 Celcius '!$D$50:$D$55</c:f>
              <c:numCache>
                <c:formatCode>General</c:formatCode>
                <c:ptCount val="6"/>
                <c:pt idx="0">
                  <c:v>2.0208259011161904</c:v>
                </c:pt>
                <c:pt idx="1">
                  <c:v>2.0045203012371418</c:v>
                </c:pt>
                <c:pt idx="2">
                  <c:v>1.9902106122240348</c:v>
                </c:pt>
                <c:pt idx="3">
                  <c:v>1.981318260243407</c:v>
                </c:pt>
                <c:pt idx="4">
                  <c:v>1.9686994562279809</c:v>
                </c:pt>
                <c:pt idx="5">
                  <c:v>1.9317043019777502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2272"/>
        <c:axId val="145142848"/>
      </c:scatterChart>
      <c:valAx>
        <c:axId val="145142272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Shear Rate (S^-1)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2848"/>
        <c:crosses val="autoZero"/>
        <c:crossBetween val="midCat"/>
      </c:valAx>
      <c:valAx>
        <c:axId val="145142848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Viscosity Pa*Sec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Power-law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5098250891377748E-4"/>
                  <c:y val="5.2184707379403179E-2"/>
                </c:manualLayout>
              </c:layout>
              <c:numFmt formatCode="General" sourceLinked="0"/>
            </c:trendlineLbl>
          </c:trendline>
          <c:xVal>
            <c:numRef>
              <c:f>'Lexan 500 bar 325 Celcius '!$L$9:$L$12</c:f>
              <c:numCache>
                <c:formatCode>General</c:formatCode>
                <c:ptCount val="4"/>
                <c:pt idx="0">
                  <c:v>2.7711528236224803</c:v>
                </c:pt>
                <c:pt idx="1">
                  <c:v>2.8955456211495814</c:v>
                </c:pt>
                <c:pt idx="2">
                  <c:v>3.1544448235866054</c:v>
                </c:pt>
              </c:numCache>
            </c:numRef>
          </c:xVal>
          <c:yVal>
            <c:numRef>
              <c:f>'Lexan 500 bar 325 Celcius '!$N$9:$N$12</c:f>
              <c:numCache>
                <c:formatCode>General</c:formatCode>
                <c:ptCount val="4"/>
                <c:pt idx="0">
                  <c:v>2.1499331062730507</c:v>
                </c:pt>
                <c:pt idx="1">
                  <c:v>2.100595449430505</c:v>
                </c:pt>
                <c:pt idx="2">
                  <c:v>2.0238678954630336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576"/>
        <c:axId val="145145152"/>
      </c:scatterChart>
      <c:valAx>
        <c:axId val="145144576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shearrate (1/s)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45152"/>
        <c:crosses val="autoZero"/>
        <c:crossBetween val="midCat"/>
      </c:valAx>
      <c:valAx>
        <c:axId val="14514515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eta (Pa-s)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44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1085721967445947"/>
                  <c:y val="-5.3471586497135674E-2"/>
                </c:manualLayout>
              </c:layout>
              <c:numFmt formatCode="General" sourceLinked="0"/>
            </c:trendlineLbl>
          </c:trendline>
          <c:xVal>
            <c:numRef>
              <c:f>'Lexan 500 bar 325 Celcius '!$G$6:$G$11</c:f>
              <c:numCache>
                <c:formatCode>0.000</c:formatCode>
                <c:ptCount val="6"/>
                <c:pt idx="0">
                  <c:v>60.210179357173431</c:v>
                </c:pt>
                <c:pt idx="1">
                  <c:v>232.98721577341024</c:v>
                </c:pt>
                <c:pt idx="2">
                  <c:v>405.76425218964698</c:v>
                </c:pt>
                <c:pt idx="3">
                  <c:v>520.94894313380485</c:v>
                </c:pt>
                <c:pt idx="4">
                  <c:v>693.72597955004187</c:v>
                </c:pt>
                <c:pt idx="5">
                  <c:v>1259.1780987304533</c:v>
                </c:pt>
              </c:numCache>
            </c:numRef>
          </c:xVal>
          <c:yVal>
            <c:numRef>
              <c:f>'Lexan 500 bar 325 Celcius '!$I$6:$I$12</c:f>
              <c:numCache>
                <c:formatCode>General</c:formatCode>
                <c:ptCount val="7"/>
                <c:pt idx="0">
                  <c:v>17461.538461538461</c:v>
                </c:pt>
                <c:pt idx="1">
                  <c:v>44423.076923076922</c:v>
                </c:pt>
                <c:pt idx="2">
                  <c:v>68910.256410256407</c:v>
                </c:pt>
                <c:pt idx="3">
                  <c:v>83384.61538461539</c:v>
                </c:pt>
                <c:pt idx="4">
                  <c:v>99115.38461538461</c:v>
                </c:pt>
                <c:pt idx="5">
                  <c:v>150769.23076923078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39360"/>
        <c:axId val="147039936"/>
      </c:scatterChart>
      <c:valAx>
        <c:axId val="147039360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s</a:t>
                </a:r>
                <a:r>
                  <a:rPr lang="en-US"/>
                  <a:t>hear rate (1/s)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7039936"/>
        <c:crosses val="autoZero"/>
        <c:crossBetween val="midCat"/>
      </c:valAx>
      <c:valAx>
        <c:axId val="147039936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 stress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703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'Lexan 500 bar 325 Celcius '!$M$4</c:f>
              <c:strCache>
                <c:ptCount val="1"/>
                <c:pt idx="0">
                  <c:v>log wall shear stress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822281904684446"/>
                  <c:y val="0.50656456325327559"/>
                </c:manualLayout>
              </c:layout>
              <c:numFmt formatCode="General" sourceLinked="0"/>
            </c:trendlineLbl>
          </c:trendline>
          <c:xVal>
            <c:numRef>
              <c:f>'Lexan 500 bar 325 Celcius '!$M$6:$M$11</c:f>
              <c:numCache>
                <c:formatCode>General</c:formatCode>
                <c:ptCount val="6"/>
                <c:pt idx="0">
                  <c:v>4.2420825048862856</c:v>
                </c:pt>
                <c:pt idx="1">
                  <c:v>4.6476086362573454</c:v>
                </c:pt>
                <c:pt idx="2">
                  <c:v>4.8382838658971616</c:v>
                </c:pt>
                <c:pt idx="3">
                  <c:v>4.921085929895531</c:v>
                </c:pt>
                <c:pt idx="4">
                  <c:v>4.9961410705800864</c:v>
                </c:pt>
                <c:pt idx="5">
                  <c:v>5.1783127190496385</c:v>
                </c:pt>
              </c:numCache>
            </c:numRef>
          </c:xVal>
          <c:yVal>
            <c:numRef>
              <c:f>'Lexan 500 bar 325 Celcius '!$K$6:$K$11</c:f>
              <c:numCache>
                <c:formatCode>General</c:formatCode>
                <c:ptCount val="6"/>
                <c:pt idx="0">
                  <c:v>1.7796699209077738</c:v>
                </c:pt>
                <c:pt idx="1">
                  <c:v>2.3673320915350939</c:v>
                </c:pt>
                <c:pt idx="2">
                  <c:v>2.6082737830604725</c:v>
                </c:pt>
                <c:pt idx="3">
                  <c:v>2.7167951612998875</c:v>
                </c:pt>
                <c:pt idx="4">
                  <c:v>2.841187958826989</c:v>
                </c:pt>
                <c:pt idx="5">
                  <c:v>3.1000871612640126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1664"/>
        <c:axId val="147042240"/>
      </c:scatterChart>
      <c:valAx>
        <c:axId val="14704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stress( Pa)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42240"/>
        <c:crosses val="autoZero"/>
        <c:crossBetween val="midCat"/>
      </c:valAx>
      <c:valAx>
        <c:axId val="1470422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rate</a:t>
                </a:r>
                <a:r>
                  <a:rPr lang="de-DE"/>
                  <a:t> (Sec^-1)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4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Lexan 325 celcius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500 bars</c:v>
          </c:tx>
          <c:xVal>
            <c:numRef>
              <c:f>'Lexan 500 bar 325 Celcius '!$L$6:$L$11</c:f>
              <c:numCache>
                <c:formatCode>General</c:formatCode>
                <c:ptCount val="6"/>
                <c:pt idx="0">
                  <c:v>1.8340275832303665</c:v>
                </c:pt>
                <c:pt idx="1">
                  <c:v>2.4216897538576863</c:v>
                </c:pt>
                <c:pt idx="2">
                  <c:v>2.6626314453830648</c:v>
                </c:pt>
                <c:pt idx="3">
                  <c:v>2.7711528236224803</c:v>
                </c:pt>
                <c:pt idx="4">
                  <c:v>2.8955456211495814</c:v>
                </c:pt>
                <c:pt idx="5">
                  <c:v>3.1544448235866054</c:v>
                </c:pt>
              </c:numCache>
            </c:numRef>
          </c:xVal>
          <c:yVal>
            <c:numRef>
              <c:f>'Lexan 500 bar 325 Celcius '!$N$6:$N$11</c:f>
              <c:numCache>
                <c:formatCode>General</c:formatCode>
                <c:ptCount val="6"/>
                <c:pt idx="0">
                  <c:v>2.4080549216559191</c:v>
                </c:pt>
                <c:pt idx="1">
                  <c:v>2.2259188823996583</c:v>
                </c:pt>
                <c:pt idx="2">
                  <c:v>2.1756524205140972</c:v>
                </c:pt>
                <c:pt idx="3">
                  <c:v>2.1499331062730507</c:v>
                </c:pt>
                <c:pt idx="4">
                  <c:v>2.100595449430505</c:v>
                </c:pt>
                <c:pt idx="5">
                  <c:v>2.0238678954630336</c:v>
                </c:pt>
              </c:numCache>
            </c:numRef>
          </c:yVal>
          <c:smooth val="1"/>
        </c:ser>
        <c:ser>
          <c:idx val="0"/>
          <c:order val="1"/>
          <c:tx>
            <c:v>400 bars</c:v>
          </c:tx>
          <c:xVal>
            <c:numRef>
              <c:f>'Lexan 400 bar 325 Celcius '!$L$6:$L$11</c:f>
              <c:numCache>
                <c:formatCode>General</c:formatCode>
                <c:ptCount val="6"/>
                <c:pt idx="0">
                  <c:v>1.8353030451806092</c:v>
                </c:pt>
                <c:pt idx="1">
                  <c:v>2.4229652158079289</c:v>
                </c:pt>
                <c:pt idx="2">
                  <c:v>2.6639069073333079</c:v>
                </c:pt>
                <c:pt idx="3">
                  <c:v>2.7724282855727229</c:v>
                </c:pt>
                <c:pt idx="4">
                  <c:v>2.8968210830998244</c:v>
                </c:pt>
                <c:pt idx="5">
                  <c:v>3.155720285536848</c:v>
                </c:pt>
              </c:numCache>
            </c:numRef>
          </c:xVal>
          <c:yVal>
            <c:numRef>
              <c:f>'Lexan 400 bar 325 Celcius '!$N$6:$N$11</c:f>
              <c:numCache>
                <c:formatCode>General</c:formatCode>
                <c:ptCount val="6"/>
                <c:pt idx="0">
                  <c:v>2.3635654287246415</c:v>
                </c:pt>
                <c:pt idx="1">
                  <c:v>2.1459882731722479</c:v>
                </c:pt>
                <c:pt idx="2">
                  <c:v>2.0972110037515552</c:v>
                </c:pt>
                <c:pt idx="3">
                  <c:v>2.0812543296265553</c:v>
                </c:pt>
                <c:pt idx="4">
                  <c:v>2.0452505981523155</c:v>
                </c:pt>
                <c:pt idx="5">
                  <c:v>1.9667056505305951</c:v>
                </c:pt>
              </c:numCache>
            </c:numRef>
          </c:yVal>
          <c:smooth val="1"/>
        </c:ser>
        <c:ser>
          <c:idx val="1"/>
          <c:order val="2"/>
          <c:tx>
            <c:v>Moldex no pressure efect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'Lexan 500 bar 325 Celcius '!$C$50:$C$55</c:f>
              <c:numCache>
                <c:formatCode>General</c:formatCode>
                <c:ptCount val="6"/>
                <c:pt idx="0">
                  <c:v>1.8283447359000031</c:v>
                </c:pt>
                <c:pt idx="1">
                  <c:v>2.4160069065273233</c:v>
                </c:pt>
                <c:pt idx="2">
                  <c:v>2.6569485980527019</c:v>
                </c:pt>
                <c:pt idx="3">
                  <c:v>2.7654699762921169</c:v>
                </c:pt>
                <c:pt idx="4">
                  <c:v>2.8898627738192184</c:v>
                </c:pt>
                <c:pt idx="5">
                  <c:v>3.1487619762562424</c:v>
                </c:pt>
              </c:numCache>
            </c:numRef>
          </c:xVal>
          <c:yVal>
            <c:numRef>
              <c:f>'Lexan 500 bar 325 Celcius '!$D$50:$D$55</c:f>
              <c:numCache>
                <c:formatCode>General</c:formatCode>
                <c:ptCount val="6"/>
                <c:pt idx="0">
                  <c:v>2.0209269998615964</c:v>
                </c:pt>
                <c:pt idx="1">
                  <c:v>2.0048434102937698</c:v>
                </c:pt>
                <c:pt idx="2">
                  <c:v>1.9907218946435934</c:v>
                </c:pt>
                <c:pt idx="3">
                  <c:v>1.9819434318648939</c:v>
                </c:pt>
                <c:pt idx="4">
                  <c:v>1.9694823424911356</c:v>
                </c:pt>
                <c:pt idx="5">
                  <c:v>1.9329243127012157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3968"/>
        <c:axId val="147044544"/>
      </c:scatterChart>
      <c:valAx>
        <c:axId val="147043968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Shear Rate (S^-1)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4544"/>
        <c:crosses val="autoZero"/>
        <c:crossBetween val="midCat"/>
      </c:valAx>
      <c:valAx>
        <c:axId val="147044544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Viscosity Pa*Sec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Lexan 325 celcius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500 bars</c:v>
          </c:tx>
          <c:xVal>
            <c:numRef>
              <c:f>'Lexan 500 bar 325 Celcius '!$L$6:$L$11</c:f>
              <c:numCache>
                <c:formatCode>General</c:formatCode>
                <c:ptCount val="6"/>
                <c:pt idx="0">
                  <c:v>1.8340275832303665</c:v>
                </c:pt>
                <c:pt idx="1">
                  <c:v>2.4216897538576863</c:v>
                </c:pt>
                <c:pt idx="2">
                  <c:v>2.6626314453830648</c:v>
                </c:pt>
                <c:pt idx="3">
                  <c:v>2.7711528236224803</c:v>
                </c:pt>
                <c:pt idx="4">
                  <c:v>2.8955456211495814</c:v>
                </c:pt>
                <c:pt idx="5">
                  <c:v>3.1544448235866054</c:v>
                </c:pt>
              </c:numCache>
            </c:numRef>
          </c:xVal>
          <c:yVal>
            <c:numRef>
              <c:f>'Lexan 500 bar 325 Celcius '!$N$6:$N$11</c:f>
              <c:numCache>
                <c:formatCode>General</c:formatCode>
                <c:ptCount val="6"/>
                <c:pt idx="0">
                  <c:v>2.4080549216559191</c:v>
                </c:pt>
                <c:pt idx="1">
                  <c:v>2.2259188823996583</c:v>
                </c:pt>
                <c:pt idx="2">
                  <c:v>2.1756524205140972</c:v>
                </c:pt>
                <c:pt idx="3">
                  <c:v>2.1499331062730507</c:v>
                </c:pt>
                <c:pt idx="4">
                  <c:v>2.100595449430505</c:v>
                </c:pt>
                <c:pt idx="5">
                  <c:v>2.0238678954630336</c:v>
                </c:pt>
              </c:numCache>
            </c:numRef>
          </c:yVal>
          <c:smooth val="1"/>
        </c:ser>
        <c:ser>
          <c:idx val="0"/>
          <c:order val="1"/>
          <c:tx>
            <c:v>400 bars</c:v>
          </c:tx>
          <c:xVal>
            <c:numRef>
              <c:f>'Lexan 400 bar 325 Celcius '!$L$6:$L$11</c:f>
              <c:numCache>
                <c:formatCode>General</c:formatCode>
                <c:ptCount val="6"/>
                <c:pt idx="0">
                  <c:v>1.8353030451806092</c:v>
                </c:pt>
                <c:pt idx="1">
                  <c:v>2.4229652158079289</c:v>
                </c:pt>
                <c:pt idx="2">
                  <c:v>2.6639069073333079</c:v>
                </c:pt>
                <c:pt idx="3">
                  <c:v>2.7724282855727229</c:v>
                </c:pt>
                <c:pt idx="4">
                  <c:v>2.8968210830998244</c:v>
                </c:pt>
                <c:pt idx="5">
                  <c:v>3.155720285536848</c:v>
                </c:pt>
              </c:numCache>
            </c:numRef>
          </c:xVal>
          <c:yVal>
            <c:numRef>
              <c:f>'Lexan 400 bar 325 Celcius '!$N$6:$N$11</c:f>
              <c:numCache>
                <c:formatCode>General</c:formatCode>
                <c:ptCount val="6"/>
                <c:pt idx="0">
                  <c:v>2.3635654287246415</c:v>
                </c:pt>
                <c:pt idx="1">
                  <c:v>2.1459882731722479</c:v>
                </c:pt>
                <c:pt idx="2">
                  <c:v>2.0972110037515552</c:v>
                </c:pt>
                <c:pt idx="3">
                  <c:v>2.0812543296265553</c:v>
                </c:pt>
                <c:pt idx="4">
                  <c:v>2.0452505981523155</c:v>
                </c:pt>
                <c:pt idx="5">
                  <c:v>1.9667056505305951</c:v>
                </c:pt>
              </c:numCache>
            </c:numRef>
          </c:yVal>
          <c:smooth val="1"/>
        </c:ser>
        <c:ser>
          <c:idx val="1"/>
          <c:order val="2"/>
          <c:tx>
            <c:v>Moldex no pressure efect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'Lexan 500 bar 325 Celcius '!$C$50:$C$55</c:f>
              <c:numCache>
                <c:formatCode>General</c:formatCode>
                <c:ptCount val="6"/>
                <c:pt idx="0">
                  <c:v>1.8283447359000031</c:v>
                </c:pt>
                <c:pt idx="1">
                  <c:v>2.4160069065273233</c:v>
                </c:pt>
                <c:pt idx="2">
                  <c:v>2.6569485980527019</c:v>
                </c:pt>
                <c:pt idx="3">
                  <c:v>2.7654699762921169</c:v>
                </c:pt>
                <c:pt idx="4">
                  <c:v>2.8898627738192184</c:v>
                </c:pt>
                <c:pt idx="5">
                  <c:v>3.1487619762562424</c:v>
                </c:pt>
              </c:numCache>
            </c:numRef>
          </c:xVal>
          <c:yVal>
            <c:numRef>
              <c:f>'Lexan 500 bar 325 Celcius '!$D$50:$D$55</c:f>
              <c:numCache>
                <c:formatCode>General</c:formatCode>
                <c:ptCount val="6"/>
                <c:pt idx="0">
                  <c:v>2.0209269998615964</c:v>
                </c:pt>
                <c:pt idx="1">
                  <c:v>2.0048434102937698</c:v>
                </c:pt>
                <c:pt idx="2">
                  <c:v>1.9907218946435934</c:v>
                </c:pt>
                <c:pt idx="3">
                  <c:v>1.9819434318648939</c:v>
                </c:pt>
                <c:pt idx="4">
                  <c:v>1.9694823424911356</c:v>
                </c:pt>
                <c:pt idx="5">
                  <c:v>1.9329243127012157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2784"/>
        <c:axId val="147063360"/>
      </c:scatterChart>
      <c:valAx>
        <c:axId val="147062784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Shear Rate (S^-1)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3360"/>
        <c:crosses val="autoZero"/>
        <c:crossBetween val="midCat"/>
      </c:valAx>
      <c:valAx>
        <c:axId val="147063360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Viscosity Pa*Sec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Power-law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5098250891377748E-4"/>
                  <c:y val="5.2184707379403179E-2"/>
                </c:manualLayout>
              </c:layout>
              <c:numFmt formatCode="General" sourceLinked="0"/>
            </c:trendlineLbl>
          </c:trendline>
          <c:xVal>
            <c:numRef>
              <c:f>'Lexan 300 bar 315 Celcius '!$L$8:$L$11</c:f>
              <c:numCache>
                <c:formatCode>General</c:formatCode>
                <c:ptCount val="4"/>
                <c:pt idx="0">
                  <c:v>2.7601574393210169</c:v>
                </c:pt>
                <c:pt idx="1">
                  <c:v>2.8845502368481184</c:v>
                </c:pt>
                <c:pt idx="2">
                  <c:v>3.1434494392851424</c:v>
                </c:pt>
              </c:numCache>
            </c:numRef>
          </c:xVal>
          <c:yVal>
            <c:numRef>
              <c:f>'Lexan 300 bar 315 Celcius '!$N$8:$N$11</c:f>
              <c:numCache>
                <c:formatCode>General</c:formatCode>
                <c:ptCount val="4"/>
                <c:pt idx="0">
                  <c:v>2.1879795529466111</c:v>
                </c:pt>
                <c:pt idx="1">
                  <c:v>2.1509308151525115</c:v>
                </c:pt>
                <c:pt idx="2">
                  <c:v>2.0783993103312137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5088"/>
        <c:axId val="147065664"/>
      </c:scatterChart>
      <c:valAx>
        <c:axId val="147065088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shearrate (1/s)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65664"/>
        <c:crosses val="autoZero"/>
        <c:crossBetween val="midCat"/>
      </c:valAx>
      <c:valAx>
        <c:axId val="14706566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eta (Pa-s)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6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'Lexan 100 bar 305 Celcius '!$M$4</c:f>
              <c:strCache>
                <c:ptCount val="1"/>
                <c:pt idx="0">
                  <c:v>log wall shear stress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822281904684446"/>
                  <c:y val="0.50656456325327559"/>
                </c:manualLayout>
              </c:layout>
              <c:numFmt formatCode="General" sourceLinked="0"/>
            </c:trendlineLbl>
          </c:trendline>
          <c:xVal>
            <c:numRef>
              <c:f>'Lexan 100 bar 305 Celcius '!$M$6:$M$11</c:f>
              <c:numCache>
                <c:formatCode>General</c:formatCode>
                <c:ptCount val="6"/>
                <c:pt idx="0">
                  <c:v>4.0991314730020143</c:v>
                </c:pt>
                <c:pt idx="1">
                  <c:v>4.6573991105245316</c:v>
                </c:pt>
                <c:pt idx="2">
                  <c:v>4.812055914149318</c:v>
                </c:pt>
                <c:pt idx="3">
                  <c:v>4.9086224755919039</c:v>
                </c:pt>
                <c:pt idx="4">
                  <c:v>5.010995384301463</c:v>
                </c:pt>
                <c:pt idx="5">
                  <c:v>5.1207426220146912</c:v>
                </c:pt>
              </c:numCache>
            </c:numRef>
          </c:xVal>
          <c:yVal>
            <c:numRef>
              <c:f>'Lexan 100 bar 305 Celcius '!$K$6:$K$11</c:f>
              <c:numCache>
                <c:formatCode>General</c:formatCode>
                <c:ptCount val="6"/>
                <c:pt idx="0">
                  <c:v>1.7796699209077738</c:v>
                </c:pt>
                <c:pt idx="1">
                  <c:v>2.3673320915350939</c:v>
                </c:pt>
                <c:pt idx="2">
                  <c:v>2.6082737830604725</c:v>
                </c:pt>
                <c:pt idx="3">
                  <c:v>2.7167951612998875</c:v>
                </c:pt>
                <c:pt idx="4">
                  <c:v>2.841187958826989</c:v>
                </c:pt>
                <c:pt idx="5">
                  <c:v>3.1000871612640126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9504"/>
        <c:axId val="77430080"/>
      </c:scatterChart>
      <c:valAx>
        <c:axId val="7742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stress( Pa)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30080"/>
        <c:crosses val="autoZero"/>
        <c:crossBetween val="midCat"/>
      </c:valAx>
      <c:valAx>
        <c:axId val="774300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rate</a:t>
                </a:r>
                <a:r>
                  <a:rPr lang="de-DE"/>
                  <a:t> (Sec^-1)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2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1085721967445947"/>
                  <c:y val="-5.3471586497135674E-2"/>
                </c:manualLayout>
              </c:layout>
              <c:numFmt formatCode="General" sourceLinked="0"/>
            </c:trendlineLbl>
          </c:trendline>
          <c:xVal>
            <c:numRef>
              <c:f>'Lexan 300 bar 315 Celcius '!$G$6:$G$10</c:f>
              <c:numCache>
                <c:formatCode>0.000</c:formatCode>
                <c:ptCount val="5"/>
                <c:pt idx="0">
                  <c:v>232.98721577341024</c:v>
                </c:pt>
                <c:pt idx="1">
                  <c:v>405.76425218964698</c:v>
                </c:pt>
                <c:pt idx="2">
                  <c:v>520.94894313380485</c:v>
                </c:pt>
                <c:pt idx="3">
                  <c:v>693.72597955004187</c:v>
                </c:pt>
                <c:pt idx="4">
                  <c:v>1259.1780987304533</c:v>
                </c:pt>
              </c:numCache>
            </c:numRef>
          </c:xVal>
          <c:yVal>
            <c:numRef>
              <c:f>'Lexan 300 bar 315 Celcius '!$I$6:$I$11</c:f>
              <c:numCache>
                <c:formatCode>General</c:formatCode>
                <c:ptCount val="6"/>
                <c:pt idx="0">
                  <c:v>45730.769230769227</c:v>
                </c:pt>
                <c:pt idx="1">
                  <c:v>76025.641025641016</c:v>
                </c:pt>
                <c:pt idx="2">
                  <c:v>88743.58974358975</c:v>
                </c:pt>
                <c:pt idx="3">
                  <c:v>108512.82051282052</c:v>
                </c:pt>
                <c:pt idx="4">
                  <c:v>166666.66666666669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7392"/>
        <c:axId val="147067968"/>
      </c:scatterChart>
      <c:valAx>
        <c:axId val="147067392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s</a:t>
                </a:r>
                <a:r>
                  <a:rPr lang="en-US"/>
                  <a:t>hear rate (1/s)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7067968"/>
        <c:crosses val="autoZero"/>
        <c:crossBetween val="midCat"/>
      </c:valAx>
      <c:valAx>
        <c:axId val="147067968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 stress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706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'Lexan 300 bar 315 Celcius '!$M$4</c:f>
              <c:strCache>
                <c:ptCount val="1"/>
                <c:pt idx="0">
                  <c:v>log wall shear stress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822281904684446"/>
                  <c:y val="0.50656456325327559"/>
                </c:manualLayout>
              </c:layout>
              <c:numFmt formatCode="General" sourceLinked="0"/>
            </c:trendlineLbl>
          </c:trendline>
          <c:xVal>
            <c:numRef>
              <c:f>'Lexan 300 bar 315 Celcius '!$M$6:$M$10</c:f>
              <c:numCache>
                <c:formatCode>General</c:formatCode>
                <c:ptCount val="5"/>
                <c:pt idx="0">
                  <c:v>4.6602085066478729</c:v>
                </c:pt>
                <c:pt idx="1">
                  <c:v>4.8809600906737822</c:v>
                </c:pt>
                <c:pt idx="2">
                  <c:v>4.9481369922676279</c:v>
                </c:pt>
                <c:pt idx="3">
                  <c:v>5.0354810520006295</c:v>
                </c:pt>
                <c:pt idx="4">
                  <c:v>5.2218487496163561</c:v>
                </c:pt>
              </c:numCache>
            </c:numRef>
          </c:xVal>
          <c:yVal>
            <c:numRef>
              <c:f>'Lexan 300 bar 315 Celcius '!$K$6:$K$10</c:f>
              <c:numCache>
                <c:formatCode>General</c:formatCode>
                <c:ptCount val="5"/>
                <c:pt idx="0">
                  <c:v>2.3673320915350939</c:v>
                </c:pt>
                <c:pt idx="1">
                  <c:v>2.6082737830604725</c:v>
                </c:pt>
                <c:pt idx="2">
                  <c:v>2.7167951612998875</c:v>
                </c:pt>
                <c:pt idx="3">
                  <c:v>2.841187958826989</c:v>
                </c:pt>
                <c:pt idx="4">
                  <c:v>3.1000871612640126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9696"/>
        <c:axId val="147070272"/>
      </c:scatterChart>
      <c:valAx>
        <c:axId val="14706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stress( Pa)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70272"/>
        <c:crosses val="autoZero"/>
        <c:crossBetween val="midCat"/>
      </c:valAx>
      <c:valAx>
        <c:axId val="1470702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rate</a:t>
                </a:r>
                <a:r>
                  <a:rPr lang="de-DE"/>
                  <a:t> (Sec^-1)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069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Lexan 315 celcius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300 bars</c:v>
          </c:tx>
          <c:xVal>
            <c:numRef>
              <c:f>'Lexan 300 bar 315 Celcius '!$L$6:$L$10</c:f>
              <c:numCache>
                <c:formatCode>General</c:formatCode>
                <c:ptCount val="5"/>
                <c:pt idx="0">
                  <c:v>2.4106943695562233</c:v>
                </c:pt>
                <c:pt idx="1">
                  <c:v>2.6516360610816019</c:v>
                </c:pt>
                <c:pt idx="2">
                  <c:v>2.7601574393210169</c:v>
                </c:pt>
                <c:pt idx="3">
                  <c:v>2.8845502368481184</c:v>
                </c:pt>
                <c:pt idx="4">
                  <c:v>3.1434494392851424</c:v>
                </c:pt>
              </c:numCache>
            </c:numRef>
          </c:xVal>
          <c:yVal>
            <c:numRef>
              <c:f>'Lexan 300 bar 315 Celcius '!$N$6:$N$10</c:f>
              <c:numCache>
                <c:formatCode>General</c:formatCode>
                <c:ptCount val="5"/>
                <c:pt idx="0">
                  <c:v>2.24951413709165</c:v>
                </c:pt>
                <c:pt idx="1">
                  <c:v>2.2293240295921799</c:v>
                </c:pt>
                <c:pt idx="2">
                  <c:v>2.1879795529466111</c:v>
                </c:pt>
                <c:pt idx="3">
                  <c:v>2.1509308151525115</c:v>
                </c:pt>
                <c:pt idx="4">
                  <c:v>2.0783993103312137</c:v>
                </c:pt>
              </c:numCache>
            </c:numRef>
          </c:yVal>
          <c:smooth val="1"/>
        </c:ser>
        <c:ser>
          <c:idx val="1"/>
          <c:order val="1"/>
          <c:tx>
            <c:v>Moldex no pressure efect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'Lexan 300 bar 315 Celcius '!$C$49:$C$53</c:f>
              <c:numCache>
                <c:formatCode>General</c:formatCode>
                <c:ptCount val="5"/>
                <c:pt idx="0">
                  <c:v>2.4160069065273233</c:v>
                </c:pt>
                <c:pt idx="1">
                  <c:v>2.6569485980527019</c:v>
                </c:pt>
                <c:pt idx="2">
                  <c:v>2.7654699762921169</c:v>
                </c:pt>
                <c:pt idx="3">
                  <c:v>2.8898627738192184</c:v>
                </c:pt>
                <c:pt idx="4">
                  <c:v>3.1487619762562424</c:v>
                </c:pt>
              </c:numCache>
            </c:numRef>
          </c:xVal>
          <c:yVal>
            <c:numRef>
              <c:f>'Lexan 300 bar 315 Celcius '!$D$49:$D$53</c:f>
              <c:numCache>
                <c:formatCode>General</c:formatCode>
                <c:ptCount val="5"/>
                <c:pt idx="0">
                  <c:v>2.1180305358922142</c:v>
                </c:pt>
                <c:pt idx="1">
                  <c:v>2.1003420244809585</c:v>
                </c:pt>
                <c:pt idx="2">
                  <c:v>2.0894180910833482</c:v>
                </c:pt>
                <c:pt idx="3">
                  <c:v>2.074002410430746</c:v>
                </c:pt>
                <c:pt idx="4">
                  <c:v>2.029353426736066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1280"/>
        <c:axId val="147121856"/>
      </c:scatterChart>
      <c:valAx>
        <c:axId val="147121280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Shear Rate (S^-1)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1856"/>
        <c:crosses val="autoZero"/>
        <c:crossBetween val="midCat"/>
      </c:valAx>
      <c:valAx>
        <c:axId val="1471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Viscosity Pa*Sec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Power-law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5098250891377748E-4"/>
                  <c:y val="5.2184707379403179E-2"/>
                </c:manualLayout>
              </c:layout>
              <c:numFmt formatCode="General" sourceLinked="0"/>
            </c:trendlineLbl>
          </c:trendline>
          <c:xVal>
            <c:numRef>
              <c:f>'Lexan 400 bar 315 Celcius '!$L$8:$L$11</c:f>
              <c:numCache>
                <c:formatCode>General</c:formatCode>
                <c:ptCount val="4"/>
                <c:pt idx="0">
                  <c:v>2.7874486119680473</c:v>
                </c:pt>
                <c:pt idx="1">
                  <c:v>2.9118414094951488</c:v>
                </c:pt>
                <c:pt idx="2">
                  <c:v>3.1707406119321728</c:v>
                </c:pt>
              </c:numCache>
            </c:numRef>
          </c:xVal>
          <c:yVal>
            <c:numRef>
              <c:f>'Lexan 400 bar 315 Celcius '!$N$8:$N$11</c:f>
              <c:numCache>
                <c:formatCode>General</c:formatCode>
                <c:ptCount val="4"/>
                <c:pt idx="0">
                  <c:v>2.2596764211962896</c:v>
                </c:pt>
                <c:pt idx="1">
                  <c:v>2.19606398781437</c:v>
                </c:pt>
                <c:pt idx="2">
                  <c:v>2.124685506213809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3584"/>
        <c:axId val="147124160"/>
      </c:scatterChart>
      <c:valAx>
        <c:axId val="147123584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shearrate (1/s)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124160"/>
        <c:crosses val="autoZero"/>
        <c:crossBetween val="midCat"/>
      </c:valAx>
      <c:valAx>
        <c:axId val="14712416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eta (Pa-s)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12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1085721967445947"/>
                  <c:y val="-5.3471586497135674E-2"/>
                </c:manualLayout>
              </c:layout>
              <c:numFmt formatCode="General" sourceLinked="0"/>
            </c:trendlineLbl>
          </c:trendline>
          <c:xVal>
            <c:numRef>
              <c:f>'Lexan 400 bar 315 Celcius '!$G$6:$G$10</c:f>
              <c:numCache>
                <c:formatCode>0.000</c:formatCode>
                <c:ptCount val="5"/>
                <c:pt idx="0">
                  <c:v>232.98721577341024</c:v>
                </c:pt>
                <c:pt idx="1">
                  <c:v>405.76425218964698</c:v>
                </c:pt>
                <c:pt idx="2">
                  <c:v>520.94894313380485</c:v>
                </c:pt>
                <c:pt idx="3">
                  <c:v>693.72597955004187</c:v>
                </c:pt>
                <c:pt idx="4">
                  <c:v>1259.1780987304533</c:v>
                </c:pt>
              </c:numCache>
            </c:numRef>
          </c:xVal>
          <c:yVal>
            <c:numRef>
              <c:f>'Lexan 400 bar 315 Celcius '!$I$6:$I$11</c:f>
              <c:numCache>
                <c:formatCode>General</c:formatCode>
                <c:ptCount val="6"/>
                <c:pt idx="0">
                  <c:v>65769.230769230766</c:v>
                </c:pt>
                <c:pt idx="1">
                  <c:v>92307.692307692312</c:v>
                </c:pt>
                <c:pt idx="2">
                  <c:v>111461.53846153845</c:v>
                </c:pt>
                <c:pt idx="3">
                  <c:v>128205.12820512822</c:v>
                </c:pt>
                <c:pt idx="4">
                  <c:v>197435.89743589744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7040"/>
        <c:axId val="147127616"/>
      </c:scatterChart>
      <c:valAx>
        <c:axId val="147127040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s</a:t>
                </a:r>
                <a:r>
                  <a:rPr lang="en-US"/>
                  <a:t>hear rate (1/s)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7127616"/>
        <c:crosses val="autoZero"/>
        <c:crossBetween val="midCat"/>
      </c:valAx>
      <c:valAx>
        <c:axId val="147127616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 stress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712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'Lexan 400 bar 315 Celcius '!$M$4</c:f>
              <c:strCache>
                <c:ptCount val="1"/>
                <c:pt idx="0">
                  <c:v>log wall shear stress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822281904684446"/>
                  <c:y val="0.50656456325327559"/>
                </c:manualLayout>
              </c:layout>
              <c:numFmt formatCode="General" sourceLinked="0"/>
            </c:trendlineLbl>
          </c:trendline>
          <c:xVal>
            <c:numRef>
              <c:f>'Lexan 400 bar 315 Celcius '!$M$6:$M$10</c:f>
              <c:numCache>
                <c:formatCode>General</c:formatCode>
                <c:ptCount val="5"/>
                <c:pt idx="0">
                  <c:v>4.818022762421335</c:v>
                </c:pt>
                <c:pt idx="1">
                  <c:v>4.9652378937407873</c:v>
                </c:pt>
                <c:pt idx="2">
                  <c:v>5.0471250331643374</c:v>
                </c:pt>
                <c:pt idx="3">
                  <c:v>5.1079053973095192</c:v>
                </c:pt>
                <c:pt idx="4">
                  <c:v>5.2954261181459819</c:v>
                </c:pt>
              </c:numCache>
            </c:numRef>
          </c:xVal>
          <c:yVal>
            <c:numRef>
              <c:f>'Lexan 400 bar 315 Celcius '!$K$6:$K$10</c:f>
              <c:numCache>
                <c:formatCode>General</c:formatCode>
                <c:ptCount val="5"/>
                <c:pt idx="0">
                  <c:v>2.3673320915350939</c:v>
                </c:pt>
                <c:pt idx="1">
                  <c:v>2.6082737830604725</c:v>
                </c:pt>
                <c:pt idx="2">
                  <c:v>2.7167951612998875</c:v>
                </c:pt>
                <c:pt idx="3">
                  <c:v>2.841187958826989</c:v>
                </c:pt>
                <c:pt idx="4">
                  <c:v>3.1000871612640126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5376"/>
        <c:axId val="149685952"/>
      </c:scatterChart>
      <c:valAx>
        <c:axId val="1496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stress( Pa)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85952"/>
        <c:crosses val="autoZero"/>
        <c:crossBetween val="midCat"/>
      </c:valAx>
      <c:valAx>
        <c:axId val="1496859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rate</a:t>
                </a:r>
                <a:r>
                  <a:rPr lang="de-DE"/>
                  <a:t> (Sec^-1)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85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Lexan 315 celcius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400 bars</c:v>
          </c:tx>
          <c:xVal>
            <c:numRef>
              <c:f>'Lexan 400 bar 315 Celcius '!$L$6:$L$10</c:f>
              <c:numCache>
                <c:formatCode>General</c:formatCode>
                <c:ptCount val="5"/>
                <c:pt idx="0">
                  <c:v>2.4379855422032541</c:v>
                </c:pt>
                <c:pt idx="1">
                  <c:v>2.6789272337286323</c:v>
                </c:pt>
                <c:pt idx="2">
                  <c:v>2.7874486119680473</c:v>
                </c:pt>
                <c:pt idx="3">
                  <c:v>2.9118414094951488</c:v>
                </c:pt>
                <c:pt idx="4">
                  <c:v>3.1707406119321728</c:v>
                </c:pt>
              </c:numCache>
            </c:numRef>
          </c:xVal>
          <c:yVal>
            <c:numRef>
              <c:f>'Lexan 400 bar 315 Celcius '!$N$6:$N$10</c:f>
              <c:numCache>
                <c:formatCode>General</c:formatCode>
                <c:ptCount val="5"/>
                <c:pt idx="0">
                  <c:v>2.3800372202180813</c:v>
                </c:pt>
                <c:pt idx="1">
                  <c:v>2.2863106600121554</c:v>
                </c:pt>
                <c:pt idx="2">
                  <c:v>2.2596764211962896</c:v>
                </c:pt>
                <c:pt idx="3">
                  <c:v>2.19606398781437</c:v>
                </c:pt>
                <c:pt idx="4">
                  <c:v>2.124685506213809</c:v>
                </c:pt>
              </c:numCache>
            </c:numRef>
          </c:yVal>
          <c:smooth val="1"/>
        </c:ser>
        <c:ser>
          <c:idx val="1"/>
          <c:order val="1"/>
          <c:tx>
            <c:v>Moldex no pressure efect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'Lexan 400 bar 315 Celcius '!$C$49:$C$53</c:f>
              <c:numCache>
                <c:formatCode>General</c:formatCode>
                <c:ptCount val="5"/>
                <c:pt idx="0">
                  <c:v>2.4160069065273233</c:v>
                </c:pt>
                <c:pt idx="1">
                  <c:v>2.6569485980527019</c:v>
                </c:pt>
                <c:pt idx="2">
                  <c:v>2.7654699762921169</c:v>
                </c:pt>
                <c:pt idx="3">
                  <c:v>2.8898627738192184</c:v>
                </c:pt>
                <c:pt idx="4">
                  <c:v>3.1487619762562424</c:v>
                </c:pt>
              </c:numCache>
            </c:numRef>
          </c:xVal>
          <c:yVal>
            <c:numRef>
              <c:f>'Lexan 400 bar 315 Celcius '!$D$49:$D$53</c:f>
              <c:numCache>
                <c:formatCode>General</c:formatCode>
                <c:ptCount val="5"/>
                <c:pt idx="0">
                  <c:v>2.1180305358922142</c:v>
                </c:pt>
                <c:pt idx="1">
                  <c:v>2.1003420244809585</c:v>
                </c:pt>
                <c:pt idx="2">
                  <c:v>2.0894180910833482</c:v>
                </c:pt>
                <c:pt idx="3">
                  <c:v>2.074002410430746</c:v>
                </c:pt>
                <c:pt idx="4">
                  <c:v>2.029353426736066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7680"/>
        <c:axId val="149688256"/>
      </c:scatterChart>
      <c:valAx>
        <c:axId val="149687680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Shear Rate (S^-1)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8256"/>
        <c:crosses val="autoZero"/>
        <c:crossBetween val="midCat"/>
      </c:valAx>
      <c:valAx>
        <c:axId val="1496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Viscosity Pa*Sec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Power-law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5098250891377748E-4"/>
                  <c:y val="5.2184707379403179E-2"/>
                </c:manualLayout>
              </c:layout>
              <c:numFmt formatCode="General" sourceLinked="0"/>
            </c:trendlineLbl>
          </c:trendline>
          <c:xVal>
            <c:numRef>
              <c:f>'Lexan 500 bar 315 Celcius '!$L$8:$L$11</c:f>
              <c:numCache>
                <c:formatCode>General</c:formatCode>
                <c:ptCount val="4"/>
                <c:pt idx="0">
                  <c:v>2.7935569332240995</c:v>
                </c:pt>
                <c:pt idx="1">
                  <c:v>2.917949730751201</c:v>
                </c:pt>
                <c:pt idx="2">
                  <c:v>3.1768489331882246</c:v>
                </c:pt>
              </c:numCache>
            </c:numRef>
          </c:xVal>
          <c:yVal>
            <c:numRef>
              <c:f>'Lexan 500 bar 315 Celcius '!$N$8:$N$11</c:f>
              <c:numCache>
                <c:formatCode>General</c:formatCode>
                <c:ptCount val="4"/>
                <c:pt idx="0">
                  <c:v>2.3557411492436446</c:v>
                </c:pt>
                <c:pt idx="1">
                  <c:v>2.2762442955800006</c:v>
                </c:pt>
                <c:pt idx="2">
                  <c:v>2.1665849110288438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9984"/>
        <c:axId val="149690560"/>
      </c:scatterChart>
      <c:valAx>
        <c:axId val="149689984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shearrate (1/s)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90560"/>
        <c:crosses val="autoZero"/>
        <c:crossBetween val="midCat"/>
      </c:valAx>
      <c:valAx>
        <c:axId val="14969056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eta (Pa-s)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89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1085721967445947"/>
                  <c:y val="-5.3471586497135674E-2"/>
                </c:manualLayout>
              </c:layout>
              <c:numFmt formatCode="General" sourceLinked="0"/>
            </c:trendlineLbl>
          </c:trendline>
          <c:xVal>
            <c:numRef>
              <c:f>'Lexan 500 bar 315 Celcius '!$G$6:$G$10</c:f>
              <c:numCache>
                <c:formatCode>0.000</c:formatCode>
                <c:ptCount val="5"/>
                <c:pt idx="0">
                  <c:v>232.98721577341024</c:v>
                </c:pt>
                <c:pt idx="1">
                  <c:v>405.76425218964698</c:v>
                </c:pt>
                <c:pt idx="2">
                  <c:v>520.94894313380485</c:v>
                </c:pt>
                <c:pt idx="3">
                  <c:v>693.72597955004187</c:v>
                </c:pt>
                <c:pt idx="4">
                  <c:v>1259.1780987304533</c:v>
                </c:pt>
              </c:numCache>
            </c:numRef>
          </c:xVal>
          <c:yVal>
            <c:numRef>
              <c:f>'Lexan 500 bar 315 Celcius '!$I$6:$I$11</c:f>
              <c:numCache>
                <c:formatCode>General</c:formatCode>
                <c:ptCount val="6"/>
                <c:pt idx="0">
                  <c:v>76923.076923076922</c:v>
                </c:pt>
                <c:pt idx="1">
                  <c:v>112128.20512820511</c:v>
                </c:pt>
                <c:pt idx="2">
                  <c:v>141025.64102564103</c:v>
                </c:pt>
                <c:pt idx="3">
                  <c:v>156384.61538461538</c:v>
                </c:pt>
                <c:pt idx="4">
                  <c:v>220512.82051282053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3824"/>
        <c:axId val="150094400"/>
      </c:scatterChart>
      <c:valAx>
        <c:axId val="150093824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s</a:t>
                </a:r>
                <a:r>
                  <a:rPr lang="en-US"/>
                  <a:t>hear rate (1/s)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50094400"/>
        <c:crosses val="autoZero"/>
        <c:crossBetween val="midCat"/>
      </c:valAx>
      <c:valAx>
        <c:axId val="150094400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 stress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00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'Lexan 500 bar 315 Celcius '!$M$4</c:f>
              <c:strCache>
                <c:ptCount val="1"/>
                <c:pt idx="0">
                  <c:v>log wall shear stress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822281904684446"/>
                  <c:y val="0.50656456325327559"/>
                </c:manualLayout>
              </c:layout>
              <c:numFmt formatCode="General" sourceLinked="0"/>
            </c:trendlineLbl>
          </c:trendline>
          <c:xVal>
            <c:numRef>
              <c:f>'Lexan 500 bar 315 Celcius '!$M$6:$M$10</c:f>
              <c:numCache>
                <c:formatCode>General</c:formatCode>
                <c:ptCount val="5"/>
                <c:pt idx="0">
                  <c:v>4.8860566476931631</c:v>
                </c:pt>
                <c:pt idx="1">
                  <c:v>5.0497148703183576</c:v>
                </c:pt>
                <c:pt idx="2">
                  <c:v>5.1492980824677446</c:v>
                </c:pt>
                <c:pt idx="3">
                  <c:v>5.1941940263312016</c:v>
                </c:pt>
                <c:pt idx="4">
                  <c:v>5.3434338442170688</c:v>
                </c:pt>
              </c:numCache>
            </c:numRef>
          </c:xVal>
          <c:yVal>
            <c:numRef>
              <c:f>'Lexan 500 bar 315 Celcius '!$K$6:$K$10</c:f>
              <c:numCache>
                <c:formatCode>General</c:formatCode>
                <c:ptCount val="5"/>
                <c:pt idx="0">
                  <c:v>2.3673320915350939</c:v>
                </c:pt>
                <c:pt idx="1">
                  <c:v>2.6082737830604725</c:v>
                </c:pt>
                <c:pt idx="2">
                  <c:v>2.7167951612998875</c:v>
                </c:pt>
                <c:pt idx="3">
                  <c:v>2.841187958826989</c:v>
                </c:pt>
                <c:pt idx="4">
                  <c:v>3.1000871612640126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6128"/>
        <c:axId val="150096704"/>
      </c:scatterChart>
      <c:valAx>
        <c:axId val="1500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stress( Pa)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96704"/>
        <c:crosses val="autoZero"/>
        <c:crossBetween val="midCat"/>
      </c:valAx>
      <c:valAx>
        <c:axId val="1500967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rate</a:t>
                </a:r>
                <a:r>
                  <a:rPr lang="de-DE"/>
                  <a:t> (Sec^-1)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96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Lexan 305 celcius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Moldex no pressure efect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'Lexan 100 bar 305 Celcius '!$L$6:$L$11</c:f>
              <c:numCache>
                <c:formatCode>General</c:formatCode>
                <c:ptCount val="6"/>
                <c:pt idx="0">
                  <c:v>1.8130936763947236</c:v>
                </c:pt>
                <c:pt idx="1">
                  <c:v>2.4007558470220434</c:v>
                </c:pt>
                <c:pt idx="2">
                  <c:v>2.641697538547422</c:v>
                </c:pt>
                <c:pt idx="3">
                  <c:v>2.7502189167868374</c:v>
                </c:pt>
                <c:pt idx="4">
                  <c:v>2.8746117143139385</c:v>
                </c:pt>
                <c:pt idx="5">
                  <c:v>3.1335109167509625</c:v>
                </c:pt>
              </c:numCache>
            </c:numRef>
          </c:xVal>
          <c:yVal>
            <c:numRef>
              <c:f>'Lexan 100 bar 305 Celcius '!$D$49:$D$54</c:f>
              <c:numCache>
                <c:formatCode>General</c:formatCode>
                <c:ptCount val="6"/>
                <c:pt idx="0">
                  <c:v>2.2644317901954505</c:v>
                </c:pt>
                <c:pt idx="1">
                  <c:v>2.2383338295242643</c:v>
                </c:pt>
                <c:pt idx="2">
                  <c:v>2.215897506892853</c:v>
                </c:pt>
                <c:pt idx="3">
                  <c:v>2.202161169510235</c:v>
                </c:pt>
                <c:pt idx="4">
                  <c:v>2.1829244141540829</c:v>
                </c:pt>
                <c:pt idx="5">
                  <c:v>2.1281090057357241</c:v>
                </c:pt>
              </c:numCache>
            </c:numRef>
          </c:yVal>
          <c:smooth val="1"/>
        </c:ser>
        <c:ser>
          <c:idx val="2"/>
          <c:order val="1"/>
          <c:tx>
            <c:v>100 bars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'Lexan 100 bar 305 Celcius '!$L$6:$L$11</c:f>
              <c:numCache>
                <c:formatCode>General</c:formatCode>
                <c:ptCount val="6"/>
                <c:pt idx="0">
                  <c:v>1.8130936763947236</c:v>
                </c:pt>
                <c:pt idx="1">
                  <c:v>2.4007558470220434</c:v>
                </c:pt>
                <c:pt idx="2">
                  <c:v>2.641697538547422</c:v>
                </c:pt>
                <c:pt idx="3">
                  <c:v>2.7502189167868374</c:v>
                </c:pt>
                <c:pt idx="4">
                  <c:v>2.8746117143139385</c:v>
                </c:pt>
                <c:pt idx="5">
                  <c:v>3.1335109167509625</c:v>
                </c:pt>
              </c:numCache>
            </c:numRef>
          </c:xVal>
          <c:yVal>
            <c:numRef>
              <c:f>'Lexan 100 bar 305 Celcius '!$N$6:$N$11</c:f>
              <c:numCache>
                <c:formatCode>General</c:formatCode>
                <c:ptCount val="6"/>
                <c:pt idx="0">
                  <c:v>2.2860377966072907</c:v>
                </c:pt>
                <c:pt idx="1">
                  <c:v>2.2566432635024887</c:v>
                </c:pt>
                <c:pt idx="2">
                  <c:v>2.170358375601896</c:v>
                </c:pt>
                <c:pt idx="3">
                  <c:v>2.158403558805067</c:v>
                </c:pt>
                <c:pt idx="4">
                  <c:v>2.136383669987524</c:v>
                </c:pt>
                <c:pt idx="5">
                  <c:v>1.9872317052637289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3200"/>
        <c:axId val="80643776"/>
      </c:scatterChart>
      <c:valAx>
        <c:axId val="80643200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Shear Rate (S^-1)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3776"/>
        <c:crosses val="autoZero"/>
        <c:crossBetween val="midCat"/>
      </c:valAx>
      <c:valAx>
        <c:axId val="806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Viscosity Pa*Sec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Lexan 315 celcius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500 bars</c:v>
          </c:tx>
          <c:xVal>
            <c:numRef>
              <c:f>'Lexan 500 bar 315 Celcius '!$L$6:$L$10</c:f>
              <c:numCache>
                <c:formatCode>General</c:formatCode>
                <c:ptCount val="5"/>
                <c:pt idx="0">
                  <c:v>2.4440938634593055</c:v>
                </c:pt>
                <c:pt idx="1">
                  <c:v>2.6850355549846845</c:v>
                </c:pt>
                <c:pt idx="2">
                  <c:v>2.7935569332240995</c:v>
                </c:pt>
                <c:pt idx="3">
                  <c:v>2.917949730751201</c:v>
                </c:pt>
                <c:pt idx="4">
                  <c:v>3.1768489331882246</c:v>
                </c:pt>
              </c:numCache>
            </c:numRef>
          </c:xVal>
          <c:yVal>
            <c:numRef>
              <c:f>'Lexan 500 bar 315 Celcius '!$N$6:$N$10</c:f>
              <c:numCache>
                <c:formatCode>General</c:formatCode>
                <c:ptCount val="5"/>
                <c:pt idx="0">
                  <c:v>2.4419627842338572</c:v>
                </c:pt>
                <c:pt idx="1">
                  <c:v>2.3646793153336731</c:v>
                </c:pt>
                <c:pt idx="2">
                  <c:v>2.3557411492436446</c:v>
                </c:pt>
                <c:pt idx="3">
                  <c:v>2.2762442955800006</c:v>
                </c:pt>
                <c:pt idx="4">
                  <c:v>2.1665849110288438</c:v>
                </c:pt>
              </c:numCache>
            </c:numRef>
          </c:yVal>
          <c:smooth val="1"/>
        </c:ser>
        <c:ser>
          <c:idx val="0"/>
          <c:order val="1"/>
          <c:tx>
            <c:v>400 bars</c:v>
          </c:tx>
          <c:xVal>
            <c:numRef>
              <c:f>'Lexan 400 bar 315 Celcius '!$L$6:$L$10</c:f>
              <c:numCache>
                <c:formatCode>General</c:formatCode>
                <c:ptCount val="5"/>
                <c:pt idx="0">
                  <c:v>2.4379855422032541</c:v>
                </c:pt>
                <c:pt idx="1">
                  <c:v>2.6789272337286323</c:v>
                </c:pt>
                <c:pt idx="2">
                  <c:v>2.7874486119680473</c:v>
                </c:pt>
                <c:pt idx="3">
                  <c:v>2.9118414094951488</c:v>
                </c:pt>
                <c:pt idx="4">
                  <c:v>3.1707406119321728</c:v>
                </c:pt>
              </c:numCache>
            </c:numRef>
          </c:xVal>
          <c:yVal>
            <c:numRef>
              <c:f>'Lexan 400 bar 315 Celcius '!$N$6:$N$10</c:f>
              <c:numCache>
                <c:formatCode>General</c:formatCode>
                <c:ptCount val="5"/>
                <c:pt idx="0">
                  <c:v>2.3800372202180813</c:v>
                </c:pt>
                <c:pt idx="1">
                  <c:v>2.2863106600121554</c:v>
                </c:pt>
                <c:pt idx="2">
                  <c:v>2.2596764211962896</c:v>
                </c:pt>
                <c:pt idx="3">
                  <c:v>2.19606398781437</c:v>
                </c:pt>
                <c:pt idx="4">
                  <c:v>2.124685506213809</c:v>
                </c:pt>
              </c:numCache>
            </c:numRef>
          </c:yVal>
          <c:smooth val="1"/>
        </c:ser>
        <c:ser>
          <c:idx val="2"/>
          <c:order val="2"/>
          <c:tx>
            <c:v>300 bars</c:v>
          </c:tx>
          <c:xVal>
            <c:numRef>
              <c:f>'Lexan 300 bar 315 Celcius '!$L$6:$L$10</c:f>
              <c:numCache>
                <c:formatCode>General</c:formatCode>
                <c:ptCount val="5"/>
                <c:pt idx="0">
                  <c:v>2.4106943695562233</c:v>
                </c:pt>
                <c:pt idx="1">
                  <c:v>2.6516360610816019</c:v>
                </c:pt>
                <c:pt idx="2">
                  <c:v>2.7601574393210169</c:v>
                </c:pt>
                <c:pt idx="3">
                  <c:v>2.8845502368481184</c:v>
                </c:pt>
                <c:pt idx="4">
                  <c:v>3.1434494392851424</c:v>
                </c:pt>
              </c:numCache>
            </c:numRef>
          </c:xVal>
          <c:yVal>
            <c:numRef>
              <c:f>'Lexan 300 bar 315 Celcius '!$N$6:$N$10</c:f>
              <c:numCache>
                <c:formatCode>General</c:formatCode>
                <c:ptCount val="5"/>
                <c:pt idx="0">
                  <c:v>2.24951413709165</c:v>
                </c:pt>
                <c:pt idx="1">
                  <c:v>2.2293240295921799</c:v>
                </c:pt>
                <c:pt idx="2">
                  <c:v>2.1879795529466111</c:v>
                </c:pt>
                <c:pt idx="3">
                  <c:v>2.1509308151525115</c:v>
                </c:pt>
                <c:pt idx="4">
                  <c:v>2.0783993103312137</c:v>
                </c:pt>
              </c:numCache>
            </c:numRef>
          </c:yVal>
          <c:smooth val="1"/>
        </c:ser>
        <c:ser>
          <c:idx val="1"/>
          <c:order val="3"/>
          <c:tx>
            <c:v>Moldex no pressure efect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'Lexan 500 bar 315 Celcius '!$C$49:$C$53</c:f>
              <c:numCache>
                <c:formatCode>General</c:formatCode>
                <c:ptCount val="5"/>
                <c:pt idx="0">
                  <c:v>2.4160069065273233</c:v>
                </c:pt>
                <c:pt idx="1">
                  <c:v>2.6569485980527019</c:v>
                </c:pt>
                <c:pt idx="2">
                  <c:v>2.7654699762921169</c:v>
                </c:pt>
                <c:pt idx="3">
                  <c:v>2.8898627738192184</c:v>
                </c:pt>
                <c:pt idx="4">
                  <c:v>3.1487619762562424</c:v>
                </c:pt>
              </c:numCache>
            </c:numRef>
          </c:xVal>
          <c:yVal>
            <c:numRef>
              <c:f>'Lexan 500 bar 315 Celcius '!$D$49:$D$53</c:f>
              <c:numCache>
                <c:formatCode>General</c:formatCode>
                <c:ptCount val="5"/>
                <c:pt idx="0">
                  <c:v>2.1180305358922142</c:v>
                </c:pt>
                <c:pt idx="1">
                  <c:v>2.1003420244809585</c:v>
                </c:pt>
                <c:pt idx="2">
                  <c:v>2.0894180910833482</c:v>
                </c:pt>
                <c:pt idx="3">
                  <c:v>2.074002410430746</c:v>
                </c:pt>
                <c:pt idx="4">
                  <c:v>2.029353426736066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8432"/>
        <c:axId val="150099008"/>
      </c:scatterChart>
      <c:valAx>
        <c:axId val="150098432"/>
        <c:scaling>
          <c:orientation val="minMax"/>
          <c:min val="2.299999999999999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Shear Rate (S^-1)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9008"/>
        <c:crosses val="autoZero"/>
        <c:crossBetween val="midCat"/>
      </c:valAx>
      <c:valAx>
        <c:axId val="15009900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Viscosity Pa*Sec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Power-law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5098250891377748E-4"/>
                  <c:y val="5.2184707379403179E-2"/>
                </c:manualLayout>
              </c:layout>
              <c:numFmt formatCode="General" sourceLinked="0"/>
            </c:trendlineLbl>
          </c:trendline>
          <c:xVal>
            <c:numRef>
              <c:f>'Lexan 200 bar 305 Celcius'!$L$9:$L$12</c:f>
              <c:numCache>
                <c:formatCode>General</c:formatCode>
                <c:ptCount val="4"/>
                <c:pt idx="0">
                  <c:v>2.7407331687979766</c:v>
                </c:pt>
                <c:pt idx="1">
                  <c:v>2.8651259663250777</c:v>
                </c:pt>
                <c:pt idx="2">
                  <c:v>3.1240251687621017</c:v>
                </c:pt>
              </c:numCache>
            </c:numRef>
          </c:xVal>
          <c:yVal>
            <c:numRef>
              <c:f>'Lexan 200 bar 305 Celcius'!$N$9:$N$12</c:f>
              <c:numCache>
                <c:formatCode>General</c:formatCode>
                <c:ptCount val="4"/>
                <c:pt idx="0">
                  <c:v>2.2395033497417933</c:v>
                </c:pt>
                <c:pt idx="1">
                  <c:v>2.2007696093912714</c:v>
                </c:pt>
                <c:pt idx="2">
                  <c:v>2.1370851286317016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5504"/>
        <c:axId val="80646080"/>
      </c:scatterChart>
      <c:valAx>
        <c:axId val="80645504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shearrate (1/s)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46080"/>
        <c:crosses val="autoZero"/>
        <c:crossBetween val="midCat"/>
      </c:valAx>
      <c:valAx>
        <c:axId val="806460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eta (Pa-s)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4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1085721967445947"/>
                  <c:y val="-5.3471586497135674E-2"/>
                </c:manualLayout>
              </c:layout>
              <c:numFmt formatCode="General" sourceLinked="0"/>
            </c:trendlineLbl>
          </c:trendline>
          <c:xVal>
            <c:numRef>
              <c:f>'Lexan 200 bar 305 Celcius'!$G$6:$G$11</c:f>
              <c:numCache>
                <c:formatCode>0.000</c:formatCode>
                <c:ptCount val="6"/>
                <c:pt idx="0">
                  <c:v>60.210179357173431</c:v>
                </c:pt>
                <c:pt idx="1">
                  <c:v>232.98721577341024</c:v>
                </c:pt>
                <c:pt idx="2">
                  <c:v>405.76425218964698</c:v>
                </c:pt>
                <c:pt idx="3">
                  <c:v>520.94894313380485</c:v>
                </c:pt>
                <c:pt idx="4">
                  <c:v>693.72597955004187</c:v>
                </c:pt>
                <c:pt idx="5">
                  <c:v>1259.1780987304533</c:v>
                </c:pt>
              </c:numCache>
            </c:numRef>
          </c:xVal>
          <c:yVal>
            <c:numRef>
              <c:f>'Lexan 200 bar 305 Celcius'!$I$6:$I$12</c:f>
              <c:numCache>
                <c:formatCode>General</c:formatCode>
                <c:ptCount val="7"/>
                <c:pt idx="0">
                  <c:v>13897.435897435898</c:v>
                </c:pt>
                <c:pt idx="1">
                  <c:v>47692.307692307695</c:v>
                </c:pt>
                <c:pt idx="2">
                  <c:v>76205.128205128203</c:v>
                </c:pt>
                <c:pt idx="3">
                  <c:v>95551.282051282047</c:v>
                </c:pt>
                <c:pt idx="4">
                  <c:v>116384.61538461538</c:v>
                </c:pt>
                <c:pt idx="5">
                  <c:v>182435.89743589747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7808"/>
        <c:axId val="80648384"/>
      </c:scatterChart>
      <c:valAx>
        <c:axId val="80647808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s</a:t>
                </a:r>
                <a:r>
                  <a:rPr lang="en-US"/>
                  <a:t>hear rate (1/s)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80648384"/>
        <c:crosses val="autoZero"/>
        <c:crossBetween val="midCat"/>
      </c:valAx>
      <c:valAx>
        <c:axId val="80648384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 stress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64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Weisenberg-Rabinowitsch-Correction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'Lexan 200 bar 305 Celcius'!$M$4</c:f>
              <c:strCache>
                <c:ptCount val="1"/>
                <c:pt idx="0">
                  <c:v>log wall shear stress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822281904684446"/>
                  <c:y val="0.50656456325327559"/>
                </c:manualLayout>
              </c:layout>
              <c:numFmt formatCode="General" sourceLinked="0"/>
            </c:trendlineLbl>
          </c:trendline>
          <c:xVal>
            <c:numRef>
              <c:f>'Lexan 200 bar 305 Celcius'!$M$6:$M$11</c:f>
              <c:numCache>
                <c:formatCode>General</c:formatCode>
                <c:ptCount val="6"/>
                <c:pt idx="0">
                  <c:v>4.1429346795118871</c:v>
                </c:pt>
                <c:pt idx="1">
                  <c:v>4.6784483371914165</c:v>
                </c:pt>
                <c:pt idx="2">
                  <c:v>4.881984198062038</c:v>
                </c:pt>
                <c:pt idx="3">
                  <c:v>4.9802365185397699</c:v>
                </c:pt>
                <c:pt idx="4">
                  <c:v>5.0658955757163495</c:v>
                </c:pt>
                <c:pt idx="5">
                  <c:v>5.2611102973938042</c:v>
                </c:pt>
              </c:numCache>
            </c:numRef>
          </c:xVal>
          <c:yVal>
            <c:numRef>
              <c:f>'Lexan 200 bar 305 Celcius'!$K$6:$K$11</c:f>
              <c:numCache>
                <c:formatCode>General</c:formatCode>
                <c:ptCount val="6"/>
                <c:pt idx="0">
                  <c:v>1.7796699209077738</c:v>
                </c:pt>
                <c:pt idx="1">
                  <c:v>2.3673320915350939</c:v>
                </c:pt>
                <c:pt idx="2">
                  <c:v>2.6082737830604725</c:v>
                </c:pt>
                <c:pt idx="3">
                  <c:v>2.7167951612998875</c:v>
                </c:pt>
                <c:pt idx="4">
                  <c:v>2.841187958826989</c:v>
                </c:pt>
                <c:pt idx="5">
                  <c:v>3.1000871612640126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7328"/>
        <c:axId val="119267904"/>
      </c:scatterChart>
      <c:valAx>
        <c:axId val="1192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stress( Pa)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67904"/>
        <c:crosses val="autoZero"/>
        <c:crossBetween val="midCat"/>
      </c:valAx>
      <c:valAx>
        <c:axId val="1192679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Shear</a:t>
                </a:r>
                <a:r>
                  <a:rPr lang="de-DE" baseline="0"/>
                  <a:t> rate</a:t>
                </a:r>
                <a:r>
                  <a:rPr lang="de-DE"/>
                  <a:t> (Sec^-1)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6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Lexan 305 celcius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200 bars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'Lexan 200 bar 305 Celcius'!$L$6:$L$11</c:f>
              <c:numCache>
                <c:formatCode>General</c:formatCode>
                <c:ptCount val="6"/>
                <c:pt idx="0">
                  <c:v>1.803607928405863</c:v>
                </c:pt>
                <c:pt idx="1">
                  <c:v>2.391270099033183</c:v>
                </c:pt>
                <c:pt idx="2">
                  <c:v>2.6322117905585611</c:v>
                </c:pt>
                <c:pt idx="3">
                  <c:v>2.7407331687979766</c:v>
                </c:pt>
                <c:pt idx="4">
                  <c:v>2.8651259663250777</c:v>
                </c:pt>
                <c:pt idx="5">
                  <c:v>3.1240251687621017</c:v>
                </c:pt>
              </c:numCache>
            </c:numRef>
          </c:xVal>
          <c:yVal>
            <c:numRef>
              <c:f>'Lexan 200 bar 305 Celcius'!$N$6:$N$11</c:f>
              <c:numCache>
                <c:formatCode>General</c:formatCode>
                <c:ptCount val="6"/>
                <c:pt idx="0">
                  <c:v>2.3393267511060243</c:v>
                </c:pt>
                <c:pt idx="1">
                  <c:v>2.2871782381582335</c:v>
                </c:pt>
                <c:pt idx="2">
                  <c:v>2.2497724075034768</c:v>
                </c:pt>
                <c:pt idx="3">
                  <c:v>2.2395033497417933</c:v>
                </c:pt>
                <c:pt idx="4">
                  <c:v>2.2007696093912714</c:v>
                </c:pt>
                <c:pt idx="5">
                  <c:v>2.1370851286317016</c:v>
                </c:pt>
              </c:numCache>
            </c:numRef>
          </c:yVal>
          <c:smooth val="1"/>
        </c:ser>
        <c:ser>
          <c:idx val="4"/>
          <c:order val="1"/>
          <c:tx>
            <c:v>100 bars</c:v>
          </c:tx>
          <c:xVal>
            <c:numRef>
              <c:f>'Lexan 100 bar 305 Celcius '!$L$6:$L$11</c:f>
              <c:numCache>
                <c:formatCode>General</c:formatCode>
                <c:ptCount val="6"/>
                <c:pt idx="0">
                  <c:v>1.8130936763947236</c:v>
                </c:pt>
                <c:pt idx="1">
                  <c:v>2.4007558470220434</c:v>
                </c:pt>
                <c:pt idx="2">
                  <c:v>2.641697538547422</c:v>
                </c:pt>
                <c:pt idx="3">
                  <c:v>2.7502189167868374</c:v>
                </c:pt>
                <c:pt idx="4">
                  <c:v>2.8746117143139385</c:v>
                </c:pt>
                <c:pt idx="5">
                  <c:v>3.1335109167509625</c:v>
                </c:pt>
              </c:numCache>
            </c:numRef>
          </c:xVal>
          <c:yVal>
            <c:numRef>
              <c:f>'Lexan 100 bar 305 Celcius '!$N$6:$N$11</c:f>
              <c:numCache>
                <c:formatCode>General</c:formatCode>
                <c:ptCount val="6"/>
                <c:pt idx="0">
                  <c:v>2.2860377966072907</c:v>
                </c:pt>
                <c:pt idx="1">
                  <c:v>2.2566432635024887</c:v>
                </c:pt>
                <c:pt idx="2">
                  <c:v>2.170358375601896</c:v>
                </c:pt>
                <c:pt idx="3">
                  <c:v>2.158403558805067</c:v>
                </c:pt>
                <c:pt idx="4">
                  <c:v>2.136383669987524</c:v>
                </c:pt>
                <c:pt idx="5">
                  <c:v>1.9872317052637289</c:v>
                </c:pt>
              </c:numCache>
            </c:numRef>
          </c:yVal>
          <c:smooth val="1"/>
        </c:ser>
        <c:ser>
          <c:idx val="1"/>
          <c:order val="2"/>
          <c:tx>
            <c:v>Moldex no pressure efect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'Lexan 100 bar 305 Celcius '!$L$6:$L$11</c:f>
              <c:numCache>
                <c:formatCode>General</c:formatCode>
                <c:ptCount val="6"/>
                <c:pt idx="0">
                  <c:v>1.8130936763947236</c:v>
                </c:pt>
                <c:pt idx="1">
                  <c:v>2.4007558470220434</c:v>
                </c:pt>
                <c:pt idx="2">
                  <c:v>2.641697538547422</c:v>
                </c:pt>
                <c:pt idx="3">
                  <c:v>2.7502189167868374</c:v>
                </c:pt>
                <c:pt idx="4">
                  <c:v>2.8746117143139385</c:v>
                </c:pt>
                <c:pt idx="5">
                  <c:v>3.1335109167509625</c:v>
                </c:pt>
              </c:numCache>
            </c:numRef>
          </c:xVal>
          <c:yVal>
            <c:numRef>
              <c:f>'Lexan 100 bar 305 Celcius '!$D$49:$D$54</c:f>
              <c:numCache>
                <c:formatCode>General</c:formatCode>
                <c:ptCount val="6"/>
                <c:pt idx="0">
                  <c:v>2.2644317901954505</c:v>
                </c:pt>
                <c:pt idx="1">
                  <c:v>2.2383338295242643</c:v>
                </c:pt>
                <c:pt idx="2">
                  <c:v>2.215897506892853</c:v>
                </c:pt>
                <c:pt idx="3">
                  <c:v>2.202161169510235</c:v>
                </c:pt>
                <c:pt idx="4">
                  <c:v>2.1829244141540829</c:v>
                </c:pt>
                <c:pt idx="5">
                  <c:v>2.1281090057357241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9632"/>
        <c:axId val="119270208"/>
      </c:scatterChart>
      <c:valAx>
        <c:axId val="119269632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Shear Rate (S^-1)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0208"/>
        <c:crosses val="autoZero"/>
        <c:crossBetween val="midCat"/>
      </c:valAx>
      <c:valAx>
        <c:axId val="1192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Viscosity Pa*Sec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Power-law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5098250891377748E-4"/>
                  <c:y val="5.2184707379403179E-2"/>
                </c:manualLayout>
              </c:layout>
              <c:numFmt formatCode="General" sourceLinked="0"/>
            </c:trendlineLbl>
          </c:trendline>
          <c:xVal>
            <c:numRef>
              <c:f>'Lexan 300 bar 305 Celcius '!$L$9:$L$12</c:f>
              <c:numCache>
                <c:formatCode>General</c:formatCode>
                <c:ptCount val="4"/>
                <c:pt idx="0">
                  <c:v>2.7445523659904407</c:v>
                </c:pt>
                <c:pt idx="1">
                  <c:v>2.8689451635175423</c:v>
                </c:pt>
                <c:pt idx="2">
                  <c:v>3.1278443659545663</c:v>
                </c:pt>
              </c:numCache>
            </c:numRef>
          </c:xVal>
          <c:yVal>
            <c:numRef>
              <c:f>'Lexan 300 bar 305 Celcius '!$N$9:$N$12</c:f>
              <c:numCache>
                <c:formatCode>General</c:formatCode>
                <c:ptCount val="4"/>
                <c:pt idx="0">
                  <c:v>2.3200495962137291</c:v>
                </c:pt>
                <c:pt idx="1">
                  <c:v>2.2683440114771867</c:v>
                </c:pt>
                <c:pt idx="2">
                  <c:v>2.1822768071560845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1936"/>
        <c:axId val="119272512"/>
      </c:scatterChart>
      <c:valAx>
        <c:axId val="119271936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shearrate (1/s)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272512"/>
        <c:crosses val="autoZero"/>
        <c:crossBetween val="midCat"/>
      </c:valAx>
      <c:valAx>
        <c:axId val="11927251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eta (Pa-s)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271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9"/>
  </sheetPr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9"/>
  </sheetPr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9"/>
  </sheetPr>
  <sheetViews>
    <sheetView zoomScale="6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281619</xdr:colOff>
      <xdr:row>1</xdr:row>
      <xdr:rowOff>62128</xdr:rowOff>
    </xdr:from>
    <xdr:to>
      <xdr:col>30</xdr:col>
      <xdr:colOff>269487</xdr:colOff>
      <xdr:row>15</xdr:row>
      <xdr:rowOff>171435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100852</xdr:colOff>
      <xdr:row>2</xdr:row>
      <xdr:rowOff>100852</xdr:rowOff>
    </xdr:from>
    <xdr:to>
      <xdr:col>49</xdr:col>
      <xdr:colOff>672352</xdr:colOff>
      <xdr:row>25</xdr:row>
      <xdr:rowOff>56028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654844</xdr:colOff>
      <xdr:row>11</xdr:row>
      <xdr:rowOff>109140</xdr:rowOff>
    </xdr:from>
    <xdr:to>
      <xdr:col>13</xdr:col>
      <xdr:colOff>138086</xdr:colOff>
      <xdr:row>31</xdr:row>
      <xdr:rowOff>20117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1040442</xdr:colOff>
      <xdr:row>42</xdr:row>
      <xdr:rowOff>101314</xdr:rowOff>
    </xdr:from>
    <xdr:to>
      <xdr:col>13</xdr:col>
      <xdr:colOff>554361</xdr:colOff>
      <xdr:row>67</xdr:row>
      <xdr:rowOff>178110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281619</xdr:colOff>
      <xdr:row>1</xdr:row>
      <xdr:rowOff>62128</xdr:rowOff>
    </xdr:from>
    <xdr:to>
      <xdr:col>30</xdr:col>
      <xdr:colOff>269487</xdr:colOff>
      <xdr:row>14</xdr:row>
      <xdr:rowOff>171435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100852</xdr:colOff>
      <xdr:row>2</xdr:row>
      <xdr:rowOff>100852</xdr:rowOff>
    </xdr:from>
    <xdr:to>
      <xdr:col>49</xdr:col>
      <xdr:colOff>672352</xdr:colOff>
      <xdr:row>24</xdr:row>
      <xdr:rowOff>56028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654844</xdr:colOff>
      <xdr:row>10</xdr:row>
      <xdr:rowOff>109140</xdr:rowOff>
    </xdr:from>
    <xdr:to>
      <xdr:col>13</xdr:col>
      <xdr:colOff>138086</xdr:colOff>
      <xdr:row>30</xdr:row>
      <xdr:rowOff>20117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373692</xdr:colOff>
      <xdr:row>39</xdr:row>
      <xdr:rowOff>17971</xdr:rowOff>
    </xdr:from>
    <xdr:to>
      <xdr:col>12</xdr:col>
      <xdr:colOff>1185392</xdr:colOff>
      <xdr:row>63</xdr:row>
      <xdr:rowOff>94767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281619</xdr:colOff>
      <xdr:row>1</xdr:row>
      <xdr:rowOff>62128</xdr:rowOff>
    </xdr:from>
    <xdr:to>
      <xdr:col>30</xdr:col>
      <xdr:colOff>269487</xdr:colOff>
      <xdr:row>14</xdr:row>
      <xdr:rowOff>171435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100852</xdr:colOff>
      <xdr:row>2</xdr:row>
      <xdr:rowOff>100852</xdr:rowOff>
    </xdr:from>
    <xdr:to>
      <xdr:col>49</xdr:col>
      <xdr:colOff>672352</xdr:colOff>
      <xdr:row>24</xdr:row>
      <xdr:rowOff>56028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654844</xdr:colOff>
      <xdr:row>10</xdr:row>
      <xdr:rowOff>109140</xdr:rowOff>
    </xdr:from>
    <xdr:to>
      <xdr:col>13</xdr:col>
      <xdr:colOff>138086</xdr:colOff>
      <xdr:row>30</xdr:row>
      <xdr:rowOff>20117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373692</xdr:colOff>
      <xdr:row>39</xdr:row>
      <xdr:rowOff>17971</xdr:rowOff>
    </xdr:from>
    <xdr:to>
      <xdr:col>12</xdr:col>
      <xdr:colOff>1185392</xdr:colOff>
      <xdr:row>63</xdr:row>
      <xdr:rowOff>94767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281619</xdr:colOff>
      <xdr:row>1</xdr:row>
      <xdr:rowOff>62128</xdr:rowOff>
    </xdr:from>
    <xdr:to>
      <xdr:col>30</xdr:col>
      <xdr:colOff>269487</xdr:colOff>
      <xdr:row>14</xdr:row>
      <xdr:rowOff>171435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100852</xdr:colOff>
      <xdr:row>2</xdr:row>
      <xdr:rowOff>100852</xdr:rowOff>
    </xdr:from>
    <xdr:to>
      <xdr:col>49</xdr:col>
      <xdr:colOff>672352</xdr:colOff>
      <xdr:row>24</xdr:row>
      <xdr:rowOff>56028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654844</xdr:colOff>
      <xdr:row>10</xdr:row>
      <xdr:rowOff>109140</xdr:rowOff>
    </xdr:from>
    <xdr:to>
      <xdr:col>13</xdr:col>
      <xdr:colOff>138086</xdr:colOff>
      <xdr:row>30</xdr:row>
      <xdr:rowOff>20117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281619</xdr:colOff>
      <xdr:row>1</xdr:row>
      <xdr:rowOff>62128</xdr:rowOff>
    </xdr:from>
    <xdr:to>
      <xdr:col>30</xdr:col>
      <xdr:colOff>269487</xdr:colOff>
      <xdr:row>15</xdr:row>
      <xdr:rowOff>171435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100852</xdr:colOff>
      <xdr:row>2</xdr:row>
      <xdr:rowOff>100852</xdr:rowOff>
    </xdr:from>
    <xdr:to>
      <xdr:col>49</xdr:col>
      <xdr:colOff>672352</xdr:colOff>
      <xdr:row>25</xdr:row>
      <xdr:rowOff>56028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654844</xdr:colOff>
      <xdr:row>11</xdr:row>
      <xdr:rowOff>109140</xdr:rowOff>
    </xdr:from>
    <xdr:to>
      <xdr:col>13</xdr:col>
      <xdr:colOff>138086</xdr:colOff>
      <xdr:row>31</xdr:row>
      <xdr:rowOff>20117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373692</xdr:colOff>
      <xdr:row>40</xdr:row>
      <xdr:rowOff>17971</xdr:rowOff>
    </xdr:from>
    <xdr:to>
      <xdr:col>12</xdr:col>
      <xdr:colOff>1185392</xdr:colOff>
      <xdr:row>65</xdr:row>
      <xdr:rowOff>94767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281619</xdr:colOff>
      <xdr:row>1</xdr:row>
      <xdr:rowOff>62128</xdr:rowOff>
    </xdr:from>
    <xdr:to>
      <xdr:col>30</xdr:col>
      <xdr:colOff>269487</xdr:colOff>
      <xdr:row>15</xdr:row>
      <xdr:rowOff>171435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100852</xdr:colOff>
      <xdr:row>2</xdr:row>
      <xdr:rowOff>100852</xdr:rowOff>
    </xdr:from>
    <xdr:to>
      <xdr:col>49</xdr:col>
      <xdr:colOff>672352</xdr:colOff>
      <xdr:row>25</xdr:row>
      <xdr:rowOff>56028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654844</xdr:colOff>
      <xdr:row>11</xdr:row>
      <xdr:rowOff>109140</xdr:rowOff>
    </xdr:from>
    <xdr:to>
      <xdr:col>13</xdr:col>
      <xdr:colOff>138086</xdr:colOff>
      <xdr:row>31</xdr:row>
      <xdr:rowOff>20117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373692</xdr:colOff>
      <xdr:row>40</xdr:row>
      <xdr:rowOff>17971</xdr:rowOff>
    </xdr:from>
    <xdr:to>
      <xdr:col>12</xdr:col>
      <xdr:colOff>1185392</xdr:colOff>
      <xdr:row>65</xdr:row>
      <xdr:rowOff>94767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281619</xdr:colOff>
      <xdr:row>1</xdr:row>
      <xdr:rowOff>62128</xdr:rowOff>
    </xdr:from>
    <xdr:to>
      <xdr:col>30</xdr:col>
      <xdr:colOff>269487</xdr:colOff>
      <xdr:row>15</xdr:row>
      <xdr:rowOff>171435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100852</xdr:colOff>
      <xdr:row>2</xdr:row>
      <xdr:rowOff>100852</xdr:rowOff>
    </xdr:from>
    <xdr:to>
      <xdr:col>49</xdr:col>
      <xdr:colOff>672352</xdr:colOff>
      <xdr:row>25</xdr:row>
      <xdr:rowOff>56028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654844</xdr:colOff>
      <xdr:row>11</xdr:row>
      <xdr:rowOff>109140</xdr:rowOff>
    </xdr:from>
    <xdr:to>
      <xdr:col>13</xdr:col>
      <xdr:colOff>138086</xdr:colOff>
      <xdr:row>31</xdr:row>
      <xdr:rowOff>20117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281619</xdr:colOff>
      <xdr:row>1</xdr:row>
      <xdr:rowOff>62128</xdr:rowOff>
    </xdr:from>
    <xdr:to>
      <xdr:col>30</xdr:col>
      <xdr:colOff>269487</xdr:colOff>
      <xdr:row>15</xdr:row>
      <xdr:rowOff>171435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100852</xdr:colOff>
      <xdr:row>2</xdr:row>
      <xdr:rowOff>100852</xdr:rowOff>
    </xdr:from>
    <xdr:to>
      <xdr:col>49</xdr:col>
      <xdr:colOff>672352</xdr:colOff>
      <xdr:row>25</xdr:row>
      <xdr:rowOff>56028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654844</xdr:colOff>
      <xdr:row>11</xdr:row>
      <xdr:rowOff>109140</xdr:rowOff>
    </xdr:from>
    <xdr:to>
      <xdr:col>13</xdr:col>
      <xdr:colOff>138086</xdr:colOff>
      <xdr:row>31</xdr:row>
      <xdr:rowOff>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281619</xdr:colOff>
      <xdr:row>1</xdr:row>
      <xdr:rowOff>62128</xdr:rowOff>
    </xdr:from>
    <xdr:to>
      <xdr:col>30</xdr:col>
      <xdr:colOff>269487</xdr:colOff>
      <xdr:row>15</xdr:row>
      <xdr:rowOff>171435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100852</xdr:colOff>
      <xdr:row>2</xdr:row>
      <xdr:rowOff>100852</xdr:rowOff>
    </xdr:from>
    <xdr:to>
      <xdr:col>49</xdr:col>
      <xdr:colOff>672352</xdr:colOff>
      <xdr:row>25</xdr:row>
      <xdr:rowOff>56028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654844</xdr:colOff>
      <xdr:row>11</xdr:row>
      <xdr:rowOff>109140</xdr:rowOff>
    </xdr:from>
    <xdr:to>
      <xdr:col>13</xdr:col>
      <xdr:colOff>138086</xdr:colOff>
      <xdr:row>31</xdr:row>
      <xdr:rowOff>20117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373692</xdr:colOff>
      <xdr:row>40</xdr:row>
      <xdr:rowOff>17971</xdr:rowOff>
    </xdr:from>
    <xdr:to>
      <xdr:col>12</xdr:col>
      <xdr:colOff>1185392</xdr:colOff>
      <xdr:row>65</xdr:row>
      <xdr:rowOff>94767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281619</xdr:colOff>
      <xdr:row>1</xdr:row>
      <xdr:rowOff>62128</xdr:rowOff>
    </xdr:from>
    <xdr:to>
      <xdr:col>30</xdr:col>
      <xdr:colOff>269487</xdr:colOff>
      <xdr:row>15</xdr:row>
      <xdr:rowOff>171435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100852</xdr:colOff>
      <xdr:row>2</xdr:row>
      <xdr:rowOff>100852</xdr:rowOff>
    </xdr:from>
    <xdr:to>
      <xdr:col>49</xdr:col>
      <xdr:colOff>672352</xdr:colOff>
      <xdr:row>25</xdr:row>
      <xdr:rowOff>56028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654844</xdr:colOff>
      <xdr:row>11</xdr:row>
      <xdr:rowOff>109140</xdr:rowOff>
    </xdr:from>
    <xdr:to>
      <xdr:col>13</xdr:col>
      <xdr:colOff>138086</xdr:colOff>
      <xdr:row>31</xdr:row>
      <xdr:rowOff>20117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6298406" y="7810499"/>
    <xdr:ext cx="7668426" cy="5517398"/>
    <xdr:graphicFrame macro="">
      <xdr:nvGraphicFramePr>
        <xdr:cNvPr id="7" name="Chart 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Y124"/>
  <sheetViews>
    <sheetView topLeftCell="A31" zoomScale="80" zoomScaleNormal="80" workbookViewId="0">
      <selection activeCell="C22" sqref="C22"/>
    </sheetView>
  </sheetViews>
  <sheetFormatPr defaultColWidth="11.42578125" defaultRowHeight="15" x14ac:dyDescent="0.25"/>
  <cols>
    <col min="1" max="1" width="12.42578125" bestFit="1" customWidth="1"/>
    <col min="2" max="2" width="13.7109375" bestFit="1" customWidth="1"/>
    <col min="3" max="3" width="13.5703125" customWidth="1"/>
    <col min="4" max="4" width="18.42578125" customWidth="1"/>
    <col min="5" max="5" width="22.140625" customWidth="1"/>
    <col min="6" max="6" width="18.85546875" customWidth="1"/>
    <col min="7" max="7" width="20.7109375" customWidth="1"/>
    <col min="8" max="8" width="14.5703125" customWidth="1"/>
    <col min="9" max="9" width="17" customWidth="1"/>
    <col min="10" max="10" width="10.42578125" customWidth="1"/>
    <col min="11" max="11" width="21.5703125" bestFit="1" customWidth="1"/>
    <col min="12" max="12" width="24.5703125" customWidth="1"/>
    <col min="13" max="13" width="19.42578125" customWidth="1"/>
    <col min="14" max="15" width="19.7109375" customWidth="1"/>
    <col min="16" max="16" width="16.28515625" bestFit="1" customWidth="1"/>
    <col min="17" max="17" width="12.42578125" customWidth="1"/>
    <col min="18" max="19" width="20" customWidth="1"/>
    <col min="20" max="20" width="18.85546875" bestFit="1" customWidth="1"/>
    <col min="27" max="27" width="15" customWidth="1"/>
    <col min="30" max="30" width="15.7109375" customWidth="1"/>
  </cols>
  <sheetData>
    <row r="1" spans="1:21" ht="18.75" x14ac:dyDescent="0.3">
      <c r="A1" s="1" t="s">
        <v>90</v>
      </c>
    </row>
    <row r="2" spans="1:21" x14ac:dyDescent="0.25">
      <c r="A2" s="2" t="s">
        <v>91</v>
      </c>
    </row>
    <row r="4" spans="1:21" x14ac:dyDescent="0.25">
      <c r="A4" s="3" t="s">
        <v>0</v>
      </c>
      <c r="B4" s="3" t="s">
        <v>1</v>
      </c>
      <c r="C4" s="3"/>
      <c r="D4" s="3"/>
      <c r="E4" s="4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19" t="s">
        <v>9</v>
      </c>
      <c r="M4" s="3" t="s">
        <v>10</v>
      </c>
      <c r="N4" s="19" t="s">
        <v>11</v>
      </c>
      <c r="O4" s="5"/>
      <c r="P4" s="6" t="s">
        <v>12</v>
      </c>
      <c r="R4" s="7" t="s">
        <v>13</v>
      </c>
      <c r="S4" s="7" t="s">
        <v>14</v>
      </c>
      <c r="T4" s="7" t="s">
        <v>15</v>
      </c>
      <c r="U4" s="8" t="s">
        <v>16</v>
      </c>
    </row>
    <row r="5" spans="1:21" ht="17.25" x14ac:dyDescent="0.25">
      <c r="A5" s="9" t="s">
        <v>39</v>
      </c>
      <c r="B5" s="9" t="s">
        <v>17</v>
      </c>
      <c r="C5" s="9"/>
      <c r="D5" s="9"/>
      <c r="E5" s="9" t="s">
        <v>18</v>
      </c>
      <c r="F5" s="9" t="s">
        <v>19</v>
      </c>
      <c r="G5" s="9" t="s">
        <v>20</v>
      </c>
      <c r="H5" s="9"/>
      <c r="I5" s="9" t="s">
        <v>21</v>
      </c>
      <c r="J5" s="9" t="s">
        <v>22</v>
      </c>
      <c r="K5" s="5"/>
      <c r="L5" s="5"/>
      <c r="M5" s="5"/>
      <c r="N5" s="5"/>
      <c r="O5" s="5"/>
      <c r="P5" s="5" t="s">
        <v>22</v>
      </c>
      <c r="R5" s="9" t="s">
        <v>20</v>
      </c>
      <c r="S5" s="9" t="s">
        <v>21</v>
      </c>
      <c r="T5" s="9" t="s">
        <v>22</v>
      </c>
      <c r="U5" s="10" t="s">
        <v>23</v>
      </c>
    </row>
    <row r="6" spans="1:21" x14ac:dyDescent="0.25">
      <c r="A6" s="5">
        <v>11.5</v>
      </c>
      <c r="B6" s="11">
        <f t="shared" ref="B6:B11" si="0">($E$12*($A6/60))/$E$13</f>
        <v>10.035029892862239</v>
      </c>
      <c r="C6" s="11"/>
      <c r="D6" s="11"/>
      <c r="E6" s="12">
        <v>9.8000000000000007</v>
      </c>
      <c r="F6" s="11">
        <f t="shared" ref="F6:F11" si="1">$E$13*$B6</f>
        <v>100.35029892862239</v>
      </c>
      <c r="G6" s="11">
        <f t="shared" ref="G6:G11" si="2">(6*$F6)/((POWER($F$16,2))*$F$15)</f>
        <v>60.210179357173431</v>
      </c>
      <c r="H6" s="13">
        <f t="shared" ref="H6:H11" si="3">G6*((2+P$16)/3)</f>
        <v>65.026993705747316</v>
      </c>
      <c r="I6" s="5">
        <f t="shared" ref="I6:I11" si="4">((E6*$F$16)/(2*$F$17))*100000</f>
        <v>12564.102564102564</v>
      </c>
      <c r="J6" s="20">
        <f t="shared" ref="J6:J11" si="5">(($E6*$F$16^3)*$F$15)/(4*$F$17*$F6*(2+P$16))*100000</f>
        <v>193.21364633518502</v>
      </c>
      <c r="K6" s="5">
        <f t="shared" ref="K6:N11" si="6">LOG(G6,10)</f>
        <v>1.7796699209077738</v>
      </c>
      <c r="L6" s="5">
        <f t="shared" si="6"/>
        <v>1.8130936763947236</v>
      </c>
      <c r="M6" s="5">
        <f t="shared" si="6"/>
        <v>4.0991314730020143</v>
      </c>
      <c r="N6" s="5">
        <f t="shared" si="6"/>
        <v>2.2860377966072907</v>
      </c>
      <c r="O6" s="5"/>
      <c r="P6" s="5" t="e">
        <f t="shared" ref="P6:P11" si="7">$Y$41*($G6^($Y$40-1))</f>
        <v>#VALUE!</v>
      </c>
      <c r="R6">
        <f t="shared" ref="R6:R11" si="8">G6*0.75</f>
        <v>45.157634517880069</v>
      </c>
      <c r="S6">
        <f t="shared" ref="S6:S11" si="9">I6</f>
        <v>12564.102564102564</v>
      </c>
      <c r="T6">
        <f t="shared" ref="T6:T11" si="10">(E6*100000*$F$15*$F$16^3)/($F$17*12*F6)</f>
        <v>208.67073804199987</v>
      </c>
      <c r="U6">
        <f t="shared" ref="U6:U11" si="11">(1/96)*(T6*R6^2*($F$16/1000)^2)/(0.223*0.83^2)</f>
        <v>2.8853044120819647E-2</v>
      </c>
    </row>
    <row r="7" spans="1:21" x14ac:dyDescent="0.25">
      <c r="A7" s="5">
        <v>44.5</v>
      </c>
      <c r="B7" s="11">
        <f t="shared" si="0"/>
        <v>38.831202628901707</v>
      </c>
      <c r="C7" s="11"/>
      <c r="D7" s="11"/>
      <c r="E7" s="12">
        <v>35.44</v>
      </c>
      <c r="F7" s="11">
        <f t="shared" si="1"/>
        <v>388.31202628901707</v>
      </c>
      <c r="G7" s="11">
        <f t="shared" si="2"/>
        <v>232.98721577341024</v>
      </c>
      <c r="H7" s="13">
        <f t="shared" si="3"/>
        <v>251.62619303528308</v>
      </c>
      <c r="I7" s="5">
        <f t="shared" si="4"/>
        <v>45435.89743589743</v>
      </c>
      <c r="J7" s="20">
        <f t="shared" si="5"/>
        <v>180.56902935191013</v>
      </c>
      <c r="K7" s="5">
        <f t="shared" si="6"/>
        <v>2.3673320915350939</v>
      </c>
      <c r="L7" s="5">
        <f t="shared" si="6"/>
        <v>2.4007558470220434</v>
      </c>
      <c r="M7" s="5">
        <f t="shared" si="6"/>
        <v>4.6573991105245316</v>
      </c>
      <c r="N7" s="5">
        <f t="shared" si="6"/>
        <v>2.2566432635024887</v>
      </c>
      <c r="O7" s="5"/>
      <c r="P7" s="5" t="e">
        <f t="shared" si="7"/>
        <v>#VALUE!</v>
      </c>
      <c r="R7">
        <f t="shared" si="8"/>
        <v>174.74041183005767</v>
      </c>
      <c r="S7">
        <f t="shared" si="9"/>
        <v>45435.89743589743</v>
      </c>
      <c r="T7">
        <f t="shared" si="10"/>
        <v>195.01455170006295</v>
      </c>
      <c r="U7">
        <f t="shared" si="11"/>
        <v>0.40375828591004664</v>
      </c>
    </row>
    <row r="8" spans="1:21" x14ac:dyDescent="0.25">
      <c r="A8" s="5">
        <v>77.5</v>
      </c>
      <c r="B8" s="11">
        <f t="shared" si="0"/>
        <v>67.627375364941173</v>
      </c>
      <c r="C8" s="11"/>
      <c r="D8" s="11"/>
      <c r="E8" s="12">
        <v>50.6</v>
      </c>
      <c r="F8" s="11">
        <f t="shared" si="1"/>
        <v>676.27375364941167</v>
      </c>
      <c r="G8" s="11">
        <f t="shared" si="2"/>
        <v>405.76425218964698</v>
      </c>
      <c r="H8" s="13">
        <f t="shared" si="3"/>
        <v>438.22539236481879</v>
      </c>
      <c r="I8" s="5">
        <f t="shared" si="4"/>
        <v>64871.794871794875</v>
      </c>
      <c r="J8" s="20">
        <f t="shared" si="5"/>
        <v>148.03294378202</v>
      </c>
      <c r="K8" s="5">
        <f t="shared" si="6"/>
        <v>2.6082737830604725</v>
      </c>
      <c r="L8" s="5">
        <f t="shared" si="6"/>
        <v>2.641697538547422</v>
      </c>
      <c r="M8" s="5">
        <f t="shared" si="6"/>
        <v>4.812055914149318</v>
      </c>
      <c r="N8" s="5">
        <f t="shared" si="6"/>
        <v>2.170358375601896</v>
      </c>
      <c r="O8" s="5"/>
      <c r="P8" s="5" t="e">
        <f t="shared" si="7"/>
        <v>#VALUE!</v>
      </c>
      <c r="R8">
        <f t="shared" si="8"/>
        <v>304.32318914223526</v>
      </c>
      <c r="S8">
        <f t="shared" si="9"/>
        <v>64871.794871794875</v>
      </c>
      <c r="T8">
        <f t="shared" si="10"/>
        <v>159.87557928458162</v>
      </c>
      <c r="U8">
        <f t="shared" si="11"/>
        <v>1.0039681678775003</v>
      </c>
    </row>
    <row r="9" spans="1:21" x14ac:dyDescent="0.25">
      <c r="A9" s="5">
        <v>99.5</v>
      </c>
      <c r="B9" s="11">
        <f t="shared" si="0"/>
        <v>86.824823855634151</v>
      </c>
      <c r="C9" s="11"/>
      <c r="D9" s="11"/>
      <c r="E9" s="12">
        <v>63.2</v>
      </c>
      <c r="F9" s="11">
        <f t="shared" si="1"/>
        <v>868.24823855634145</v>
      </c>
      <c r="G9" s="11">
        <f t="shared" si="2"/>
        <v>520.94894313380485</v>
      </c>
      <c r="H9" s="13">
        <f t="shared" si="3"/>
        <v>562.6248585845093</v>
      </c>
      <c r="I9" s="5">
        <f t="shared" si="4"/>
        <v>81025.641025641031</v>
      </c>
      <c r="J9" s="20">
        <f t="shared" si="5"/>
        <v>144.01361722532303</v>
      </c>
      <c r="K9" s="5">
        <f t="shared" si="6"/>
        <v>2.7167951612998875</v>
      </c>
      <c r="L9" s="5">
        <f t="shared" si="6"/>
        <v>2.7502189167868374</v>
      </c>
      <c r="M9" s="5">
        <f t="shared" si="6"/>
        <v>4.9086224755919039</v>
      </c>
      <c r="N9" s="5">
        <f t="shared" si="6"/>
        <v>2.158403558805067</v>
      </c>
      <c r="O9" s="5"/>
      <c r="P9" s="5" t="e">
        <f t="shared" si="7"/>
        <v>#VALUE!</v>
      </c>
      <c r="R9">
        <f t="shared" si="8"/>
        <v>390.71170735035366</v>
      </c>
      <c r="S9">
        <f t="shared" si="9"/>
        <v>81025.641025641031</v>
      </c>
      <c r="T9">
        <f t="shared" si="10"/>
        <v>155.53470660334889</v>
      </c>
      <c r="U9">
        <f t="shared" si="11"/>
        <v>1.6099332976873322</v>
      </c>
    </row>
    <row r="10" spans="1:21" x14ac:dyDescent="0.25">
      <c r="A10" s="5">
        <v>132.5</v>
      </c>
      <c r="B10" s="11">
        <f t="shared" si="0"/>
        <v>115.62099659167363</v>
      </c>
      <c r="C10" s="11"/>
      <c r="D10" s="11"/>
      <c r="E10" s="12">
        <v>80</v>
      </c>
      <c r="F10" s="11">
        <f t="shared" si="1"/>
        <v>1156.2099659167363</v>
      </c>
      <c r="G10" s="11">
        <f t="shared" si="2"/>
        <v>693.72597955004187</v>
      </c>
      <c r="H10" s="13">
        <f t="shared" si="3"/>
        <v>749.22405791404526</v>
      </c>
      <c r="I10" s="5">
        <f t="shared" si="4"/>
        <v>102564.10256410255</v>
      </c>
      <c r="J10" s="20">
        <f t="shared" si="5"/>
        <v>136.8937655975127</v>
      </c>
      <c r="K10" s="5">
        <f t="shared" si="6"/>
        <v>2.841187958826989</v>
      </c>
      <c r="L10" s="5">
        <f t="shared" si="6"/>
        <v>2.8746117143139385</v>
      </c>
      <c r="M10" s="5">
        <f t="shared" si="6"/>
        <v>5.010995384301463</v>
      </c>
      <c r="N10" s="5">
        <f t="shared" si="6"/>
        <v>2.136383669987524</v>
      </c>
      <c r="O10" s="5"/>
      <c r="P10" s="5" t="e">
        <f t="shared" si="7"/>
        <v>#VALUE!</v>
      </c>
      <c r="R10">
        <f t="shared" si="8"/>
        <v>520.29448466253143</v>
      </c>
      <c r="S10">
        <f t="shared" si="9"/>
        <v>102564.10256410255</v>
      </c>
      <c r="T10">
        <f t="shared" si="10"/>
        <v>147.84526684531372</v>
      </c>
      <c r="U10">
        <f t="shared" si="11"/>
        <v>2.7137734488082392</v>
      </c>
    </row>
    <row r="11" spans="1:21" x14ac:dyDescent="0.25">
      <c r="A11" s="5">
        <v>240.5</v>
      </c>
      <c r="B11" s="11">
        <f t="shared" si="0"/>
        <v>209.86301645507555</v>
      </c>
      <c r="C11" s="11"/>
      <c r="D11" s="11"/>
      <c r="E11" s="12">
        <v>103</v>
      </c>
      <c r="F11" s="11">
        <f t="shared" si="1"/>
        <v>2098.6301645507556</v>
      </c>
      <c r="G11" s="11">
        <f t="shared" si="2"/>
        <v>1259.1780987304533</v>
      </c>
      <c r="H11" s="13">
        <f t="shared" si="3"/>
        <v>1359.9123466288895</v>
      </c>
      <c r="I11" s="5">
        <f t="shared" si="4"/>
        <v>132051.28205128206</v>
      </c>
      <c r="J11" s="20">
        <f t="shared" si="5"/>
        <v>97.102789292726328</v>
      </c>
      <c r="K11" s="5">
        <f t="shared" si="6"/>
        <v>3.1000871612640126</v>
      </c>
      <c r="L11" s="5">
        <f t="shared" si="6"/>
        <v>3.1335109167509625</v>
      </c>
      <c r="M11" s="5">
        <f t="shared" si="6"/>
        <v>5.1207426220146912</v>
      </c>
      <c r="N11" s="5">
        <f t="shared" si="6"/>
        <v>1.9872317052637289</v>
      </c>
      <c r="O11" s="5"/>
      <c r="P11" s="5" t="e">
        <f t="shared" si="7"/>
        <v>#VALUE!</v>
      </c>
      <c r="R11">
        <f t="shared" si="8"/>
        <v>944.38357404783994</v>
      </c>
      <c r="S11">
        <f t="shared" si="9"/>
        <v>132051.28205128206</v>
      </c>
      <c r="T11">
        <f t="shared" si="10"/>
        <v>104.87101243614441</v>
      </c>
      <c r="U11">
        <f t="shared" si="11"/>
        <v>6.3419093384106846</v>
      </c>
    </row>
    <row r="12" spans="1:21" ht="17.25" x14ac:dyDescent="0.25">
      <c r="A12" t="s">
        <v>24</v>
      </c>
      <c r="E12" s="15">
        <f>POWER((1.0165*25.4)/2,2)*PI()</f>
        <v>523.56677701889942</v>
      </c>
      <c r="F12" t="s">
        <v>25</v>
      </c>
      <c r="I12" s="5"/>
      <c r="J12" s="11"/>
      <c r="K12" s="5"/>
      <c r="L12" s="5"/>
      <c r="M12" s="5"/>
      <c r="N12" s="5"/>
      <c r="O12" s="5"/>
      <c r="P12" s="5"/>
    </row>
    <row r="13" spans="1:21" ht="17.25" x14ac:dyDescent="0.25">
      <c r="A13" t="s">
        <v>26</v>
      </c>
      <c r="E13">
        <v>10</v>
      </c>
      <c r="F13" t="s">
        <v>25</v>
      </c>
      <c r="I13" s="14"/>
      <c r="J13" s="5"/>
      <c r="K13" s="5"/>
      <c r="L13" s="5"/>
      <c r="M13" s="5"/>
      <c r="N13" s="5"/>
      <c r="O13" s="5"/>
      <c r="P13" s="5"/>
    </row>
    <row r="14" spans="1:21" x14ac:dyDescent="0.25">
      <c r="P14" s="5"/>
    </row>
    <row r="15" spans="1:21" x14ac:dyDescent="0.25">
      <c r="A15" t="s">
        <v>27</v>
      </c>
      <c r="E15" t="s">
        <v>28</v>
      </c>
      <c r="F15" s="16">
        <v>10</v>
      </c>
      <c r="G15" t="s">
        <v>29</v>
      </c>
      <c r="O15" t="s">
        <v>41</v>
      </c>
      <c r="P15">
        <v>0.73</v>
      </c>
    </row>
    <row r="16" spans="1:21" x14ac:dyDescent="0.25">
      <c r="E16" t="s">
        <v>30</v>
      </c>
      <c r="F16" s="16">
        <v>1</v>
      </c>
      <c r="G16" t="s">
        <v>29</v>
      </c>
      <c r="P16">
        <v>1.24</v>
      </c>
    </row>
    <row r="17" spans="5:17" x14ac:dyDescent="0.25">
      <c r="E17" t="s">
        <v>31</v>
      </c>
      <c r="F17" s="16">
        <v>39</v>
      </c>
      <c r="G17" t="s">
        <v>29</v>
      </c>
      <c r="P17" s="5"/>
    </row>
    <row r="18" spans="5:17" x14ac:dyDescent="0.25">
      <c r="P18" s="5"/>
    </row>
    <row r="19" spans="5:17" x14ac:dyDescent="0.25">
      <c r="P19" s="5"/>
    </row>
    <row r="20" spans="5:17" x14ac:dyDescent="0.25">
      <c r="P20" s="5"/>
    </row>
    <row r="21" spans="5:17" x14ac:dyDescent="0.25">
      <c r="P21" s="5"/>
    </row>
    <row r="22" spans="5:17" x14ac:dyDescent="0.25">
      <c r="P22" s="5"/>
    </row>
    <row r="23" spans="5:17" x14ac:dyDescent="0.25">
      <c r="P23" s="5"/>
    </row>
    <row r="24" spans="5:17" x14ac:dyDescent="0.25">
      <c r="P24" s="5"/>
    </row>
    <row r="25" spans="5:17" x14ac:dyDescent="0.25">
      <c r="P25" s="5"/>
    </row>
    <row r="26" spans="5:17" x14ac:dyDescent="0.25">
      <c r="P26" s="5"/>
    </row>
    <row r="27" spans="5:17" x14ac:dyDescent="0.25">
      <c r="P27" s="5"/>
    </row>
    <row r="28" spans="5:17" x14ac:dyDescent="0.25">
      <c r="P28" s="5"/>
    </row>
    <row r="29" spans="5:17" x14ac:dyDescent="0.25">
      <c r="P29" s="5"/>
    </row>
    <row r="30" spans="5:17" x14ac:dyDescent="0.25">
      <c r="P30" s="5"/>
    </row>
    <row r="31" spans="5:17" x14ac:dyDescent="0.25">
      <c r="P31" s="5"/>
      <c r="Q31" s="5"/>
    </row>
    <row r="35" spans="1:25" x14ac:dyDescent="0.25">
      <c r="F35">
        <f>-$B$42*($C$46-$B$41)</f>
        <v>-7835.032799999999</v>
      </c>
    </row>
    <row r="36" spans="1:25" x14ac:dyDescent="0.25">
      <c r="A36" t="s">
        <v>87</v>
      </c>
      <c r="F36">
        <f>$B$43+($C$46-$B$41)</f>
        <v>254.36999999999998</v>
      </c>
    </row>
    <row r="37" spans="1:25" x14ac:dyDescent="0.25">
      <c r="A37" t="s">
        <v>42</v>
      </c>
      <c r="B37" t="s">
        <v>43</v>
      </c>
      <c r="D37" t="s">
        <v>44</v>
      </c>
      <c r="F37" t="s">
        <v>88</v>
      </c>
      <c r="G37">
        <f>EXP(F35/F36)</f>
        <v>4.1974370728820272E-14</v>
      </c>
    </row>
    <row r="38" spans="1:25" x14ac:dyDescent="0.25">
      <c r="A38" t="s">
        <v>45</v>
      </c>
      <c r="B38">
        <v>0.11378000000000001</v>
      </c>
      <c r="D38" t="s">
        <v>46</v>
      </c>
      <c r="F38" t="s">
        <v>47</v>
      </c>
      <c r="G38">
        <f>B40*G37</f>
        <v>188.88466827969123</v>
      </c>
    </row>
    <row r="39" spans="1:25" x14ac:dyDescent="0.25">
      <c r="A39" t="s">
        <v>48</v>
      </c>
      <c r="B39">
        <v>735010</v>
      </c>
      <c r="D39" t="s">
        <v>21</v>
      </c>
    </row>
    <row r="40" spans="1:25" x14ac:dyDescent="0.25">
      <c r="A40" t="s">
        <v>49</v>
      </c>
      <c r="B40">
        <f>4.5 *10^15</f>
        <v>4500000000000000</v>
      </c>
      <c r="D40" t="s">
        <v>50</v>
      </c>
      <c r="S40" t="s">
        <v>32</v>
      </c>
      <c r="W40" t="s">
        <v>33</v>
      </c>
      <c r="X40" t="s">
        <v>34</v>
      </c>
      <c r="Y40">
        <v>0.28000000000000003</v>
      </c>
    </row>
    <row r="41" spans="1:25" x14ac:dyDescent="0.25">
      <c r="A41" t="s">
        <v>51</v>
      </c>
      <c r="B41">
        <v>375.38</v>
      </c>
      <c r="D41" t="s">
        <v>23</v>
      </c>
      <c r="O41" t="s">
        <v>61</v>
      </c>
      <c r="S41" t="s">
        <v>35</v>
      </c>
      <c r="W41" t="s">
        <v>40</v>
      </c>
      <c r="X41" t="s">
        <v>36</v>
      </c>
      <c r="Y41" s="17" t="e">
        <f>10^W41</f>
        <v>#VALUE!</v>
      </c>
    </row>
    <row r="42" spans="1:25" x14ac:dyDescent="0.25">
      <c r="A42" t="s">
        <v>52</v>
      </c>
      <c r="B42">
        <v>38.64</v>
      </c>
      <c r="D42" t="s">
        <v>46</v>
      </c>
      <c r="N42" t="s">
        <v>63</v>
      </c>
      <c r="O42" t="s">
        <v>62</v>
      </c>
    </row>
    <row r="43" spans="1:25" x14ac:dyDescent="0.25">
      <c r="A43" t="s">
        <v>53</v>
      </c>
      <c r="B43">
        <v>51.6</v>
      </c>
      <c r="D43" t="s">
        <v>23</v>
      </c>
      <c r="N43">
        <v>96.998598944406396</v>
      </c>
      <c r="O43" s="21">
        <f t="shared" ref="O43:O48" si="12">B49</f>
        <v>183.83651996111882</v>
      </c>
      <c r="P43" s="21"/>
      <c r="Q43" s="22"/>
    </row>
    <row r="44" spans="1:25" x14ac:dyDescent="0.25">
      <c r="N44">
        <v>375.34240461096391</v>
      </c>
      <c r="O44" s="24">
        <f t="shared" si="12"/>
        <v>173.11465298550831</v>
      </c>
      <c r="Q44" s="23"/>
    </row>
    <row r="45" spans="1:25" x14ac:dyDescent="0.25">
      <c r="A45" t="s">
        <v>86</v>
      </c>
      <c r="N45">
        <v>653.68621027752124</v>
      </c>
      <c r="O45" s="24">
        <f t="shared" si="12"/>
        <v>164.39836987556293</v>
      </c>
      <c r="Q45" s="23"/>
    </row>
    <row r="46" spans="1:25" x14ac:dyDescent="0.25">
      <c r="A46" t="s">
        <v>54</v>
      </c>
      <c r="B46">
        <v>305</v>
      </c>
      <c r="C46">
        <f>B46+273.15</f>
        <v>578.15</v>
      </c>
      <c r="N46">
        <v>839.24874738855965</v>
      </c>
      <c r="O46" s="24">
        <f t="shared" si="12"/>
        <v>159.27997157308749</v>
      </c>
      <c r="Q46" s="23"/>
    </row>
    <row r="47" spans="1:25" x14ac:dyDescent="0.25">
      <c r="A47" t="s">
        <v>55</v>
      </c>
      <c r="N47">
        <v>1117.5925530551174</v>
      </c>
      <c r="O47" s="24">
        <f t="shared" si="12"/>
        <v>152.37875264057217</v>
      </c>
      <c r="Q47" s="23"/>
    </row>
    <row r="48" spans="1:25" x14ac:dyDescent="0.25">
      <c r="A48" t="s">
        <v>56</v>
      </c>
      <c r="B48" t="s">
        <v>22</v>
      </c>
      <c r="C48" t="s">
        <v>9</v>
      </c>
      <c r="D48" t="s">
        <v>57</v>
      </c>
      <c r="E48" t="s">
        <v>58</v>
      </c>
      <c r="N48">
        <v>2028.5359170547601</v>
      </c>
      <c r="O48" s="24">
        <f t="shared" si="12"/>
        <v>134.31020307049045</v>
      </c>
      <c r="Q48" s="23"/>
    </row>
    <row r="49" spans="1:5" x14ac:dyDescent="0.25">
      <c r="A49">
        <v>67.351106628934204</v>
      </c>
      <c r="B49">
        <f t="shared" ref="B49:B54" si="13">G$38/(1+(G$38*A49/B$39)^(1-B$38))</f>
        <v>183.83651996111882</v>
      </c>
      <c r="C49">
        <f t="shared" ref="C49:D54" si="14">LOG(A49,10)</f>
        <v>1.8283447359000031</v>
      </c>
      <c r="D49">
        <f t="shared" si="14"/>
        <v>2.2644317901954505</v>
      </c>
      <c r="E49" s="15">
        <f t="shared" ref="E49:E54" si="15">J6-B49</f>
        <v>9.3771263740661936</v>
      </c>
    </row>
    <row r="50" spans="1:5" x14ac:dyDescent="0.25">
      <c r="A50">
        <v>260.61949956413673</v>
      </c>
      <c r="B50">
        <f t="shared" si="13"/>
        <v>173.11465298550831</v>
      </c>
      <c r="C50">
        <f t="shared" si="14"/>
        <v>2.4160069065273233</v>
      </c>
      <c r="D50">
        <f t="shared" si="14"/>
        <v>2.2383338295242643</v>
      </c>
      <c r="E50" s="15">
        <f t="shared" si="15"/>
        <v>7.4543763664018172</v>
      </c>
    </row>
    <row r="51" spans="1:5" x14ac:dyDescent="0.25">
      <c r="A51">
        <v>453.8878924993391</v>
      </c>
      <c r="B51">
        <f t="shared" si="13"/>
        <v>164.39836987556293</v>
      </c>
      <c r="C51">
        <f t="shared" si="14"/>
        <v>2.6569485980527019</v>
      </c>
      <c r="D51">
        <f t="shared" si="14"/>
        <v>2.215897506892853</v>
      </c>
      <c r="E51" s="15">
        <f t="shared" si="15"/>
        <v>-16.365426093542936</v>
      </c>
    </row>
    <row r="52" spans="1:5" x14ac:dyDescent="0.25">
      <c r="A52">
        <v>582.73348778947411</v>
      </c>
      <c r="B52">
        <f t="shared" si="13"/>
        <v>159.27997157308749</v>
      </c>
      <c r="C52">
        <f t="shared" si="14"/>
        <v>2.7654699762921169</v>
      </c>
      <c r="D52">
        <f t="shared" si="14"/>
        <v>2.202161169510235</v>
      </c>
      <c r="E52" s="15">
        <f t="shared" si="15"/>
        <v>-15.266354347764462</v>
      </c>
    </row>
    <row r="53" spans="1:5" x14ac:dyDescent="0.25">
      <c r="A53">
        <v>776.00188072467688</v>
      </c>
      <c r="B53">
        <f t="shared" si="13"/>
        <v>152.37875264057217</v>
      </c>
      <c r="C53">
        <f t="shared" si="14"/>
        <v>2.8898627738192184</v>
      </c>
      <c r="D53">
        <f t="shared" si="14"/>
        <v>2.1829244141540829</v>
      </c>
      <c r="E53" s="15">
        <f t="shared" si="15"/>
        <v>-15.484987043059476</v>
      </c>
    </row>
    <row r="54" spans="1:5" x14ac:dyDescent="0.25">
      <c r="A54">
        <v>1408.5166212398851</v>
      </c>
      <c r="B54">
        <f t="shared" si="13"/>
        <v>134.31020307049045</v>
      </c>
      <c r="C54">
        <f t="shared" si="14"/>
        <v>3.1487619762562424</v>
      </c>
      <c r="D54">
        <f t="shared" si="14"/>
        <v>2.1281090057357241</v>
      </c>
      <c r="E54" s="15">
        <f t="shared" si="15"/>
        <v>-37.207413777764117</v>
      </c>
    </row>
    <row r="55" spans="1:5" x14ac:dyDescent="0.25">
      <c r="E55" s="15"/>
    </row>
    <row r="56" spans="1:5" x14ac:dyDescent="0.25">
      <c r="E56" s="15"/>
    </row>
    <row r="57" spans="1:5" x14ac:dyDescent="0.25">
      <c r="E57" s="15"/>
    </row>
    <row r="58" spans="1:5" x14ac:dyDescent="0.25">
      <c r="E58" s="15"/>
    </row>
    <row r="59" spans="1:5" x14ac:dyDescent="0.25">
      <c r="E59" s="15"/>
    </row>
    <row r="60" spans="1:5" x14ac:dyDescent="0.25">
      <c r="E60" s="15"/>
    </row>
    <row r="67" spans="1:24" x14ac:dyDescent="0.25">
      <c r="X67" s="18"/>
    </row>
    <row r="68" spans="1:24" x14ac:dyDescent="0.25">
      <c r="A68" t="s">
        <v>64</v>
      </c>
    </row>
    <row r="69" spans="1:24" x14ac:dyDescent="0.25">
      <c r="A69" t="s">
        <v>65</v>
      </c>
    </row>
    <row r="70" spans="1:24" x14ac:dyDescent="0.25">
      <c r="A70" t="s">
        <v>66</v>
      </c>
    </row>
    <row r="72" spans="1:24" x14ac:dyDescent="0.25">
      <c r="A72" t="s">
        <v>67</v>
      </c>
      <c r="B72" t="s">
        <v>67</v>
      </c>
      <c r="C72" t="s">
        <v>68</v>
      </c>
      <c r="D72" t="s">
        <v>69</v>
      </c>
      <c r="E72" t="s">
        <v>70</v>
      </c>
      <c r="F72" t="s">
        <v>71</v>
      </c>
      <c r="G72" t="s">
        <v>68</v>
      </c>
      <c r="H72" t="s">
        <v>72</v>
      </c>
      <c r="I72" t="s">
        <v>73</v>
      </c>
      <c r="J72" t="s">
        <v>74</v>
      </c>
      <c r="K72" t="s">
        <v>75</v>
      </c>
      <c r="L72" t="s">
        <v>76</v>
      </c>
      <c r="M72" t="s">
        <v>77</v>
      </c>
    </row>
    <row r="73" spans="1:24" x14ac:dyDescent="0.25">
      <c r="A73" t="s">
        <v>78</v>
      </c>
      <c r="B73" t="s">
        <v>79</v>
      </c>
      <c r="C73" t="s">
        <v>80</v>
      </c>
      <c r="D73" t="s">
        <v>80</v>
      </c>
      <c r="F73" t="s">
        <v>81</v>
      </c>
      <c r="G73" t="s">
        <v>21</v>
      </c>
      <c r="H73" t="s">
        <v>21</v>
      </c>
      <c r="L73" t="s">
        <v>82</v>
      </c>
      <c r="M73" t="s">
        <v>82</v>
      </c>
    </row>
    <row r="74" spans="1:24" x14ac:dyDescent="0.25">
      <c r="A74">
        <f>B74*2*3.1416</f>
        <v>0.62831999999999999</v>
      </c>
      <c r="B74">
        <v>0.1</v>
      </c>
      <c r="E74">
        <v>1.1283099999999999</v>
      </c>
      <c r="G74">
        <v>181.22200000000001</v>
      </c>
      <c r="H74">
        <v>1349.82</v>
      </c>
      <c r="I74">
        <f>H74/A74</f>
        <v>2148.3002291825819</v>
      </c>
      <c r="J74">
        <f>G74/A74</f>
        <v>288.42309651133183</v>
      </c>
      <c r="K74">
        <f>SQRT(I74^2+J74^2)*0.43</f>
        <v>932.05728736279207</v>
      </c>
      <c r="L74">
        <f>(A74*(25.4/2))/1</f>
        <v>7.9796639999999996</v>
      </c>
      <c r="M74">
        <f>L74*0.83</f>
        <v>6.6231211199999995</v>
      </c>
    </row>
    <row r="75" spans="1:24" x14ac:dyDescent="0.25">
      <c r="A75">
        <f t="shared" ref="A75:A124" si="16">B75*2*3.1416</f>
        <v>0.70497504</v>
      </c>
      <c r="B75">
        <v>0.11219999999999999</v>
      </c>
      <c r="E75">
        <v>1.1264700000000001</v>
      </c>
      <c r="G75">
        <v>206.32900000000001</v>
      </c>
      <c r="H75">
        <v>1503.32</v>
      </c>
      <c r="I75">
        <f t="shared" ref="I75:I124" si="17">H75/A75</f>
        <v>2132.4442919284065</v>
      </c>
      <c r="J75">
        <f t="shared" ref="J75:J124" si="18">G75/A75</f>
        <v>292.67561018897919</v>
      </c>
      <c r="K75">
        <f t="shared" ref="K75:K124" si="19">SQRT(I75^2+J75^2)*0.43</f>
        <v>925.54717403476843</v>
      </c>
      <c r="L75">
        <f t="shared" ref="L75:L124" si="20">(A75*(25.4/2))/1</f>
        <v>8.9531830079999999</v>
      </c>
      <c r="M75">
        <f t="shared" ref="M75:M124" si="21">L75*0.83</f>
        <v>7.4311418966399998</v>
      </c>
    </row>
    <row r="76" spans="1:24" x14ac:dyDescent="0.25">
      <c r="A76">
        <f t="shared" si="16"/>
        <v>0.790992048</v>
      </c>
      <c r="B76">
        <v>0.12589</v>
      </c>
      <c r="E76">
        <v>1.11985</v>
      </c>
      <c r="G76">
        <v>241.31700000000001</v>
      </c>
      <c r="H76">
        <v>1671.83</v>
      </c>
      <c r="I76">
        <f t="shared" si="17"/>
        <v>2113.5863555482924</v>
      </c>
      <c r="J76">
        <f t="shared" si="18"/>
        <v>305.08144880869901</v>
      </c>
      <c r="K76">
        <f t="shared" si="19"/>
        <v>918.26114627846573</v>
      </c>
      <c r="L76">
        <f t="shared" si="20"/>
        <v>10.0455990096</v>
      </c>
      <c r="M76">
        <f t="shared" si="21"/>
        <v>8.3378471779679995</v>
      </c>
    </row>
    <row r="77" spans="1:24" x14ac:dyDescent="0.25">
      <c r="A77">
        <f t="shared" si="16"/>
        <v>0.8875019999999999</v>
      </c>
      <c r="B77">
        <v>0.14124999999999999</v>
      </c>
      <c r="E77">
        <v>1.1087400000000001</v>
      </c>
      <c r="G77">
        <v>284.90699999999998</v>
      </c>
      <c r="H77">
        <v>1845.04</v>
      </c>
      <c r="I77">
        <f t="shared" si="17"/>
        <v>2078.9136249833805</v>
      </c>
      <c r="J77">
        <f t="shared" si="18"/>
        <v>321.0212484028205</v>
      </c>
      <c r="K77">
        <f t="shared" si="19"/>
        <v>904.52792064828361</v>
      </c>
      <c r="L77">
        <f t="shared" si="20"/>
        <v>11.271275399999999</v>
      </c>
      <c r="M77">
        <f t="shared" si="21"/>
        <v>9.3551585819999978</v>
      </c>
    </row>
    <row r="78" spans="1:24" x14ac:dyDescent="0.25">
      <c r="A78">
        <f t="shared" si="16"/>
        <v>0.99582436799999996</v>
      </c>
      <c r="B78">
        <v>0.15848999999999999</v>
      </c>
      <c r="E78">
        <v>1.0952999999999999</v>
      </c>
      <c r="G78">
        <v>339.92500000000001</v>
      </c>
      <c r="H78">
        <v>2045.16</v>
      </c>
      <c r="I78">
        <f t="shared" si="17"/>
        <v>2053.7356442757787</v>
      </c>
      <c r="J78">
        <f t="shared" si="18"/>
        <v>341.35035345911524</v>
      </c>
      <c r="K78">
        <f t="shared" si="19"/>
        <v>895.22139421119289</v>
      </c>
      <c r="L78">
        <f t="shared" si="20"/>
        <v>12.646969473599999</v>
      </c>
      <c r="M78">
        <f t="shared" si="21"/>
        <v>10.496984663087998</v>
      </c>
    </row>
    <row r="79" spans="1:24" x14ac:dyDescent="0.25">
      <c r="A79">
        <f t="shared" si="16"/>
        <v>1.1173414559999999</v>
      </c>
      <c r="B79">
        <v>0.17782999999999999</v>
      </c>
      <c r="E79">
        <v>1.0785</v>
      </c>
      <c r="G79">
        <v>398.47300000000001</v>
      </c>
      <c r="H79">
        <v>2272.35</v>
      </c>
      <c r="I79">
        <f t="shared" si="17"/>
        <v>2033.7113492010271</v>
      </c>
      <c r="J79">
        <f t="shared" si="18"/>
        <v>356.62598739198671</v>
      </c>
      <c r="K79">
        <f t="shared" si="19"/>
        <v>887.83952027070393</v>
      </c>
      <c r="L79">
        <f t="shared" si="20"/>
        <v>14.190236491199999</v>
      </c>
      <c r="M79">
        <f t="shared" si="21"/>
        <v>11.777896287695999</v>
      </c>
    </row>
    <row r="80" spans="1:24" x14ac:dyDescent="0.25">
      <c r="A80">
        <f t="shared" si="16"/>
        <v>1.2536868960000001</v>
      </c>
      <c r="B80">
        <v>0.19953000000000001</v>
      </c>
      <c r="E80">
        <v>1.06108</v>
      </c>
      <c r="G80">
        <v>462.40800000000002</v>
      </c>
      <c r="H80">
        <v>2508.7199999999998</v>
      </c>
      <c r="I80">
        <f t="shared" si="17"/>
        <v>2001.0737992111865</v>
      </c>
      <c r="J80">
        <f t="shared" si="18"/>
        <v>368.83850463409487</v>
      </c>
      <c r="K80">
        <f t="shared" si="19"/>
        <v>874.95630277914404</v>
      </c>
      <c r="L80">
        <f t="shared" si="20"/>
        <v>15.9218235792</v>
      </c>
      <c r="M80">
        <f t="shared" si="21"/>
        <v>13.215113570735999</v>
      </c>
    </row>
    <row r="81" spans="1:13" x14ac:dyDescent="0.25">
      <c r="A81">
        <f t="shared" si="16"/>
        <v>1.406619984</v>
      </c>
      <c r="B81">
        <v>0.22387000000000001</v>
      </c>
      <c r="E81">
        <v>1.0383199999999999</v>
      </c>
      <c r="G81">
        <v>552.23299999999995</v>
      </c>
      <c r="H81">
        <v>2777.93</v>
      </c>
      <c r="I81">
        <f t="shared" si="17"/>
        <v>1974.897293937493</v>
      </c>
      <c r="J81">
        <f t="shared" si="18"/>
        <v>392.59573039024872</v>
      </c>
      <c r="K81">
        <f t="shared" si="19"/>
        <v>865.82298988575633</v>
      </c>
      <c r="L81">
        <f t="shared" si="20"/>
        <v>17.8640737968</v>
      </c>
      <c r="M81">
        <f t="shared" si="21"/>
        <v>14.827181251343999</v>
      </c>
    </row>
    <row r="82" spans="1:13" x14ac:dyDescent="0.25">
      <c r="A82">
        <f t="shared" si="16"/>
        <v>1.5782770080000001</v>
      </c>
      <c r="B82">
        <v>0.25119000000000002</v>
      </c>
      <c r="E82">
        <v>1.0128999999999999</v>
      </c>
      <c r="G82">
        <v>645.75800000000004</v>
      </c>
      <c r="H82">
        <v>3069.51</v>
      </c>
      <c r="I82">
        <f t="shared" si="17"/>
        <v>1944.8487080792599</v>
      </c>
      <c r="J82">
        <f t="shared" si="18"/>
        <v>409.15377764915144</v>
      </c>
      <c r="K82">
        <f t="shared" si="19"/>
        <v>854.5911468176389</v>
      </c>
      <c r="L82">
        <f t="shared" si="20"/>
        <v>20.044118001600001</v>
      </c>
      <c r="M82">
        <f t="shared" si="21"/>
        <v>16.636617941328002</v>
      </c>
    </row>
    <row r="83" spans="1:13" x14ac:dyDescent="0.25">
      <c r="A83">
        <f t="shared" si="16"/>
        <v>1.7708570879999999</v>
      </c>
      <c r="B83">
        <v>0.28183999999999998</v>
      </c>
      <c r="E83">
        <v>0.98485</v>
      </c>
      <c r="G83">
        <v>751.43799999999999</v>
      </c>
      <c r="H83">
        <v>3395.07</v>
      </c>
      <c r="I83">
        <f t="shared" si="17"/>
        <v>1917.1902820426808</v>
      </c>
      <c r="J83">
        <f t="shared" si="18"/>
        <v>424.33576661382176</v>
      </c>
      <c r="K83">
        <f t="shared" si="19"/>
        <v>844.34301372693812</v>
      </c>
      <c r="L83">
        <f t="shared" si="20"/>
        <v>22.489885017599995</v>
      </c>
      <c r="M83">
        <f t="shared" si="21"/>
        <v>18.666604564607994</v>
      </c>
    </row>
    <row r="84" spans="1:13" x14ac:dyDescent="0.25">
      <c r="A84">
        <f t="shared" si="16"/>
        <v>1.9869363360000001</v>
      </c>
      <c r="B84">
        <v>0.31623000000000001</v>
      </c>
      <c r="E84">
        <v>0.95482</v>
      </c>
      <c r="G84">
        <v>877.81899999999996</v>
      </c>
      <c r="H84">
        <v>3733.22</v>
      </c>
      <c r="I84">
        <f t="shared" si="17"/>
        <v>1878.8825451325379</v>
      </c>
      <c r="J84">
        <f t="shared" si="18"/>
        <v>441.79523223536233</v>
      </c>
      <c r="K84">
        <f t="shared" si="19"/>
        <v>829.95376448144202</v>
      </c>
      <c r="L84">
        <f t="shared" si="20"/>
        <v>25.234091467199999</v>
      </c>
      <c r="M84">
        <f t="shared" si="21"/>
        <v>20.944295917776</v>
      </c>
    </row>
    <row r="85" spans="1:13" x14ac:dyDescent="0.25">
      <c r="A85">
        <f t="shared" si="16"/>
        <v>2.2293421919999998</v>
      </c>
      <c r="B85">
        <v>0.35481000000000001</v>
      </c>
      <c r="E85">
        <v>0.92308999999999997</v>
      </c>
      <c r="G85">
        <v>1004.85</v>
      </c>
      <c r="H85">
        <v>4109.4799999999996</v>
      </c>
      <c r="I85">
        <f t="shared" si="17"/>
        <v>1843.359899950254</v>
      </c>
      <c r="J85">
        <f t="shared" si="18"/>
        <v>450.73834048712075</v>
      </c>
      <c r="K85">
        <f t="shared" si="19"/>
        <v>815.99689264344659</v>
      </c>
      <c r="L85">
        <f t="shared" si="20"/>
        <v>28.312645838399995</v>
      </c>
      <c r="M85">
        <f t="shared" si="21"/>
        <v>23.499496045871993</v>
      </c>
    </row>
    <row r="86" spans="1:13" x14ac:dyDescent="0.25">
      <c r="A86">
        <f t="shared" si="16"/>
        <v>2.501404752</v>
      </c>
      <c r="B86">
        <v>0.39811000000000002</v>
      </c>
      <c r="E86">
        <v>0.89263999999999999</v>
      </c>
      <c r="G86">
        <v>1176.3399999999999</v>
      </c>
      <c r="H86">
        <v>4517.8999999999996</v>
      </c>
      <c r="I86">
        <f t="shared" si="17"/>
        <v>1806.145125609004</v>
      </c>
      <c r="J86">
        <f t="shared" si="18"/>
        <v>470.27175392525197</v>
      </c>
      <c r="K86">
        <f t="shared" si="19"/>
        <v>802.53665326075486</v>
      </c>
      <c r="L86">
        <f t="shared" si="20"/>
        <v>31.767840350399997</v>
      </c>
      <c r="M86">
        <f t="shared" si="21"/>
        <v>26.367307490831998</v>
      </c>
    </row>
    <row r="87" spans="1:13" x14ac:dyDescent="0.25">
      <c r="A87">
        <f t="shared" si="16"/>
        <v>2.806579776</v>
      </c>
      <c r="B87">
        <v>0.44668000000000002</v>
      </c>
      <c r="E87">
        <v>0.86224999999999996</v>
      </c>
      <c r="G87">
        <v>1361.67</v>
      </c>
      <c r="H87">
        <v>4960.57</v>
      </c>
      <c r="I87">
        <f t="shared" si="17"/>
        <v>1767.4787092886113</v>
      </c>
      <c r="J87">
        <f t="shared" si="18"/>
        <v>485.17060218422955</v>
      </c>
      <c r="K87">
        <f t="shared" si="19"/>
        <v>788.12929810861749</v>
      </c>
      <c r="L87">
        <f t="shared" si="20"/>
        <v>35.643563155199999</v>
      </c>
      <c r="M87">
        <f t="shared" si="21"/>
        <v>29.584157418815998</v>
      </c>
    </row>
    <row r="88" spans="1:13" x14ac:dyDescent="0.25">
      <c r="A88">
        <f t="shared" si="16"/>
        <v>3.1490770079999999</v>
      </c>
      <c r="B88">
        <v>0.50119000000000002</v>
      </c>
      <c r="E88">
        <v>0.83331</v>
      </c>
      <c r="G88">
        <v>1571.68</v>
      </c>
      <c r="H88">
        <v>5455.43</v>
      </c>
      <c r="I88">
        <f t="shared" si="17"/>
        <v>1732.3901530959324</v>
      </c>
      <c r="J88">
        <f t="shared" si="18"/>
        <v>499.09227243641931</v>
      </c>
      <c r="K88">
        <f t="shared" si="19"/>
        <v>775.22557351506532</v>
      </c>
      <c r="L88">
        <f t="shared" si="20"/>
        <v>39.993278001599997</v>
      </c>
      <c r="M88">
        <f t="shared" si="21"/>
        <v>33.194420741327995</v>
      </c>
    </row>
    <row r="89" spans="1:13" x14ac:dyDescent="0.25">
      <c r="A89">
        <f t="shared" si="16"/>
        <v>3.5332946879999998</v>
      </c>
      <c r="B89">
        <v>0.56233999999999995</v>
      </c>
      <c r="E89">
        <v>0.80528</v>
      </c>
      <c r="G89">
        <v>1798.65</v>
      </c>
      <c r="H89">
        <v>5971.8</v>
      </c>
      <c r="I89">
        <f t="shared" si="17"/>
        <v>1690.1505612542896</v>
      </c>
      <c r="J89">
        <f t="shared" si="18"/>
        <v>509.05745453632545</v>
      </c>
      <c r="K89">
        <f t="shared" si="19"/>
        <v>759.01375569113247</v>
      </c>
      <c r="L89">
        <f t="shared" si="20"/>
        <v>44.872842537599993</v>
      </c>
      <c r="M89">
        <f t="shared" si="21"/>
        <v>37.244459306207993</v>
      </c>
    </row>
    <row r="90" spans="1:13" x14ac:dyDescent="0.25">
      <c r="A90">
        <f t="shared" si="16"/>
        <v>3.9644478719999996</v>
      </c>
      <c r="B90">
        <v>0.63095999999999997</v>
      </c>
      <c r="E90">
        <v>0.77939000000000003</v>
      </c>
      <c r="G90">
        <v>2076.96</v>
      </c>
      <c r="H90">
        <v>6527.82</v>
      </c>
      <c r="I90">
        <f t="shared" si="17"/>
        <v>1646.5899441141651</v>
      </c>
      <c r="J90">
        <f t="shared" si="18"/>
        <v>523.89640803933878</v>
      </c>
      <c r="K90">
        <f t="shared" si="19"/>
        <v>743.0078849767508</v>
      </c>
      <c r="L90">
        <f t="shared" si="20"/>
        <v>50.348487974399994</v>
      </c>
      <c r="M90">
        <f t="shared" si="21"/>
        <v>41.789245018751991</v>
      </c>
    </row>
    <row r="91" spans="1:13" x14ac:dyDescent="0.25">
      <c r="A91">
        <f t="shared" si="16"/>
        <v>4.4481914399999996</v>
      </c>
      <c r="B91">
        <v>0.70794999999999997</v>
      </c>
      <c r="E91">
        <v>0.75426000000000004</v>
      </c>
      <c r="G91">
        <v>2381.33</v>
      </c>
      <c r="H91">
        <v>7149.14</v>
      </c>
      <c r="I91">
        <f t="shared" si="17"/>
        <v>1607.2015101939949</v>
      </c>
      <c r="J91">
        <f t="shared" si="18"/>
        <v>535.347912094359</v>
      </c>
      <c r="K91">
        <f t="shared" si="19"/>
        <v>728.42737156307453</v>
      </c>
      <c r="L91">
        <f t="shared" si="20"/>
        <v>56.492031287999993</v>
      </c>
      <c r="M91">
        <f t="shared" si="21"/>
        <v>46.888385969039994</v>
      </c>
    </row>
    <row r="92" spans="1:13" x14ac:dyDescent="0.25">
      <c r="A92">
        <f t="shared" si="16"/>
        <v>4.9909342560000001</v>
      </c>
      <c r="B92">
        <v>0.79432999999999998</v>
      </c>
      <c r="E92">
        <v>0.72992999999999997</v>
      </c>
      <c r="G92">
        <v>2722.16</v>
      </c>
      <c r="H92">
        <v>7794.31</v>
      </c>
      <c r="I92">
        <f t="shared" si="17"/>
        <v>1561.6935828457044</v>
      </c>
      <c r="J92">
        <f t="shared" si="18"/>
        <v>545.42092930346143</v>
      </c>
      <c r="K92">
        <f t="shared" si="19"/>
        <v>711.30511577571474</v>
      </c>
      <c r="L92">
        <f t="shared" si="20"/>
        <v>63.384865051199995</v>
      </c>
      <c r="M92">
        <f t="shared" si="21"/>
        <v>52.609437992495991</v>
      </c>
    </row>
    <row r="93" spans="1:13" x14ac:dyDescent="0.25">
      <c r="A93">
        <f t="shared" si="16"/>
        <v>5.5999020000000002</v>
      </c>
      <c r="B93">
        <v>0.89124999999999999</v>
      </c>
      <c r="E93">
        <v>0.7046</v>
      </c>
      <c r="G93">
        <v>3106.76</v>
      </c>
      <c r="H93">
        <v>8506.0300000000007</v>
      </c>
      <c r="I93">
        <f t="shared" si="17"/>
        <v>1518.9605103803603</v>
      </c>
      <c r="J93">
        <f t="shared" si="18"/>
        <v>554.78828022347534</v>
      </c>
      <c r="K93">
        <f t="shared" si="19"/>
        <v>695.35548064808984</v>
      </c>
      <c r="L93">
        <f t="shared" si="20"/>
        <v>71.118755399999998</v>
      </c>
      <c r="M93">
        <f t="shared" si="21"/>
        <v>59.028566981999994</v>
      </c>
    </row>
    <row r="94" spans="1:13" x14ac:dyDescent="0.25">
      <c r="A94">
        <f t="shared" si="16"/>
        <v>6.2831999999999999</v>
      </c>
      <c r="B94">
        <v>1</v>
      </c>
      <c r="E94">
        <v>0.67962</v>
      </c>
      <c r="G94">
        <v>3521.73</v>
      </c>
      <c r="H94">
        <v>9250.36</v>
      </c>
      <c r="I94">
        <f t="shared" si="17"/>
        <v>1472.2370766488414</v>
      </c>
      <c r="J94">
        <f t="shared" si="18"/>
        <v>560.49942704354476</v>
      </c>
      <c r="K94">
        <f t="shared" si="19"/>
        <v>677.38876215194261</v>
      </c>
      <c r="L94">
        <f t="shared" si="20"/>
        <v>79.796639999999996</v>
      </c>
      <c r="M94">
        <f t="shared" si="21"/>
        <v>66.23121119999999</v>
      </c>
    </row>
    <row r="95" spans="1:13" x14ac:dyDescent="0.25">
      <c r="A95">
        <f t="shared" si="16"/>
        <v>7.0498760640000002</v>
      </c>
      <c r="B95">
        <v>1.12202</v>
      </c>
      <c r="G95">
        <v>4005.39</v>
      </c>
      <c r="H95">
        <v>10054.6</v>
      </c>
      <c r="I95">
        <f t="shared" si="17"/>
        <v>1426.2094693186937</v>
      </c>
      <c r="J95">
        <f t="shared" si="18"/>
        <v>568.15041337441585</v>
      </c>
      <c r="K95">
        <f t="shared" si="19"/>
        <v>660.14010372437554</v>
      </c>
      <c r="L95">
        <f t="shared" si="20"/>
        <v>89.533426012799993</v>
      </c>
      <c r="M95">
        <f t="shared" si="21"/>
        <v>74.312743590623995</v>
      </c>
    </row>
    <row r="96" spans="1:13" x14ac:dyDescent="0.25">
      <c r="A96">
        <f t="shared" si="16"/>
        <v>7.910108976000001</v>
      </c>
      <c r="B96">
        <v>1.2589300000000001</v>
      </c>
      <c r="G96">
        <v>4559.78</v>
      </c>
      <c r="H96">
        <v>10921.3</v>
      </c>
      <c r="I96">
        <f t="shared" si="17"/>
        <v>1380.6763008115602</v>
      </c>
      <c r="J96">
        <f t="shared" si="18"/>
        <v>576.44970680363474</v>
      </c>
      <c r="K96">
        <f t="shared" si="19"/>
        <v>643.35836561490214</v>
      </c>
      <c r="L96">
        <f t="shared" si="20"/>
        <v>100.45838399520001</v>
      </c>
      <c r="M96">
        <f t="shared" si="21"/>
        <v>83.380458716016008</v>
      </c>
    </row>
    <row r="97" spans="1:15" x14ac:dyDescent="0.25">
      <c r="A97">
        <f t="shared" si="16"/>
        <v>8.8752713279999984</v>
      </c>
      <c r="B97">
        <v>1.4125399999999999</v>
      </c>
      <c r="G97">
        <v>5143.1400000000003</v>
      </c>
      <c r="H97">
        <v>11811.2</v>
      </c>
      <c r="I97">
        <f t="shared" si="17"/>
        <v>1330.7987512153727</v>
      </c>
      <c r="J97">
        <f t="shared" si="18"/>
        <v>579.49101609708009</v>
      </c>
      <c r="K97">
        <f t="shared" si="19"/>
        <v>624.14246768644307</v>
      </c>
      <c r="L97">
        <f t="shared" si="20"/>
        <v>112.71594586559998</v>
      </c>
      <c r="M97">
        <f t="shared" si="21"/>
        <v>93.55423506844798</v>
      </c>
    </row>
    <row r="98" spans="1:15" x14ac:dyDescent="0.25">
      <c r="A98">
        <f t="shared" si="16"/>
        <v>9.9581808479999996</v>
      </c>
      <c r="B98">
        <v>1.5848899999999999</v>
      </c>
      <c r="G98">
        <v>5800.69</v>
      </c>
      <c r="H98">
        <v>12777.5</v>
      </c>
      <c r="I98">
        <f t="shared" si="17"/>
        <v>1283.1158818095007</v>
      </c>
      <c r="J98">
        <f t="shared" si="18"/>
        <v>582.50498645694006</v>
      </c>
      <c r="K98">
        <f t="shared" si="19"/>
        <v>605.93369179826107</v>
      </c>
      <c r="L98">
        <f t="shared" si="20"/>
        <v>126.46889676959999</v>
      </c>
      <c r="M98">
        <f t="shared" si="21"/>
        <v>104.96918431876799</v>
      </c>
    </row>
    <row r="99" spans="1:15" x14ac:dyDescent="0.25">
      <c r="A99">
        <f t="shared" si="16"/>
        <v>11.173288896000001</v>
      </c>
      <c r="B99">
        <v>1.7782800000000001</v>
      </c>
      <c r="G99">
        <v>6530.46</v>
      </c>
      <c r="H99">
        <v>13794.7</v>
      </c>
      <c r="I99">
        <f t="shared" si="17"/>
        <v>1234.6140987134465</v>
      </c>
      <c r="J99">
        <f t="shared" si="18"/>
        <v>584.47070157989765</v>
      </c>
      <c r="K99">
        <f t="shared" si="19"/>
        <v>587.36771901925147</v>
      </c>
      <c r="L99">
        <f t="shared" si="20"/>
        <v>141.9007689792</v>
      </c>
      <c r="M99">
        <f t="shared" si="21"/>
        <v>117.777638252736</v>
      </c>
    </row>
    <row r="100" spans="1:15" x14ac:dyDescent="0.25">
      <c r="A100">
        <f t="shared" si="16"/>
        <v>12.536617632</v>
      </c>
      <c r="B100">
        <v>1.99526</v>
      </c>
      <c r="G100">
        <v>7321.31</v>
      </c>
      <c r="H100">
        <v>14863</v>
      </c>
      <c r="I100">
        <f t="shared" si="17"/>
        <v>1185.5669875470921</v>
      </c>
      <c r="J100">
        <f t="shared" si="18"/>
        <v>583.99404168730416</v>
      </c>
      <c r="K100">
        <f t="shared" si="19"/>
        <v>568.28662740290372</v>
      </c>
      <c r="L100">
        <f t="shared" si="20"/>
        <v>159.2150439264</v>
      </c>
      <c r="M100">
        <f t="shared" si="21"/>
        <v>132.148486458912</v>
      </c>
    </row>
    <row r="101" spans="1:15" x14ac:dyDescent="0.25">
      <c r="A101">
        <f t="shared" si="16"/>
        <v>14.066325503999998</v>
      </c>
      <c r="B101">
        <v>2.2387199999999998</v>
      </c>
      <c r="G101">
        <v>8203.2099999999991</v>
      </c>
      <c r="H101">
        <v>16009.9</v>
      </c>
      <c r="I101">
        <f t="shared" si="17"/>
        <v>1138.1721541597565</v>
      </c>
      <c r="J101">
        <f t="shared" si="18"/>
        <v>583.18073171755316</v>
      </c>
      <c r="K101">
        <f t="shared" si="19"/>
        <v>549.91866292493819</v>
      </c>
      <c r="L101">
        <f t="shared" si="20"/>
        <v>178.64233390079997</v>
      </c>
      <c r="M101">
        <f t="shared" si="21"/>
        <v>148.27313713766398</v>
      </c>
    </row>
    <row r="102" spans="1:15" x14ac:dyDescent="0.25">
      <c r="A102">
        <f t="shared" si="16"/>
        <v>15.782707248000001</v>
      </c>
      <c r="B102">
        <v>2.5118900000000002</v>
      </c>
      <c r="G102">
        <v>9172.7000000000007</v>
      </c>
      <c r="H102">
        <v>17213.599999999999</v>
      </c>
      <c r="I102">
        <f t="shared" si="17"/>
        <v>1090.6620600329086</v>
      </c>
      <c r="J102">
        <f t="shared" si="18"/>
        <v>581.18672898544537</v>
      </c>
      <c r="K102">
        <f t="shared" si="19"/>
        <v>531.41489469841827</v>
      </c>
      <c r="L102">
        <f t="shared" si="20"/>
        <v>200.4403820496</v>
      </c>
      <c r="M102">
        <f t="shared" si="21"/>
        <v>166.365517101168</v>
      </c>
    </row>
    <row r="103" spans="1:15" x14ac:dyDescent="0.25">
      <c r="A103">
        <f t="shared" si="16"/>
        <v>17.708445215999998</v>
      </c>
      <c r="B103">
        <v>2.8183799999999999</v>
      </c>
      <c r="G103">
        <v>10224.4</v>
      </c>
      <c r="H103">
        <v>18452.099999999999</v>
      </c>
      <c r="I103">
        <f t="shared" si="17"/>
        <v>1041.9943577727586</v>
      </c>
      <c r="J103">
        <f t="shared" si="18"/>
        <v>577.37423445633794</v>
      </c>
      <c r="K103">
        <f t="shared" si="19"/>
        <v>512.24412109888794</v>
      </c>
      <c r="L103">
        <f t="shared" si="20"/>
        <v>224.89725424319997</v>
      </c>
      <c r="M103">
        <f t="shared" si="21"/>
        <v>186.66472102185597</v>
      </c>
    </row>
    <row r="104" spans="1:15" x14ac:dyDescent="0.25">
      <c r="A104">
        <f t="shared" si="16"/>
        <v>19.869237695999999</v>
      </c>
      <c r="B104">
        <v>3.16228</v>
      </c>
      <c r="G104">
        <v>11394.8</v>
      </c>
      <c r="H104">
        <v>19770.2</v>
      </c>
      <c r="I104">
        <f t="shared" si="17"/>
        <v>995.01552613566366</v>
      </c>
      <c r="J104">
        <f t="shared" si="18"/>
        <v>573.48954068298042</v>
      </c>
      <c r="K104">
        <f t="shared" si="19"/>
        <v>493.8351377047324</v>
      </c>
      <c r="L104">
        <f t="shared" si="20"/>
        <v>252.33931873919997</v>
      </c>
      <c r="M104">
        <f t="shared" si="21"/>
        <v>209.44163455353598</v>
      </c>
    </row>
    <row r="105" spans="1:15" x14ac:dyDescent="0.25">
      <c r="A105">
        <f t="shared" si="16"/>
        <v>22.293610416</v>
      </c>
      <c r="B105">
        <v>3.54813</v>
      </c>
      <c r="G105">
        <v>12653.1</v>
      </c>
      <c r="H105">
        <v>21143.7</v>
      </c>
      <c r="I105">
        <f t="shared" si="17"/>
        <v>948.41973127983272</v>
      </c>
      <c r="J105">
        <f t="shared" si="18"/>
        <v>567.56621129967095</v>
      </c>
      <c r="K105">
        <f t="shared" si="19"/>
        <v>475.26797091278513</v>
      </c>
      <c r="L105">
        <f t="shared" si="20"/>
        <v>283.12885228319999</v>
      </c>
      <c r="M105">
        <f t="shared" si="21"/>
        <v>234.99694739505597</v>
      </c>
    </row>
    <row r="106" spans="1:15" x14ac:dyDescent="0.25">
      <c r="A106">
        <f t="shared" si="16"/>
        <v>25.013859023999998</v>
      </c>
      <c r="B106">
        <v>3.9810699999999999</v>
      </c>
      <c r="G106">
        <v>14013.9</v>
      </c>
      <c r="H106">
        <v>22550.7</v>
      </c>
      <c r="I106">
        <f t="shared" si="17"/>
        <v>901.5282279460888</v>
      </c>
      <c r="J106">
        <f t="shared" si="18"/>
        <v>560.24542181012976</v>
      </c>
      <c r="K106">
        <f t="shared" si="19"/>
        <v>456.4137724741426</v>
      </c>
      <c r="L106">
        <f t="shared" si="20"/>
        <v>317.67600960479996</v>
      </c>
      <c r="M106">
        <f t="shared" si="21"/>
        <v>263.67108797198398</v>
      </c>
    </row>
    <row r="107" spans="1:15" x14ac:dyDescent="0.25">
      <c r="A107">
        <f t="shared" si="16"/>
        <v>28.066049088000003</v>
      </c>
      <c r="B107">
        <v>4.4668400000000004</v>
      </c>
      <c r="G107">
        <v>15490.6</v>
      </c>
      <c r="H107">
        <v>24047</v>
      </c>
      <c r="I107">
        <f t="shared" si="17"/>
        <v>856.80032571031177</v>
      </c>
      <c r="J107">
        <f t="shared" si="18"/>
        <v>551.93375994711005</v>
      </c>
      <c r="K107">
        <f t="shared" si="19"/>
        <v>438.24946757683534</v>
      </c>
      <c r="L107">
        <f t="shared" si="20"/>
        <v>356.43882341760002</v>
      </c>
      <c r="M107">
        <f t="shared" si="21"/>
        <v>295.84422343660799</v>
      </c>
    </row>
    <row r="108" spans="1:15" x14ac:dyDescent="0.25">
      <c r="A108">
        <f t="shared" si="16"/>
        <v>31.490581584000001</v>
      </c>
      <c r="B108">
        <v>5.01187</v>
      </c>
      <c r="G108">
        <v>17081.2</v>
      </c>
      <c r="H108">
        <v>25546.1</v>
      </c>
      <c r="I108">
        <f t="shared" si="17"/>
        <v>811.22985715131017</v>
      </c>
      <c r="J108">
        <f t="shared" si="18"/>
        <v>542.42250034145957</v>
      </c>
      <c r="K108">
        <f t="shared" si="19"/>
        <v>419.62273251925455</v>
      </c>
      <c r="L108">
        <f t="shared" si="20"/>
        <v>399.93038611679998</v>
      </c>
      <c r="M108">
        <f t="shared" si="21"/>
        <v>331.94222047694399</v>
      </c>
    </row>
    <row r="109" spans="1:15" x14ac:dyDescent="0.25">
      <c r="A109">
        <f t="shared" si="16"/>
        <v>35.333009711999999</v>
      </c>
      <c r="B109">
        <v>5.6234099999999998</v>
      </c>
      <c r="G109">
        <v>18808</v>
      </c>
      <c r="H109">
        <v>27166.400000000001</v>
      </c>
      <c r="I109">
        <f t="shared" si="17"/>
        <v>768.86741948772033</v>
      </c>
      <c r="J109">
        <f t="shared" si="18"/>
        <v>532.30676224030583</v>
      </c>
      <c r="K109">
        <f t="shared" si="19"/>
        <v>402.11497714877288</v>
      </c>
      <c r="L109">
        <f t="shared" si="20"/>
        <v>448.72922334239996</v>
      </c>
      <c r="M109">
        <f t="shared" si="21"/>
        <v>372.44525537419196</v>
      </c>
      <c r="N109" t="s">
        <v>83</v>
      </c>
      <c r="O109" t="s">
        <v>84</v>
      </c>
    </row>
    <row r="110" spans="1:15" x14ac:dyDescent="0.25">
      <c r="A110">
        <f t="shared" si="16"/>
        <v>39.644290223999995</v>
      </c>
      <c r="B110">
        <v>6.3095699999999999</v>
      </c>
      <c r="G110">
        <v>20645.7</v>
      </c>
      <c r="H110">
        <v>28784.3</v>
      </c>
      <c r="I110">
        <f t="shared" si="17"/>
        <v>726.06420337863585</v>
      </c>
      <c r="J110">
        <f t="shared" si="18"/>
        <v>520.7736065735246</v>
      </c>
      <c r="K110">
        <f t="shared" si="19"/>
        <v>384.21273047316504</v>
      </c>
      <c r="L110">
        <f t="shared" si="20"/>
        <v>503.4824858447999</v>
      </c>
      <c r="M110">
        <f t="shared" si="21"/>
        <v>417.89046325118392</v>
      </c>
      <c r="N110">
        <f>LOG(A110,10)</f>
        <v>1.5981806468169895</v>
      </c>
      <c r="O110">
        <f>LOG(K110,10)</f>
        <v>2.5845717506418944</v>
      </c>
    </row>
    <row r="111" spans="1:15" x14ac:dyDescent="0.25">
      <c r="A111">
        <f t="shared" si="16"/>
        <v>44.481663071999996</v>
      </c>
      <c r="B111">
        <v>7.0794600000000001</v>
      </c>
      <c r="G111">
        <v>22578.400000000001</v>
      </c>
      <c r="H111">
        <v>30470.2</v>
      </c>
      <c r="I111">
        <f t="shared" si="17"/>
        <v>685.00586299301767</v>
      </c>
      <c r="J111">
        <f t="shared" si="18"/>
        <v>507.58893532046227</v>
      </c>
      <c r="K111">
        <f t="shared" si="19"/>
        <v>366.60609728840552</v>
      </c>
      <c r="L111">
        <f t="shared" si="20"/>
        <v>564.91712101439987</v>
      </c>
      <c r="M111">
        <f t="shared" si="21"/>
        <v>468.88121044195185</v>
      </c>
      <c r="N111">
        <f t="shared" ref="N111:N124" si="22">LOG(A111,10)</f>
        <v>1.6481810161974388</v>
      </c>
      <c r="O111">
        <f t="shared" ref="O111:O124" si="23">LOG(K111,10)</f>
        <v>2.5641996837486425</v>
      </c>
    </row>
    <row r="112" spans="1:15" x14ac:dyDescent="0.25">
      <c r="A112">
        <f t="shared" si="16"/>
        <v>49.909216895999997</v>
      </c>
      <c r="B112">
        <v>7.9432799999999997</v>
      </c>
      <c r="G112">
        <v>24746.6</v>
      </c>
      <c r="H112">
        <v>32208</v>
      </c>
      <c r="I112">
        <f t="shared" si="17"/>
        <v>645.33170430452753</v>
      </c>
      <c r="J112">
        <f t="shared" si="18"/>
        <v>495.83226383949392</v>
      </c>
      <c r="K112">
        <f t="shared" si="19"/>
        <v>349.94250754665472</v>
      </c>
      <c r="L112">
        <f t="shared" si="20"/>
        <v>633.84705457919995</v>
      </c>
      <c r="M112">
        <f t="shared" si="21"/>
        <v>526.09305530073595</v>
      </c>
      <c r="N112">
        <f t="shared" si="22"/>
        <v>1.6981807555921469</v>
      </c>
      <c r="O112">
        <f t="shared" si="23"/>
        <v>2.5439966994754442</v>
      </c>
    </row>
    <row r="113" spans="1:15" x14ac:dyDescent="0.25">
      <c r="A113">
        <f t="shared" si="16"/>
        <v>55.999082831999992</v>
      </c>
      <c r="B113">
        <v>8.9125099999999993</v>
      </c>
      <c r="G113">
        <v>26958.1</v>
      </c>
      <c r="H113">
        <v>33971.5</v>
      </c>
      <c r="I113">
        <f t="shared" si="17"/>
        <v>606.6438641846363</v>
      </c>
      <c r="J113">
        <f t="shared" si="18"/>
        <v>481.40252726773451</v>
      </c>
      <c r="K113">
        <f t="shared" si="19"/>
        <v>333.01138142294047</v>
      </c>
      <c r="L113">
        <f t="shared" si="20"/>
        <v>711.18835196639986</v>
      </c>
      <c r="M113">
        <f t="shared" si="21"/>
        <v>590.28633213211185</v>
      </c>
      <c r="N113">
        <f t="shared" si="22"/>
        <v>1.7481809140729274</v>
      </c>
      <c r="O113">
        <f t="shared" si="23"/>
        <v>2.5224590767637105</v>
      </c>
    </row>
    <row r="114" spans="1:15" x14ac:dyDescent="0.25">
      <c r="A114">
        <f t="shared" si="16"/>
        <v>62.832000000000001</v>
      </c>
      <c r="B114">
        <v>10</v>
      </c>
      <c r="G114">
        <v>29367.7</v>
      </c>
      <c r="H114">
        <v>35798.9</v>
      </c>
      <c r="I114">
        <f t="shared" si="17"/>
        <v>569.75585688820979</v>
      </c>
      <c r="J114">
        <f t="shared" si="18"/>
        <v>467.40036923860453</v>
      </c>
      <c r="K114">
        <f t="shared" si="19"/>
        <v>316.88544809766211</v>
      </c>
      <c r="L114">
        <f t="shared" si="20"/>
        <v>797.96640000000002</v>
      </c>
      <c r="M114">
        <f t="shared" si="21"/>
        <v>662.31211199999996</v>
      </c>
      <c r="N114">
        <f t="shared" si="22"/>
        <v>1.7981808839263431</v>
      </c>
      <c r="O114">
        <f t="shared" si="23"/>
        <v>2.5009022961294218</v>
      </c>
    </row>
    <row r="115" spans="1:15" x14ac:dyDescent="0.25">
      <c r="A115">
        <f t="shared" si="16"/>
        <v>70.49876064</v>
      </c>
      <c r="B115">
        <v>11.2202</v>
      </c>
      <c r="G115">
        <v>31953.5</v>
      </c>
      <c r="H115">
        <v>37651.9</v>
      </c>
      <c r="I115">
        <f t="shared" si="17"/>
        <v>534.0788924257605</v>
      </c>
      <c r="J115">
        <f t="shared" si="18"/>
        <v>453.24910267812618</v>
      </c>
      <c r="K115">
        <f t="shared" si="19"/>
        <v>301.2072538887644</v>
      </c>
      <c r="L115">
        <f t="shared" si="20"/>
        <v>895.33426012799998</v>
      </c>
      <c r="M115">
        <f t="shared" si="21"/>
        <v>743.12743590623995</v>
      </c>
      <c r="N115">
        <f t="shared" si="22"/>
        <v>1.8481814822121045</v>
      </c>
      <c r="O115">
        <f t="shared" si="23"/>
        <v>2.4788654266452905</v>
      </c>
    </row>
    <row r="116" spans="1:15" x14ac:dyDescent="0.25">
      <c r="A116">
        <f t="shared" si="16"/>
        <v>79.101089759999994</v>
      </c>
      <c r="B116">
        <v>12.5893</v>
      </c>
      <c r="G116">
        <v>34631.800000000003</v>
      </c>
      <c r="H116">
        <v>39507.300000000003</v>
      </c>
      <c r="I116">
        <f t="shared" si="17"/>
        <v>499.4532960275111</v>
      </c>
      <c r="J116">
        <f t="shared" si="18"/>
        <v>437.81697704893929</v>
      </c>
      <c r="K116">
        <f t="shared" si="19"/>
        <v>285.59812118849356</v>
      </c>
      <c r="L116">
        <f t="shared" si="20"/>
        <v>1004.5838399519998</v>
      </c>
      <c r="M116">
        <f t="shared" si="21"/>
        <v>833.80458716015983</v>
      </c>
      <c r="N116">
        <f t="shared" si="22"/>
        <v>1.898182466727695</v>
      </c>
      <c r="O116">
        <f t="shared" si="23"/>
        <v>2.4557553461007973</v>
      </c>
    </row>
    <row r="117" spans="1:15" x14ac:dyDescent="0.25">
      <c r="A117">
        <f t="shared" si="16"/>
        <v>88.752713280000009</v>
      </c>
      <c r="B117">
        <v>14.125400000000001</v>
      </c>
      <c r="G117">
        <v>37531.300000000003</v>
      </c>
      <c r="H117">
        <v>41384.9</v>
      </c>
      <c r="I117">
        <f t="shared" si="17"/>
        <v>466.2944767608123</v>
      </c>
      <c r="J117">
        <f t="shared" si="18"/>
        <v>422.87495911922161</v>
      </c>
      <c r="K117">
        <f t="shared" si="19"/>
        <v>270.67937138414885</v>
      </c>
      <c r="L117">
        <f t="shared" si="20"/>
        <v>1127.159458656</v>
      </c>
      <c r="M117">
        <f t="shared" si="21"/>
        <v>935.54235068447997</v>
      </c>
      <c r="N117">
        <f t="shared" si="22"/>
        <v>1.9481816388484798</v>
      </c>
      <c r="O117">
        <f t="shared" si="23"/>
        <v>2.4324551592230153</v>
      </c>
    </row>
    <row r="118" spans="1:15" x14ac:dyDescent="0.25">
      <c r="A118">
        <f t="shared" si="16"/>
        <v>99.581808480000007</v>
      </c>
      <c r="B118">
        <v>15.8489</v>
      </c>
      <c r="G118">
        <v>40559.199999999997</v>
      </c>
      <c r="H118">
        <v>43345.2</v>
      </c>
      <c r="I118">
        <f t="shared" si="17"/>
        <v>435.27227172928315</v>
      </c>
      <c r="J118">
        <f t="shared" si="18"/>
        <v>407.2952742984769</v>
      </c>
      <c r="K118">
        <f t="shared" si="19"/>
        <v>256.32883606085881</v>
      </c>
      <c r="L118">
        <f t="shared" si="20"/>
        <v>1264.688967696</v>
      </c>
      <c r="M118">
        <f t="shared" si="21"/>
        <v>1049.69184318768</v>
      </c>
      <c r="N118">
        <f t="shared" si="22"/>
        <v>1.9981800091231394</v>
      </c>
      <c r="O118">
        <f t="shared" si="23"/>
        <v>2.4087974654806512</v>
      </c>
    </row>
    <row r="119" spans="1:15" x14ac:dyDescent="0.25">
      <c r="A119">
        <f t="shared" si="16"/>
        <v>111.73288896000001</v>
      </c>
      <c r="B119">
        <v>17.782800000000002</v>
      </c>
      <c r="G119">
        <v>43742.1</v>
      </c>
      <c r="H119">
        <v>45263.7</v>
      </c>
      <c r="I119">
        <f t="shared" si="17"/>
        <v>405.10632474744517</v>
      </c>
      <c r="J119">
        <f t="shared" si="18"/>
        <v>391.48813216186971</v>
      </c>
      <c r="K119">
        <f t="shared" si="19"/>
        <v>242.24464825045658</v>
      </c>
      <c r="L119">
        <f t="shared" si="20"/>
        <v>1419.0076897920001</v>
      </c>
      <c r="M119">
        <f t="shared" si="21"/>
        <v>1177.7763825273601</v>
      </c>
      <c r="N119">
        <f t="shared" si="22"/>
        <v>2.0481810280076367</v>
      </c>
      <c r="O119">
        <f t="shared" si="23"/>
        <v>2.384254191250279</v>
      </c>
    </row>
    <row r="120" spans="1:15" x14ac:dyDescent="0.25">
      <c r="A120">
        <f t="shared" si="16"/>
        <v>125.36617631999999</v>
      </c>
      <c r="B120">
        <v>19.9526</v>
      </c>
      <c r="G120">
        <v>47103.7</v>
      </c>
      <c r="H120">
        <v>47167</v>
      </c>
      <c r="I120">
        <f t="shared" si="17"/>
        <v>376.23385656754152</v>
      </c>
      <c r="J120">
        <f t="shared" si="18"/>
        <v>375.72893568809769</v>
      </c>
      <c r="K120">
        <f t="shared" si="19"/>
        <v>228.63878707316954</v>
      </c>
      <c r="L120">
        <f t="shared" si="20"/>
        <v>1592.1504392639999</v>
      </c>
      <c r="M120">
        <f t="shared" si="21"/>
        <v>1321.48486458912</v>
      </c>
      <c r="N120">
        <f t="shared" si="22"/>
        <v>2.0981803800433267</v>
      </c>
      <c r="O120">
        <f t="shared" si="23"/>
        <v>2.3591499075244551</v>
      </c>
    </row>
    <row r="121" spans="1:15" x14ac:dyDescent="0.25">
      <c r="A121">
        <f t="shared" si="16"/>
        <v>140.66325504</v>
      </c>
      <c r="B121">
        <v>22.3872</v>
      </c>
      <c r="G121">
        <v>50714</v>
      </c>
      <c r="H121">
        <v>49094.400000000001</v>
      </c>
      <c r="I121">
        <f t="shared" si="17"/>
        <v>349.02078717031799</v>
      </c>
      <c r="J121">
        <f t="shared" si="18"/>
        <v>360.53481049886562</v>
      </c>
      <c r="K121">
        <f t="shared" si="19"/>
        <v>215.77298003657873</v>
      </c>
      <c r="L121">
        <f t="shared" si="20"/>
        <v>1786.4233390079999</v>
      </c>
      <c r="M121">
        <f t="shared" si="21"/>
        <v>1482.7313713766398</v>
      </c>
      <c r="N121">
        <f t="shared" si="22"/>
        <v>2.1481806630528877</v>
      </c>
      <c r="O121">
        <f t="shared" si="23"/>
        <v>2.3339970596438668</v>
      </c>
    </row>
    <row r="122" spans="1:15" x14ac:dyDescent="0.25">
      <c r="A122">
        <f t="shared" si="16"/>
        <v>157.82707248</v>
      </c>
      <c r="B122">
        <v>25.1189</v>
      </c>
      <c r="G122">
        <v>54346.3</v>
      </c>
      <c r="H122">
        <v>50940.3</v>
      </c>
      <c r="I122">
        <f t="shared" si="17"/>
        <v>322.76021597280283</v>
      </c>
      <c r="J122">
        <f t="shared" si="18"/>
        <v>344.340797469248</v>
      </c>
      <c r="K122">
        <f t="shared" si="19"/>
        <v>202.94211677688645</v>
      </c>
      <c r="L122">
        <f t="shared" si="20"/>
        <v>2004.4038204959998</v>
      </c>
      <c r="M122">
        <f t="shared" si="21"/>
        <v>1663.6551710116796</v>
      </c>
      <c r="N122">
        <f t="shared" si="22"/>
        <v>2.1981815009027228</v>
      </c>
      <c r="O122">
        <f t="shared" si="23"/>
        <v>2.307372185947504</v>
      </c>
    </row>
    <row r="123" spans="1:15" x14ac:dyDescent="0.25">
      <c r="A123">
        <f t="shared" si="16"/>
        <v>177.08445216000001</v>
      </c>
      <c r="B123">
        <v>28.183800000000002</v>
      </c>
      <c r="G123">
        <v>58139.4</v>
      </c>
      <c r="H123">
        <v>52724.4</v>
      </c>
      <c r="I123">
        <f t="shared" si="17"/>
        <v>297.73590711601406</v>
      </c>
      <c r="J123">
        <f t="shared" si="18"/>
        <v>328.31453744719312</v>
      </c>
      <c r="K123">
        <f t="shared" si="19"/>
        <v>190.58127105831542</v>
      </c>
      <c r="L123">
        <f t="shared" si="20"/>
        <v>2248.972542432</v>
      </c>
      <c r="M123">
        <f t="shared" si="21"/>
        <v>1866.6472102185598</v>
      </c>
      <c r="N123">
        <f t="shared" si="22"/>
        <v>2.2481804322373176</v>
      </c>
      <c r="O123">
        <f t="shared" si="23"/>
        <v>2.2800802190951641</v>
      </c>
    </row>
    <row r="124" spans="1:15" x14ac:dyDescent="0.25">
      <c r="A124">
        <f t="shared" si="16"/>
        <v>198.69237696000002</v>
      </c>
      <c r="B124">
        <v>31.622800000000002</v>
      </c>
      <c r="G124">
        <v>62451.7</v>
      </c>
      <c r="H124">
        <v>54501.5</v>
      </c>
      <c r="I124">
        <f t="shared" si="17"/>
        <v>274.30091095529059</v>
      </c>
      <c r="J124">
        <f t="shared" si="18"/>
        <v>314.31351798953278</v>
      </c>
      <c r="K124">
        <f t="shared" si="19"/>
        <v>179.38473293597104</v>
      </c>
      <c r="L124">
        <f t="shared" si="20"/>
        <v>2523.3931873920001</v>
      </c>
      <c r="M124">
        <f t="shared" si="21"/>
        <v>2094.4163455353601</v>
      </c>
      <c r="N124">
        <f t="shared" si="22"/>
        <v>2.298181205269278</v>
      </c>
      <c r="O124">
        <f t="shared" si="23"/>
        <v>2.2537854783747147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A1:Y122"/>
  <sheetViews>
    <sheetView topLeftCell="F1" zoomScale="80" zoomScaleNormal="80" workbookViewId="0">
      <selection activeCell="J6" sqref="J6:J10"/>
    </sheetView>
  </sheetViews>
  <sheetFormatPr defaultColWidth="11.42578125" defaultRowHeight="15" x14ac:dyDescent="0.25"/>
  <cols>
    <col min="1" max="1" width="12.42578125" bestFit="1" customWidth="1"/>
    <col min="2" max="2" width="13.5703125" bestFit="1" customWidth="1"/>
    <col min="3" max="3" width="13.5703125" customWidth="1"/>
    <col min="4" max="4" width="18.42578125" customWidth="1"/>
    <col min="5" max="5" width="22.140625" customWidth="1"/>
    <col min="6" max="6" width="18.85546875" customWidth="1"/>
    <col min="7" max="7" width="20.7109375" customWidth="1"/>
    <col min="8" max="8" width="14.5703125" customWidth="1"/>
    <col min="9" max="9" width="17" customWidth="1"/>
    <col min="10" max="10" width="10.42578125" customWidth="1"/>
    <col min="11" max="11" width="21.5703125" bestFit="1" customWidth="1"/>
    <col min="12" max="12" width="24.5703125" customWidth="1"/>
    <col min="13" max="13" width="19.42578125" customWidth="1"/>
    <col min="14" max="15" width="19.7109375" customWidth="1"/>
    <col min="16" max="16" width="16.28515625" bestFit="1" customWidth="1"/>
    <col min="17" max="17" width="12.42578125" customWidth="1"/>
    <col min="18" max="19" width="20" customWidth="1"/>
    <col min="20" max="20" width="18.85546875" bestFit="1" customWidth="1"/>
    <col min="27" max="27" width="15" customWidth="1"/>
    <col min="30" max="30" width="15.7109375" customWidth="1"/>
  </cols>
  <sheetData>
    <row r="1" spans="1:21" ht="18.75" x14ac:dyDescent="0.3">
      <c r="A1" s="1" t="s">
        <v>85</v>
      </c>
      <c r="H1" s="1" t="s">
        <v>90</v>
      </c>
    </row>
    <row r="2" spans="1:21" x14ac:dyDescent="0.25">
      <c r="A2" s="2" t="s">
        <v>89</v>
      </c>
      <c r="H2" s="2" t="s">
        <v>95</v>
      </c>
    </row>
    <row r="4" spans="1:21" x14ac:dyDescent="0.25">
      <c r="A4" s="3" t="s">
        <v>0</v>
      </c>
      <c r="B4" s="3" t="s">
        <v>1</v>
      </c>
      <c r="C4" s="3" t="s">
        <v>59</v>
      </c>
      <c r="D4" s="3" t="s">
        <v>37</v>
      </c>
      <c r="E4" s="4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19" t="s">
        <v>9</v>
      </c>
      <c r="M4" s="3" t="s">
        <v>10</v>
      </c>
      <c r="N4" s="19" t="s">
        <v>11</v>
      </c>
      <c r="O4" s="5"/>
      <c r="P4" s="6" t="s">
        <v>12</v>
      </c>
      <c r="R4" s="7" t="s">
        <v>13</v>
      </c>
      <c r="S4" s="7" t="s">
        <v>14</v>
      </c>
      <c r="T4" s="7" t="s">
        <v>15</v>
      </c>
      <c r="U4" s="8" t="s">
        <v>16</v>
      </c>
    </row>
    <row r="5" spans="1:21" ht="17.25" x14ac:dyDescent="0.25">
      <c r="A5" s="9" t="s">
        <v>39</v>
      </c>
      <c r="B5" s="9" t="s">
        <v>17</v>
      </c>
      <c r="C5" s="9" t="s">
        <v>60</v>
      </c>
      <c r="D5" s="9" t="s">
        <v>38</v>
      </c>
      <c r="E5" s="9" t="s">
        <v>18</v>
      </c>
      <c r="F5" s="9" t="s">
        <v>19</v>
      </c>
      <c r="G5" s="9" t="s">
        <v>20</v>
      </c>
      <c r="H5" s="9"/>
      <c r="I5" s="9" t="s">
        <v>21</v>
      </c>
      <c r="J5" s="9" t="s">
        <v>22</v>
      </c>
      <c r="K5" s="5"/>
      <c r="L5" s="5"/>
      <c r="M5" s="5"/>
      <c r="N5" s="5"/>
      <c r="O5" s="5"/>
      <c r="P5" s="5" t="s">
        <v>22</v>
      </c>
      <c r="R5" s="9" t="s">
        <v>20</v>
      </c>
      <c r="S5" s="9" t="s">
        <v>21</v>
      </c>
      <c r="T5" s="9" t="s">
        <v>22</v>
      </c>
      <c r="U5" s="10" t="s">
        <v>23</v>
      </c>
    </row>
    <row r="6" spans="1:21" x14ac:dyDescent="0.25">
      <c r="A6" s="5">
        <v>44.5</v>
      </c>
      <c r="B6" s="11">
        <f>($E$11*($A6/60))/$E$12</f>
        <v>38.831202628901707</v>
      </c>
      <c r="C6" s="11"/>
      <c r="D6" s="11"/>
      <c r="E6" s="12">
        <v>60</v>
      </c>
      <c r="F6" s="11">
        <f>$E$12*$B6</f>
        <v>388.31202628901707</v>
      </c>
      <c r="G6" s="11">
        <f>(6*$F6)/((POWER($F$15,2))*$F$14)</f>
        <v>232.98721577341024</v>
      </c>
      <c r="H6" s="13">
        <f>G6*((2+P$15)/3)</f>
        <v>278.03141082293621</v>
      </c>
      <c r="I6" s="5">
        <f>((E6*$F$15)/(2*$F$16))*100000</f>
        <v>76923.076923076922</v>
      </c>
      <c r="J6" s="20">
        <f>(($E6*$F$15^3)*$F$14)/(4*$F$16*$F6*(2+P$15))*100000</f>
        <v>276.6704549510963</v>
      </c>
      <c r="K6" s="5">
        <f t="shared" ref="K6:N10" si="0">LOG(G6,10)</f>
        <v>2.3673320915350939</v>
      </c>
      <c r="L6" s="5">
        <f t="shared" si="0"/>
        <v>2.4440938634593055</v>
      </c>
      <c r="M6" s="5">
        <f t="shared" si="0"/>
        <v>4.8860566476931631</v>
      </c>
      <c r="N6" s="5">
        <f t="shared" si="0"/>
        <v>2.4419627842338572</v>
      </c>
      <c r="O6" s="5"/>
      <c r="P6" s="5" t="e">
        <f>$Y$40*($G6^($Y$39-1))</f>
        <v>#VALUE!</v>
      </c>
      <c r="R6">
        <f t="shared" ref="R6:R10" si="1">G6*0.75</f>
        <v>174.74041183005767</v>
      </c>
      <c r="S6">
        <f t="shared" ref="S6:S10" si="2">I6</f>
        <v>76923.076923076922</v>
      </c>
      <c r="T6">
        <f>(E6*100000*$F$14*$F$15^3)/($F$16*12*F6)</f>
        <v>330.1600762416416</v>
      </c>
      <c r="U6">
        <f>(1/96)*(T6*R6^2*($F$15/1000)^2)/(0.223*0.83^2)</f>
        <v>0.68356368946396162</v>
      </c>
    </row>
    <row r="7" spans="1:21" x14ac:dyDescent="0.25">
      <c r="A7" s="5">
        <v>77.5</v>
      </c>
      <c r="B7" s="11">
        <f>($E$11*($A7/60))/$E$12</f>
        <v>67.627375364941173</v>
      </c>
      <c r="C7" s="11"/>
      <c r="D7" s="11"/>
      <c r="E7" s="12">
        <v>87.46</v>
      </c>
      <c r="F7" s="11">
        <f>$E$12*$B7</f>
        <v>676.27375364941167</v>
      </c>
      <c r="G7" s="11">
        <f>(6*$F7)/((POWER($F$15,2))*$F$14)</f>
        <v>405.76425218964698</v>
      </c>
      <c r="H7" s="13">
        <f>G7*((2+P$15)/3)</f>
        <v>484.21200761297877</v>
      </c>
      <c r="I7" s="5">
        <f>((E7*$F$15)/(2*$F$16))*100000</f>
        <v>112128.20512820511</v>
      </c>
      <c r="J7" s="20">
        <f>(($E7*$F$15^3)*$F$14)/(4*$F$16*$F7*(2+P$15))*100000</f>
        <v>231.56841087226201</v>
      </c>
      <c r="K7" s="5">
        <f t="shared" si="0"/>
        <v>2.6082737830604725</v>
      </c>
      <c r="L7" s="5">
        <f t="shared" si="0"/>
        <v>2.6850355549846845</v>
      </c>
      <c r="M7" s="5">
        <f t="shared" si="0"/>
        <v>5.0497148703183576</v>
      </c>
      <c r="N7" s="5">
        <f t="shared" si="0"/>
        <v>2.3646793153336731</v>
      </c>
      <c r="O7" s="5"/>
      <c r="P7" s="5" t="e">
        <f>$Y$40*($G7^($Y$39-1))</f>
        <v>#VALUE!</v>
      </c>
      <c r="R7">
        <f t="shared" si="1"/>
        <v>304.32318914223526</v>
      </c>
      <c r="S7">
        <f t="shared" si="2"/>
        <v>112128.20512820511</v>
      </c>
      <c r="T7">
        <f>(E7*100000*$F$14*$F$15^3)/($F$16*12*F7)</f>
        <v>276.33830364089937</v>
      </c>
      <c r="U7">
        <f>(1/96)*(T7*R7^2*($F$15/1000)^2)/(0.223*0.83^2)</f>
        <v>1.7353173115131655</v>
      </c>
    </row>
    <row r="8" spans="1:21" x14ac:dyDescent="0.25">
      <c r="A8" s="5">
        <v>99.5</v>
      </c>
      <c r="B8" s="11">
        <f>($E$11*($A8/60))/$E$12</f>
        <v>86.824823855634151</v>
      </c>
      <c r="C8" s="11"/>
      <c r="D8" s="11"/>
      <c r="E8" s="12">
        <v>110</v>
      </c>
      <c r="F8" s="11">
        <f>$E$12*$B8</f>
        <v>868.24823855634145</v>
      </c>
      <c r="G8" s="11">
        <f>(6*$F8)/((POWER($F$15,2))*$F$14)</f>
        <v>520.94894313380485</v>
      </c>
      <c r="H8" s="13">
        <f>G8*((2+P$15)/3)</f>
        <v>621.66573880634041</v>
      </c>
      <c r="I8" s="5">
        <f>((E8*$F$15)/(2*$F$16))*100000</f>
        <v>141025.64102564103</v>
      </c>
      <c r="J8" s="20">
        <f>(($E8*$F$15^3)*$F$14)/(4*$F$16*$F8*(2+P$15))*100000</f>
        <v>226.85123567598265</v>
      </c>
      <c r="K8" s="5">
        <f t="shared" si="0"/>
        <v>2.7167951612998875</v>
      </c>
      <c r="L8" s="5">
        <f t="shared" si="0"/>
        <v>2.7935569332240995</v>
      </c>
      <c r="M8" s="5">
        <f t="shared" si="0"/>
        <v>5.1492980824677446</v>
      </c>
      <c r="N8" s="5">
        <f t="shared" si="0"/>
        <v>2.3557411492436446</v>
      </c>
      <c r="O8" s="5"/>
      <c r="P8" s="5" t="e">
        <f>$Y$40*($G8^($Y$39-1))</f>
        <v>#VALUE!</v>
      </c>
      <c r="R8">
        <f t="shared" si="1"/>
        <v>390.71170735035366</v>
      </c>
      <c r="S8">
        <f t="shared" si="2"/>
        <v>141025.64102564103</v>
      </c>
      <c r="T8">
        <f>(E8*100000*$F$14*$F$15^3)/($F$16*12*F8)</f>
        <v>270.70914124000598</v>
      </c>
      <c r="U8">
        <f>(1/96)*(T8*R8^2*($F$15/1000)^2)/(0.223*0.83^2)</f>
        <v>2.8020990940760528</v>
      </c>
    </row>
    <row r="9" spans="1:21" x14ac:dyDescent="0.25">
      <c r="A9" s="5">
        <v>132.5</v>
      </c>
      <c r="B9" s="11">
        <f>($E$11*($A9/60))/$E$12</f>
        <v>115.62099659167363</v>
      </c>
      <c r="C9" s="11"/>
      <c r="D9" s="11"/>
      <c r="E9" s="12">
        <v>121.98</v>
      </c>
      <c r="F9" s="11">
        <f>$E$12*$B9</f>
        <v>1156.2099659167363</v>
      </c>
      <c r="G9" s="11">
        <f>(6*$F9)/((POWER($F$15,2))*$F$14)</f>
        <v>693.72597955004187</v>
      </c>
      <c r="H9" s="13">
        <f>G9*((2+P$15)/3)</f>
        <v>827.84633559638337</v>
      </c>
      <c r="I9" s="5">
        <f>((E9*$F$15)/(2*$F$16))*100000</f>
        <v>156384.61538461538</v>
      </c>
      <c r="J9" s="20">
        <f>(($E9*$F$15^3)*$F$14)/(4*$F$16*$F9*(2+P$15))*100000</f>
        <v>188.90536644334532</v>
      </c>
      <c r="K9" s="5">
        <f t="shared" si="0"/>
        <v>2.841187958826989</v>
      </c>
      <c r="L9" s="5">
        <f t="shared" si="0"/>
        <v>2.917949730751201</v>
      </c>
      <c r="M9" s="5">
        <f t="shared" si="0"/>
        <v>5.1941940263312016</v>
      </c>
      <c r="N9" s="5">
        <f t="shared" si="0"/>
        <v>2.2762442955800006</v>
      </c>
      <c r="O9" s="5"/>
      <c r="P9" s="5" t="e">
        <f>$Y$40*($G9^($Y$39-1))</f>
        <v>#VALUE!</v>
      </c>
      <c r="R9">
        <f t="shared" si="1"/>
        <v>520.29448466253143</v>
      </c>
      <c r="S9">
        <f t="shared" si="2"/>
        <v>156384.61538461538</v>
      </c>
      <c r="T9">
        <f>(E9*100000*$F$14*$F$15^3)/($F$16*12*F9)</f>
        <v>225.42707062239208</v>
      </c>
      <c r="U9">
        <f>(1/96)*(T9*R9^2*($F$15/1000)^2)/(0.223*0.83^2)</f>
        <v>4.1378260660703612</v>
      </c>
    </row>
    <row r="10" spans="1:21" x14ac:dyDescent="0.25">
      <c r="A10" s="5">
        <v>240.5</v>
      </c>
      <c r="B10" s="11">
        <f>($E$11*($A10/60))/$E$12</f>
        <v>209.86301645507555</v>
      </c>
      <c r="C10" s="11"/>
      <c r="D10" s="11"/>
      <c r="E10" s="12">
        <v>172</v>
      </c>
      <c r="F10" s="11">
        <f>$E$12*$B10</f>
        <v>2098.6301645507556</v>
      </c>
      <c r="G10" s="11">
        <f>(6*$F10)/((POWER($F$15,2))*$F$14)</f>
        <v>1259.1780987304533</v>
      </c>
      <c r="H10" s="13">
        <f>G10*((2+P$15)/3)</f>
        <v>1502.6191978183408</v>
      </c>
      <c r="I10" s="5">
        <f>((E10*$F$15)/(2*$F$16))*100000</f>
        <v>220512.82051282053</v>
      </c>
      <c r="J10" s="20">
        <f>(($E10*$F$15^3)*$F$14)/(4*$F$16*$F10*(2+P$15))*100000</f>
        <v>146.75229814245952</v>
      </c>
      <c r="K10" s="5">
        <f t="shared" si="0"/>
        <v>3.1000871612640126</v>
      </c>
      <c r="L10" s="5">
        <f t="shared" si="0"/>
        <v>3.1768489331882246</v>
      </c>
      <c r="M10" s="5">
        <f t="shared" si="0"/>
        <v>5.3434338442170688</v>
      </c>
      <c r="N10" s="5">
        <f t="shared" si="0"/>
        <v>2.1665849110288438</v>
      </c>
      <c r="O10" s="5"/>
      <c r="P10" s="5" t="e">
        <f>$Y$40*($G10^($Y$39-1))</f>
        <v>#VALUE!</v>
      </c>
      <c r="R10">
        <f t="shared" si="1"/>
        <v>944.38357404783994</v>
      </c>
      <c r="S10">
        <f t="shared" si="2"/>
        <v>220512.82051282053</v>
      </c>
      <c r="T10">
        <f>(E10*100000*$F$14*$F$15^3)/($F$16*12*F10)</f>
        <v>175.12440911666835</v>
      </c>
      <c r="U10">
        <f>(1/96)*(T10*R10^2*($F$15/1000)^2)/(0.223*0.83^2)</f>
        <v>10.590372875792598</v>
      </c>
    </row>
    <row r="11" spans="1:21" ht="17.25" x14ac:dyDescent="0.25">
      <c r="A11" t="s">
        <v>24</v>
      </c>
      <c r="E11" s="15">
        <f>POWER((1.0165*25.4)/2,2)*PI()</f>
        <v>523.56677701889942</v>
      </c>
      <c r="F11" t="s">
        <v>25</v>
      </c>
      <c r="I11" s="5"/>
      <c r="J11" s="11"/>
      <c r="K11" s="5"/>
      <c r="L11" s="5"/>
      <c r="M11" s="5"/>
      <c r="N11" s="5"/>
      <c r="O11" s="5"/>
      <c r="P11" s="5"/>
    </row>
    <row r="12" spans="1:21" ht="17.25" x14ac:dyDescent="0.25">
      <c r="A12" t="s">
        <v>26</v>
      </c>
      <c r="E12">
        <v>10</v>
      </c>
      <c r="F12" t="s">
        <v>25</v>
      </c>
      <c r="I12" s="14"/>
      <c r="J12" s="5"/>
      <c r="K12" s="5"/>
      <c r="L12" s="5"/>
      <c r="M12" s="5"/>
      <c r="N12" s="5"/>
      <c r="O12" s="5"/>
      <c r="P12" s="5"/>
    </row>
    <row r="13" spans="1:21" x14ac:dyDescent="0.25">
      <c r="P13" s="5"/>
    </row>
    <row r="14" spans="1:21" x14ac:dyDescent="0.25">
      <c r="A14" t="s">
        <v>27</v>
      </c>
      <c r="E14" t="s">
        <v>28</v>
      </c>
      <c r="F14" s="16">
        <v>10</v>
      </c>
      <c r="G14" t="s">
        <v>29</v>
      </c>
      <c r="O14" t="s">
        <v>41</v>
      </c>
      <c r="P14">
        <f>1/P15</f>
        <v>0.63291139240506322</v>
      </c>
    </row>
    <row r="15" spans="1:21" x14ac:dyDescent="0.25">
      <c r="E15" t="s">
        <v>30</v>
      </c>
      <c r="F15" s="16">
        <v>1</v>
      </c>
      <c r="G15" t="s">
        <v>29</v>
      </c>
      <c r="P15">
        <v>1.58</v>
      </c>
    </row>
    <row r="16" spans="1:21" x14ac:dyDescent="0.25">
      <c r="E16" t="s">
        <v>31</v>
      </c>
      <c r="F16" s="16">
        <v>39</v>
      </c>
      <c r="G16" t="s">
        <v>29</v>
      </c>
      <c r="P16" s="5"/>
    </row>
    <row r="17" spans="16:17" x14ac:dyDescent="0.25">
      <c r="P17" s="5"/>
    </row>
    <row r="18" spans="16:17" x14ac:dyDescent="0.25">
      <c r="P18" s="5"/>
    </row>
    <row r="19" spans="16:17" x14ac:dyDescent="0.25">
      <c r="P19" s="5"/>
    </row>
    <row r="20" spans="16:17" x14ac:dyDescent="0.25">
      <c r="P20" s="5"/>
    </row>
    <row r="21" spans="16:17" x14ac:dyDescent="0.25">
      <c r="P21" s="5"/>
    </row>
    <row r="22" spans="16:17" x14ac:dyDescent="0.25">
      <c r="P22" s="5"/>
    </row>
    <row r="23" spans="16:17" x14ac:dyDescent="0.25">
      <c r="P23" s="5"/>
    </row>
    <row r="24" spans="16:17" x14ac:dyDescent="0.25">
      <c r="P24" s="5"/>
    </row>
    <row r="25" spans="16:17" x14ac:dyDescent="0.25">
      <c r="P25" s="5"/>
    </row>
    <row r="26" spans="16:17" x14ac:dyDescent="0.25">
      <c r="P26" s="5"/>
    </row>
    <row r="27" spans="16:17" x14ac:dyDescent="0.25">
      <c r="P27" s="5"/>
    </row>
    <row r="28" spans="16:17" x14ac:dyDescent="0.25">
      <c r="P28" s="5"/>
    </row>
    <row r="29" spans="16:17" x14ac:dyDescent="0.25">
      <c r="P29" s="5"/>
    </row>
    <row r="30" spans="16:17" x14ac:dyDescent="0.25">
      <c r="P30" s="5"/>
      <c r="Q30" s="5"/>
    </row>
    <row r="35" spans="1:25" x14ac:dyDescent="0.25">
      <c r="F35">
        <f>-$B$42*($C$46-$B$41)</f>
        <v>-8221.4327999999987</v>
      </c>
    </row>
    <row r="36" spans="1:25" x14ac:dyDescent="0.25">
      <c r="A36" t="s">
        <v>87</v>
      </c>
      <c r="F36">
        <f>$B$43+($C$46-$B$41)</f>
        <v>264.37</v>
      </c>
    </row>
    <row r="37" spans="1:25" x14ac:dyDescent="0.25">
      <c r="A37" t="s">
        <v>42</v>
      </c>
      <c r="B37" t="s">
        <v>43</v>
      </c>
      <c r="D37" t="s">
        <v>44</v>
      </c>
      <c r="F37" t="s">
        <v>88</v>
      </c>
      <c r="G37">
        <f>EXP(F35/F36)</f>
        <v>3.1204742708054917E-14</v>
      </c>
    </row>
    <row r="38" spans="1:25" x14ac:dyDescent="0.25">
      <c r="A38" t="s">
        <v>45</v>
      </c>
      <c r="B38">
        <v>0.11378000000000001</v>
      </c>
      <c r="D38" t="s">
        <v>46</v>
      </c>
      <c r="F38" t="s">
        <v>47</v>
      </c>
      <c r="G38">
        <f>B40*G37</f>
        <v>140.42134218624713</v>
      </c>
    </row>
    <row r="39" spans="1:25" x14ac:dyDescent="0.25">
      <c r="A39" t="s">
        <v>48</v>
      </c>
      <c r="B39">
        <v>735010</v>
      </c>
      <c r="D39" t="s">
        <v>21</v>
      </c>
      <c r="S39" t="s">
        <v>32</v>
      </c>
      <c r="W39" t="s">
        <v>33</v>
      </c>
      <c r="X39" t="s">
        <v>34</v>
      </c>
      <c r="Y39">
        <v>0.28000000000000003</v>
      </c>
    </row>
    <row r="40" spans="1:25" x14ac:dyDescent="0.25">
      <c r="A40" t="s">
        <v>49</v>
      </c>
      <c r="B40">
        <f>4.5 *10^15</f>
        <v>4500000000000000</v>
      </c>
      <c r="D40" t="s">
        <v>50</v>
      </c>
      <c r="S40" t="s">
        <v>35</v>
      </c>
      <c r="W40" t="s">
        <v>40</v>
      </c>
      <c r="X40" t="s">
        <v>36</v>
      </c>
      <c r="Y40" s="17" t="e">
        <f>10^W40</f>
        <v>#VALUE!</v>
      </c>
    </row>
    <row r="41" spans="1:25" x14ac:dyDescent="0.25">
      <c r="A41" t="s">
        <v>51</v>
      </c>
      <c r="B41">
        <v>375.38</v>
      </c>
      <c r="D41" t="s">
        <v>23</v>
      </c>
    </row>
    <row r="42" spans="1:25" x14ac:dyDescent="0.25">
      <c r="A42" t="s">
        <v>52</v>
      </c>
      <c r="B42">
        <v>38.64</v>
      </c>
      <c r="D42" t="s">
        <v>46</v>
      </c>
      <c r="O42" s="21"/>
      <c r="P42" s="21"/>
      <c r="Q42" s="22"/>
    </row>
    <row r="43" spans="1:25" x14ac:dyDescent="0.25">
      <c r="A43" t="s">
        <v>53</v>
      </c>
      <c r="B43">
        <v>51.6</v>
      </c>
      <c r="D43" t="s">
        <v>23</v>
      </c>
      <c r="O43" s="24"/>
      <c r="Q43" s="23"/>
    </row>
    <row r="44" spans="1:25" x14ac:dyDescent="0.25">
      <c r="O44" s="24"/>
      <c r="Q44" s="23"/>
    </row>
    <row r="45" spans="1:25" x14ac:dyDescent="0.25">
      <c r="A45" t="s">
        <v>86</v>
      </c>
      <c r="O45" s="24"/>
      <c r="Q45" s="23"/>
    </row>
    <row r="46" spans="1:25" x14ac:dyDescent="0.25">
      <c r="A46" t="s">
        <v>54</v>
      </c>
      <c r="B46">
        <v>315</v>
      </c>
      <c r="C46">
        <f>B46+273.15</f>
        <v>588.15</v>
      </c>
      <c r="O46" s="24"/>
      <c r="Q46" s="23"/>
    </row>
    <row r="47" spans="1:25" x14ac:dyDescent="0.25">
      <c r="A47" t="s">
        <v>55</v>
      </c>
      <c r="O47" s="24"/>
      <c r="Q47" s="23"/>
    </row>
    <row r="48" spans="1:25" x14ac:dyDescent="0.25">
      <c r="A48" t="s">
        <v>56</v>
      </c>
      <c r="B48" t="s">
        <v>22</v>
      </c>
      <c r="C48" t="s">
        <v>9</v>
      </c>
      <c r="D48" t="s">
        <v>57</v>
      </c>
      <c r="E48" t="s">
        <v>58</v>
      </c>
    </row>
    <row r="49" spans="1:5" x14ac:dyDescent="0.25">
      <c r="A49">
        <v>260.61949956413673</v>
      </c>
      <c r="B49">
        <f t="shared" ref="B49:B53" si="3">G$38/(1+(G$38*A49/B$39)^(1-B$38))</f>
        <v>131.22921649932027</v>
      </c>
      <c r="C49">
        <f t="shared" ref="C49:D53" si="4">LOG(A49,10)</f>
        <v>2.4160069065273233</v>
      </c>
      <c r="D49">
        <f t="shared" si="4"/>
        <v>2.1180305358922142</v>
      </c>
      <c r="E49" s="15">
        <f>J7-B49</f>
        <v>100.33919437294173</v>
      </c>
    </row>
    <row r="50" spans="1:5" x14ac:dyDescent="0.25">
      <c r="A50">
        <v>453.8878924993391</v>
      </c>
      <c r="B50">
        <f t="shared" si="3"/>
        <v>125.9917257014159</v>
      </c>
      <c r="C50">
        <f t="shared" si="4"/>
        <v>2.6569485980527019</v>
      </c>
      <c r="D50">
        <f t="shared" si="4"/>
        <v>2.1003420244809585</v>
      </c>
      <c r="E50" s="15">
        <f>J8-B50</f>
        <v>100.85950997456675</v>
      </c>
    </row>
    <row r="51" spans="1:5" x14ac:dyDescent="0.25">
      <c r="A51">
        <v>582.73348778947411</v>
      </c>
      <c r="B51">
        <f t="shared" si="3"/>
        <v>122.86214439563028</v>
      </c>
      <c r="C51">
        <f t="shared" si="4"/>
        <v>2.7654699762921169</v>
      </c>
      <c r="D51">
        <f t="shared" si="4"/>
        <v>2.0894180910833482</v>
      </c>
      <c r="E51" s="15">
        <f>J9-B51</f>
        <v>66.043222047715034</v>
      </c>
    </row>
    <row r="52" spans="1:5" x14ac:dyDescent="0.25">
      <c r="A52">
        <v>776.00188072467688</v>
      </c>
      <c r="B52">
        <f t="shared" si="3"/>
        <v>118.57753294651026</v>
      </c>
      <c r="C52">
        <f t="shared" si="4"/>
        <v>2.8898627738192184</v>
      </c>
      <c r="D52">
        <f t="shared" si="4"/>
        <v>2.074002410430746</v>
      </c>
      <c r="E52" s="15">
        <f>J10-B52</f>
        <v>28.174765195949263</v>
      </c>
    </row>
    <row r="53" spans="1:5" x14ac:dyDescent="0.25">
      <c r="A53">
        <v>1408.5166212398851</v>
      </c>
      <c r="B53">
        <f t="shared" si="3"/>
        <v>106.99252249748112</v>
      </c>
      <c r="C53">
        <f t="shared" si="4"/>
        <v>3.1487619762562424</v>
      </c>
      <c r="D53">
        <f t="shared" si="4"/>
        <v>2.029353426736066</v>
      </c>
      <c r="E53" s="15">
        <f>J11-B53</f>
        <v>-106.99252249748112</v>
      </c>
    </row>
    <row r="54" spans="1:5" x14ac:dyDescent="0.25">
      <c r="E54" s="15"/>
    </row>
    <row r="55" spans="1:5" x14ac:dyDescent="0.25">
      <c r="E55" s="15"/>
    </row>
    <row r="56" spans="1:5" x14ac:dyDescent="0.25">
      <c r="E56" s="15"/>
    </row>
    <row r="57" spans="1:5" x14ac:dyDescent="0.25">
      <c r="E57" s="15"/>
    </row>
    <row r="58" spans="1:5" x14ac:dyDescent="0.25">
      <c r="E58" s="15"/>
    </row>
    <row r="65" spans="1:24" x14ac:dyDescent="0.25">
      <c r="X65" s="18"/>
    </row>
    <row r="66" spans="1:24" x14ac:dyDescent="0.25">
      <c r="A66" t="s">
        <v>64</v>
      </c>
    </row>
    <row r="67" spans="1:24" x14ac:dyDescent="0.25">
      <c r="A67" t="s">
        <v>65</v>
      </c>
    </row>
    <row r="68" spans="1:24" x14ac:dyDescent="0.25">
      <c r="A68" t="s">
        <v>66</v>
      </c>
    </row>
    <row r="70" spans="1:24" x14ac:dyDescent="0.25">
      <c r="A70" t="s">
        <v>67</v>
      </c>
      <c r="B70" t="s">
        <v>67</v>
      </c>
      <c r="C70" t="s">
        <v>68</v>
      </c>
      <c r="D70" t="s">
        <v>69</v>
      </c>
      <c r="E70" t="s">
        <v>70</v>
      </c>
      <c r="F70" t="s">
        <v>71</v>
      </c>
      <c r="G70" t="s">
        <v>68</v>
      </c>
      <c r="H70" t="s">
        <v>72</v>
      </c>
      <c r="I70" t="s">
        <v>73</v>
      </c>
      <c r="J70" t="s">
        <v>74</v>
      </c>
      <c r="K70" t="s">
        <v>75</v>
      </c>
      <c r="L70" t="s">
        <v>76</v>
      </c>
      <c r="M70" t="s">
        <v>77</v>
      </c>
    </row>
    <row r="71" spans="1:24" x14ac:dyDescent="0.25">
      <c r="A71" t="s">
        <v>78</v>
      </c>
      <c r="B71" t="s">
        <v>79</v>
      </c>
      <c r="C71" t="s">
        <v>80</v>
      </c>
      <c r="D71" t="s">
        <v>80</v>
      </c>
      <c r="F71" t="s">
        <v>81</v>
      </c>
      <c r="G71" t="s">
        <v>21</v>
      </c>
      <c r="H71" t="s">
        <v>21</v>
      </c>
      <c r="L71" t="s">
        <v>82</v>
      </c>
      <c r="M71" t="s">
        <v>82</v>
      </c>
    </row>
    <row r="72" spans="1:24" x14ac:dyDescent="0.25">
      <c r="A72">
        <f>B72*2*3.1416</f>
        <v>0.62831999999999999</v>
      </c>
      <c r="B72">
        <v>0.1</v>
      </c>
      <c r="E72">
        <v>1.1283099999999999</v>
      </c>
      <c r="G72">
        <v>181.22200000000001</v>
      </c>
      <c r="H72">
        <v>1349.82</v>
      </c>
      <c r="I72">
        <f>H72/A72</f>
        <v>2148.3002291825819</v>
      </c>
      <c r="J72">
        <f>G72/A72</f>
        <v>288.42309651133183</v>
      </c>
      <c r="K72">
        <f>SQRT(I72^2+J72^2)*0.43</f>
        <v>932.05728736279207</v>
      </c>
      <c r="L72">
        <f>(A72*(25.4/2))/1</f>
        <v>7.9796639999999996</v>
      </c>
      <c r="M72">
        <f>L72*0.83</f>
        <v>6.6231211199999995</v>
      </c>
    </row>
    <row r="73" spans="1:24" x14ac:dyDescent="0.25">
      <c r="A73">
        <f t="shared" ref="A73:A122" si="5">B73*2*3.1416</f>
        <v>0.70497504</v>
      </c>
      <c r="B73">
        <v>0.11219999999999999</v>
      </c>
      <c r="E73">
        <v>1.1264700000000001</v>
      </c>
      <c r="G73">
        <v>206.32900000000001</v>
      </c>
      <c r="H73">
        <v>1503.32</v>
      </c>
      <c r="I73">
        <f t="shared" ref="I73:I122" si="6">H73/A73</f>
        <v>2132.4442919284065</v>
      </c>
      <c r="J73">
        <f t="shared" ref="J73:J122" si="7">G73/A73</f>
        <v>292.67561018897919</v>
      </c>
      <c r="K73">
        <f t="shared" ref="K73:K122" si="8">SQRT(I73^2+J73^2)*0.43</f>
        <v>925.54717403476843</v>
      </c>
      <c r="L73">
        <f t="shared" ref="L73:L122" si="9">(A73*(25.4/2))/1</f>
        <v>8.9531830079999999</v>
      </c>
      <c r="M73">
        <f t="shared" ref="M73:M122" si="10">L73*0.83</f>
        <v>7.4311418966399998</v>
      </c>
    </row>
    <row r="74" spans="1:24" x14ac:dyDescent="0.25">
      <c r="A74">
        <f t="shared" si="5"/>
        <v>0.790992048</v>
      </c>
      <c r="B74">
        <v>0.12589</v>
      </c>
      <c r="E74">
        <v>1.11985</v>
      </c>
      <c r="G74">
        <v>241.31700000000001</v>
      </c>
      <c r="H74">
        <v>1671.83</v>
      </c>
      <c r="I74">
        <f t="shared" si="6"/>
        <v>2113.5863555482924</v>
      </c>
      <c r="J74">
        <f t="shared" si="7"/>
        <v>305.08144880869901</v>
      </c>
      <c r="K74">
        <f t="shared" si="8"/>
        <v>918.26114627846573</v>
      </c>
      <c r="L74">
        <f t="shared" si="9"/>
        <v>10.0455990096</v>
      </c>
      <c r="M74">
        <f t="shared" si="10"/>
        <v>8.3378471779679995</v>
      </c>
    </row>
    <row r="75" spans="1:24" x14ac:dyDescent="0.25">
      <c r="A75">
        <f t="shared" si="5"/>
        <v>0.8875019999999999</v>
      </c>
      <c r="B75">
        <v>0.14124999999999999</v>
      </c>
      <c r="E75">
        <v>1.1087400000000001</v>
      </c>
      <c r="G75">
        <v>284.90699999999998</v>
      </c>
      <c r="H75">
        <v>1845.04</v>
      </c>
      <c r="I75">
        <f t="shared" si="6"/>
        <v>2078.9136249833805</v>
      </c>
      <c r="J75">
        <f t="shared" si="7"/>
        <v>321.0212484028205</v>
      </c>
      <c r="K75">
        <f t="shared" si="8"/>
        <v>904.52792064828361</v>
      </c>
      <c r="L75">
        <f t="shared" si="9"/>
        <v>11.271275399999999</v>
      </c>
      <c r="M75">
        <f t="shared" si="10"/>
        <v>9.3551585819999978</v>
      </c>
    </row>
    <row r="76" spans="1:24" x14ac:dyDescent="0.25">
      <c r="A76">
        <f t="shared" si="5"/>
        <v>0.99582436799999996</v>
      </c>
      <c r="B76">
        <v>0.15848999999999999</v>
      </c>
      <c r="E76">
        <v>1.0952999999999999</v>
      </c>
      <c r="G76">
        <v>339.92500000000001</v>
      </c>
      <c r="H76">
        <v>2045.16</v>
      </c>
      <c r="I76">
        <f t="shared" si="6"/>
        <v>2053.7356442757787</v>
      </c>
      <c r="J76">
        <f t="shared" si="7"/>
        <v>341.35035345911524</v>
      </c>
      <c r="K76">
        <f t="shared" si="8"/>
        <v>895.22139421119289</v>
      </c>
      <c r="L76">
        <f t="shared" si="9"/>
        <v>12.646969473599999</v>
      </c>
      <c r="M76">
        <f t="shared" si="10"/>
        <v>10.496984663087998</v>
      </c>
    </row>
    <row r="77" spans="1:24" x14ac:dyDescent="0.25">
      <c r="A77">
        <f t="shared" si="5"/>
        <v>1.1173414559999999</v>
      </c>
      <c r="B77">
        <v>0.17782999999999999</v>
      </c>
      <c r="E77">
        <v>1.0785</v>
      </c>
      <c r="G77">
        <v>398.47300000000001</v>
      </c>
      <c r="H77">
        <v>2272.35</v>
      </c>
      <c r="I77">
        <f t="shared" si="6"/>
        <v>2033.7113492010271</v>
      </c>
      <c r="J77">
        <f t="shared" si="7"/>
        <v>356.62598739198671</v>
      </c>
      <c r="K77">
        <f t="shared" si="8"/>
        <v>887.83952027070393</v>
      </c>
      <c r="L77">
        <f t="shared" si="9"/>
        <v>14.190236491199999</v>
      </c>
      <c r="M77">
        <f t="shared" si="10"/>
        <v>11.777896287695999</v>
      </c>
    </row>
    <row r="78" spans="1:24" x14ac:dyDescent="0.25">
      <c r="A78">
        <f t="shared" si="5"/>
        <v>1.2536868960000001</v>
      </c>
      <c r="B78">
        <v>0.19953000000000001</v>
      </c>
      <c r="E78">
        <v>1.06108</v>
      </c>
      <c r="G78">
        <v>462.40800000000002</v>
      </c>
      <c r="H78">
        <v>2508.7199999999998</v>
      </c>
      <c r="I78">
        <f t="shared" si="6"/>
        <v>2001.0737992111865</v>
      </c>
      <c r="J78">
        <f t="shared" si="7"/>
        <v>368.83850463409487</v>
      </c>
      <c r="K78">
        <f t="shared" si="8"/>
        <v>874.95630277914404</v>
      </c>
      <c r="L78">
        <f t="shared" si="9"/>
        <v>15.9218235792</v>
      </c>
      <c r="M78">
        <f t="shared" si="10"/>
        <v>13.215113570735999</v>
      </c>
    </row>
    <row r="79" spans="1:24" x14ac:dyDescent="0.25">
      <c r="A79">
        <f t="shared" si="5"/>
        <v>1.406619984</v>
      </c>
      <c r="B79">
        <v>0.22387000000000001</v>
      </c>
      <c r="E79">
        <v>1.0383199999999999</v>
      </c>
      <c r="G79">
        <v>552.23299999999995</v>
      </c>
      <c r="H79">
        <v>2777.93</v>
      </c>
      <c r="I79">
        <f t="shared" si="6"/>
        <v>1974.897293937493</v>
      </c>
      <c r="J79">
        <f t="shared" si="7"/>
        <v>392.59573039024872</v>
      </c>
      <c r="K79">
        <f t="shared" si="8"/>
        <v>865.82298988575633</v>
      </c>
      <c r="L79">
        <f t="shared" si="9"/>
        <v>17.8640737968</v>
      </c>
      <c r="M79">
        <f t="shared" si="10"/>
        <v>14.827181251343999</v>
      </c>
    </row>
    <row r="80" spans="1:24" x14ac:dyDescent="0.25">
      <c r="A80">
        <f t="shared" si="5"/>
        <v>1.5782770080000001</v>
      </c>
      <c r="B80">
        <v>0.25119000000000002</v>
      </c>
      <c r="E80">
        <v>1.0128999999999999</v>
      </c>
      <c r="G80">
        <v>645.75800000000004</v>
      </c>
      <c r="H80">
        <v>3069.51</v>
      </c>
      <c r="I80">
        <f t="shared" si="6"/>
        <v>1944.8487080792599</v>
      </c>
      <c r="J80">
        <f t="shared" si="7"/>
        <v>409.15377764915144</v>
      </c>
      <c r="K80">
        <f t="shared" si="8"/>
        <v>854.5911468176389</v>
      </c>
      <c r="L80">
        <f t="shared" si="9"/>
        <v>20.044118001600001</v>
      </c>
      <c r="M80">
        <f t="shared" si="10"/>
        <v>16.636617941328002</v>
      </c>
    </row>
    <row r="81" spans="1:13" x14ac:dyDescent="0.25">
      <c r="A81">
        <f t="shared" si="5"/>
        <v>1.7708570879999999</v>
      </c>
      <c r="B81">
        <v>0.28183999999999998</v>
      </c>
      <c r="E81">
        <v>0.98485</v>
      </c>
      <c r="G81">
        <v>751.43799999999999</v>
      </c>
      <c r="H81">
        <v>3395.07</v>
      </c>
      <c r="I81">
        <f t="shared" si="6"/>
        <v>1917.1902820426808</v>
      </c>
      <c r="J81">
        <f t="shared" si="7"/>
        <v>424.33576661382176</v>
      </c>
      <c r="K81">
        <f t="shared" si="8"/>
        <v>844.34301372693812</v>
      </c>
      <c r="L81">
        <f t="shared" si="9"/>
        <v>22.489885017599995</v>
      </c>
      <c r="M81">
        <f t="shared" si="10"/>
        <v>18.666604564607994</v>
      </c>
    </row>
    <row r="82" spans="1:13" x14ac:dyDescent="0.25">
      <c r="A82">
        <f t="shared" si="5"/>
        <v>1.9869363360000001</v>
      </c>
      <c r="B82">
        <v>0.31623000000000001</v>
      </c>
      <c r="E82">
        <v>0.95482</v>
      </c>
      <c r="G82">
        <v>877.81899999999996</v>
      </c>
      <c r="H82">
        <v>3733.22</v>
      </c>
      <c r="I82">
        <f t="shared" si="6"/>
        <v>1878.8825451325379</v>
      </c>
      <c r="J82">
        <f t="shared" si="7"/>
        <v>441.79523223536233</v>
      </c>
      <c r="K82">
        <f t="shared" si="8"/>
        <v>829.95376448144202</v>
      </c>
      <c r="L82">
        <f t="shared" si="9"/>
        <v>25.234091467199999</v>
      </c>
      <c r="M82">
        <f t="shared" si="10"/>
        <v>20.944295917776</v>
      </c>
    </row>
    <row r="83" spans="1:13" x14ac:dyDescent="0.25">
      <c r="A83">
        <f t="shared" si="5"/>
        <v>2.2293421919999998</v>
      </c>
      <c r="B83">
        <v>0.35481000000000001</v>
      </c>
      <c r="E83">
        <v>0.92308999999999997</v>
      </c>
      <c r="G83">
        <v>1004.85</v>
      </c>
      <c r="H83">
        <v>4109.4799999999996</v>
      </c>
      <c r="I83">
        <f t="shared" si="6"/>
        <v>1843.359899950254</v>
      </c>
      <c r="J83">
        <f t="shared" si="7"/>
        <v>450.73834048712075</v>
      </c>
      <c r="K83">
        <f t="shared" si="8"/>
        <v>815.99689264344659</v>
      </c>
      <c r="L83">
        <f t="shared" si="9"/>
        <v>28.312645838399995</v>
      </c>
      <c r="M83">
        <f t="shared" si="10"/>
        <v>23.499496045871993</v>
      </c>
    </row>
    <row r="84" spans="1:13" x14ac:dyDescent="0.25">
      <c r="A84">
        <f t="shared" si="5"/>
        <v>2.501404752</v>
      </c>
      <c r="B84">
        <v>0.39811000000000002</v>
      </c>
      <c r="E84">
        <v>0.89263999999999999</v>
      </c>
      <c r="G84">
        <v>1176.3399999999999</v>
      </c>
      <c r="H84">
        <v>4517.8999999999996</v>
      </c>
      <c r="I84">
        <f t="shared" si="6"/>
        <v>1806.145125609004</v>
      </c>
      <c r="J84">
        <f t="shared" si="7"/>
        <v>470.27175392525197</v>
      </c>
      <c r="K84">
        <f t="shared" si="8"/>
        <v>802.53665326075486</v>
      </c>
      <c r="L84">
        <f t="shared" si="9"/>
        <v>31.767840350399997</v>
      </c>
      <c r="M84">
        <f t="shared" si="10"/>
        <v>26.367307490831998</v>
      </c>
    </row>
    <row r="85" spans="1:13" x14ac:dyDescent="0.25">
      <c r="A85">
        <f t="shared" si="5"/>
        <v>2.806579776</v>
      </c>
      <c r="B85">
        <v>0.44668000000000002</v>
      </c>
      <c r="E85">
        <v>0.86224999999999996</v>
      </c>
      <c r="G85">
        <v>1361.67</v>
      </c>
      <c r="H85">
        <v>4960.57</v>
      </c>
      <c r="I85">
        <f t="shared" si="6"/>
        <v>1767.4787092886113</v>
      </c>
      <c r="J85">
        <f t="shared" si="7"/>
        <v>485.17060218422955</v>
      </c>
      <c r="K85">
        <f t="shared" si="8"/>
        <v>788.12929810861749</v>
      </c>
      <c r="L85">
        <f t="shared" si="9"/>
        <v>35.643563155199999</v>
      </c>
      <c r="M85">
        <f t="shared" si="10"/>
        <v>29.584157418815998</v>
      </c>
    </row>
    <row r="86" spans="1:13" x14ac:dyDescent="0.25">
      <c r="A86">
        <f t="shared" si="5"/>
        <v>3.1490770079999999</v>
      </c>
      <c r="B86">
        <v>0.50119000000000002</v>
      </c>
      <c r="E86">
        <v>0.83331</v>
      </c>
      <c r="G86">
        <v>1571.68</v>
      </c>
      <c r="H86">
        <v>5455.43</v>
      </c>
      <c r="I86">
        <f t="shared" si="6"/>
        <v>1732.3901530959324</v>
      </c>
      <c r="J86">
        <f t="shared" si="7"/>
        <v>499.09227243641931</v>
      </c>
      <c r="K86">
        <f t="shared" si="8"/>
        <v>775.22557351506532</v>
      </c>
      <c r="L86">
        <f t="shared" si="9"/>
        <v>39.993278001599997</v>
      </c>
      <c r="M86">
        <f t="shared" si="10"/>
        <v>33.194420741327995</v>
      </c>
    </row>
    <row r="87" spans="1:13" x14ac:dyDescent="0.25">
      <c r="A87">
        <f t="shared" si="5"/>
        <v>3.5332946879999998</v>
      </c>
      <c r="B87">
        <v>0.56233999999999995</v>
      </c>
      <c r="E87">
        <v>0.80528</v>
      </c>
      <c r="G87">
        <v>1798.65</v>
      </c>
      <c r="H87">
        <v>5971.8</v>
      </c>
      <c r="I87">
        <f t="shared" si="6"/>
        <v>1690.1505612542896</v>
      </c>
      <c r="J87">
        <f t="shared" si="7"/>
        <v>509.05745453632545</v>
      </c>
      <c r="K87">
        <f t="shared" si="8"/>
        <v>759.01375569113247</v>
      </c>
      <c r="L87">
        <f t="shared" si="9"/>
        <v>44.872842537599993</v>
      </c>
      <c r="M87">
        <f t="shared" si="10"/>
        <v>37.244459306207993</v>
      </c>
    </row>
    <row r="88" spans="1:13" x14ac:dyDescent="0.25">
      <c r="A88">
        <f t="shared" si="5"/>
        <v>3.9644478719999996</v>
      </c>
      <c r="B88">
        <v>0.63095999999999997</v>
      </c>
      <c r="E88">
        <v>0.77939000000000003</v>
      </c>
      <c r="G88">
        <v>2076.96</v>
      </c>
      <c r="H88">
        <v>6527.82</v>
      </c>
      <c r="I88">
        <f t="shared" si="6"/>
        <v>1646.5899441141651</v>
      </c>
      <c r="J88">
        <f t="shared" si="7"/>
        <v>523.89640803933878</v>
      </c>
      <c r="K88">
        <f t="shared" si="8"/>
        <v>743.0078849767508</v>
      </c>
      <c r="L88">
        <f t="shared" si="9"/>
        <v>50.348487974399994</v>
      </c>
      <c r="M88">
        <f t="shared" si="10"/>
        <v>41.789245018751991</v>
      </c>
    </row>
    <row r="89" spans="1:13" x14ac:dyDescent="0.25">
      <c r="A89">
        <f t="shared" si="5"/>
        <v>4.4481914399999996</v>
      </c>
      <c r="B89">
        <v>0.70794999999999997</v>
      </c>
      <c r="E89">
        <v>0.75426000000000004</v>
      </c>
      <c r="G89">
        <v>2381.33</v>
      </c>
      <c r="H89">
        <v>7149.14</v>
      </c>
      <c r="I89">
        <f t="shared" si="6"/>
        <v>1607.2015101939949</v>
      </c>
      <c r="J89">
        <f t="shared" si="7"/>
        <v>535.347912094359</v>
      </c>
      <c r="K89">
        <f t="shared" si="8"/>
        <v>728.42737156307453</v>
      </c>
      <c r="L89">
        <f t="shared" si="9"/>
        <v>56.492031287999993</v>
      </c>
      <c r="M89">
        <f t="shared" si="10"/>
        <v>46.888385969039994</v>
      </c>
    </row>
    <row r="90" spans="1:13" x14ac:dyDescent="0.25">
      <c r="A90">
        <f t="shared" si="5"/>
        <v>4.9909342560000001</v>
      </c>
      <c r="B90">
        <v>0.79432999999999998</v>
      </c>
      <c r="E90">
        <v>0.72992999999999997</v>
      </c>
      <c r="G90">
        <v>2722.16</v>
      </c>
      <c r="H90">
        <v>7794.31</v>
      </c>
      <c r="I90">
        <f t="shared" si="6"/>
        <v>1561.6935828457044</v>
      </c>
      <c r="J90">
        <f t="shared" si="7"/>
        <v>545.42092930346143</v>
      </c>
      <c r="K90">
        <f t="shared" si="8"/>
        <v>711.30511577571474</v>
      </c>
      <c r="L90">
        <f t="shared" si="9"/>
        <v>63.384865051199995</v>
      </c>
      <c r="M90">
        <f t="shared" si="10"/>
        <v>52.609437992495991</v>
      </c>
    </row>
    <row r="91" spans="1:13" x14ac:dyDescent="0.25">
      <c r="A91">
        <f t="shared" si="5"/>
        <v>5.5999020000000002</v>
      </c>
      <c r="B91">
        <v>0.89124999999999999</v>
      </c>
      <c r="E91">
        <v>0.7046</v>
      </c>
      <c r="G91">
        <v>3106.76</v>
      </c>
      <c r="H91">
        <v>8506.0300000000007</v>
      </c>
      <c r="I91">
        <f t="shared" si="6"/>
        <v>1518.9605103803603</v>
      </c>
      <c r="J91">
        <f t="shared" si="7"/>
        <v>554.78828022347534</v>
      </c>
      <c r="K91">
        <f t="shared" si="8"/>
        <v>695.35548064808984</v>
      </c>
      <c r="L91">
        <f t="shared" si="9"/>
        <v>71.118755399999998</v>
      </c>
      <c r="M91">
        <f t="shared" si="10"/>
        <v>59.028566981999994</v>
      </c>
    </row>
    <row r="92" spans="1:13" x14ac:dyDescent="0.25">
      <c r="A92">
        <f t="shared" si="5"/>
        <v>6.2831999999999999</v>
      </c>
      <c r="B92">
        <v>1</v>
      </c>
      <c r="E92">
        <v>0.67962</v>
      </c>
      <c r="G92">
        <v>3521.73</v>
      </c>
      <c r="H92">
        <v>9250.36</v>
      </c>
      <c r="I92">
        <f t="shared" si="6"/>
        <v>1472.2370766488414</v>
      </c>
      <c r="J92">
        <f t="shared" si="7"/>
        <v>560.49942704354476</v>
      </c>
      <c r="K92">
        <f t="shared" si="8"/>
        <v>677.38876215194261</v>
      </c>
      <c r="L92">
        <f t="shared" si="9"/>
        <v>79.796639999999996</v>
      </c>
      <c r="M92">
        <f t="shared" si="10"/>
        <v>66.23121119999999</v>
      </c>
    </row>
    <row r="93" spans="1:13" x14ac:dyDescent="0.25">
      <c r="A93">
        <f t="shared" si="5"/>
        <v>7.0498760640000002</v>
      </c>
      <c r="B93">
        <v>1.12202</v>
      </c>
      <c r="G93">
        <v>4005.39</v>
      </c>
      <c r="H93">
        <v>10054.6</v>
      </c>
      <c r="I93">
        <f t="shared" si="6"/>
        <v>1426.2094693186937</v>
      </c>
      <c r="J93">
        <f t="shared" si="7"/>
        <v>568.15041337441585</v>
      </c>
      <c r="K93">
        <f t="shared" si="8"/>
        <v>660.14010372437554</v>
      </c>
      <c r="L93">
        <f t="shared" si="9"/>
        <v>89.533426012799993</v>
      </c>
      <c r="M93">
        <f t="shared" si="10"/>
        <v>74.312743590623995</v>
      </c>
    </row>
    <row r="94" spans="1:13" x14ac:dyDescent="0.25">
      <c r="A94">
        <f t="shared" si="5"/>
        <v>7.910108976000001</v>
      </c>
      <c r="B94">
        <v>1.2589300000000001</v>
      </c>
      <c r="G94">
        <v>4559.78</v>
      </c>
      <c r="H94">
        <v>10921.3</v>
      </c>
      <c r="I94">
        <f t="shared" si="6"/>
        <v>1380.6763008115602</v>
      </c>
      <c r="J94">
        <f t="shared" si="7"/>
        <v>576.44970680363474</v>
      </c>
      <c r="K94">
        <f t="shared" si="8"/>
        <v>643.35836561490214</v>
      </c>
      <c r="L94">
        <f t="shared" si="9"/>
        <v>100.45838399520001</v>
      </c>
      <c r="M94">
        <f t="shared" si="10"/>
        <v>83.380458716016008</v>
      </c>
    </row>
    <row r="95" spans="1:13" x14ac:dyDescent="0.25">
      <c r="A95">
        <f t="shared" si="5"/>
        <v>8.8752713279999984</v>
      </c>
      <c r="B95">
        <v>1.4125399999999999</v>
      </c>
      <c r="G95">
        <v>5143.1400000000003</v>
      </c>
      <c r="H95">
        <v>11811.2</v>
      </c>
      <c r="I95">
        <f t="shared" si="6"/>
        <v>1330.7987512153727</v>
      </c>
      <c r="J95">
        <f t="shared" si="7"/>
        <v>579.49101609708009</v>
      </c>
      <c r="K95">
        <f t="shared" si="8"/>
        <v>624.14246768644307</v>
      </c>
      <c r="L95">
        <f t="shared" si="9"/>
        <v>112.71594586559998</v>
      </c>
      <c r="M95">
        <f t="shared" si="10"/>
        <v>93.55423506844798</v>
      </c>
    </row>
    <row r="96" spans="1:13" x14ac:dyDescent="0.25">
      <c r="A96">
        <f t="shared" si="5"/>
        <v>9.9581808479999996</v>
      </c>
      <c r="B96">
        <v>1.5848899999999999</v>
      </c>
      <c r="G96">
        <v>5800.69</v>
      </c>
      <c r="H96">
        <v>12777.5</v>
      </c>
      <c r="I96">
        <f t="shared" si="6"/>
        <v>1283.1158818095007</v>
      </c>
      <c r="J96">
        <f t="shared" si="7"/>
        <v>582.50498645694006</v>
      </c>
      <c r="K96">
        <f t="shared" si="8"/>
        <v>605.93369179826107</v>
      </c>
      <c r="L96">
        <f t="shared" si="9"/>
        <v>126.46889676959999</v>
      </c>
      <c r="M96">
        <f t="shared" si="10"/>
        <v>104.96918431876799</v>
      </c>
    </row>
    <row r="97" spans="1:15" x14ac:dyDescent="0.25">
      <c r="A97">
        <f t="shared" si="5"/>
        <v>11.173288896000001</v>
      </c>
      <c r="B97">
        <v>1.7782800000000001</v>
      </c>
      <c r="G97">
        <v>6530.46</v>
      </c>
      <c r="H97">
        <v>13794.7</v>
      </c>
      <c r="I97">
        <f t="shared" si="6"/>
        <v>1234.6140987134465</v>
      </c>
      <c r="J97">
        <f t="shared" si="7"/>
        <v>584.47070157989765</v>
      </c>
      <c r="K97">
        <f t="shared" si="8"/>
        <v>587.36771901925147</v>
      </c>
      <c r="L97">
        <f t="shared" si="9"/>
        <v>141.9007689792</v>
      </c>
      <c r="M97">
        <f t="shared" si="10"/>
        <v>117.777638252736</v>
      </c>
    </row>
    <row r="98" spans="1:15" x14ac:dyDescent="0.25">
      <c r="A98">
        <f t="shared" si="5"/>
        <v>12.536617632</v>
      </c>
      <c r="B98">
        <v>1.99526</v>
      </c>
      <c r="G98">
        <v>7321.31</v>
      </c>
      <c r="H98">
        <v>14863</v>
      </c>
      <c r="I98">
        <f t="shared" si="6"/>
        <v>1185.5669875470921</v>
      </c>
      <c r="J98">
        <f t="shared" si="7"/>
        <v>583.99404168730416</v>
      </c>
      <c r="K98">
        <f t="shared" si="8"/>
        <v>568.28662740290372</v>
      </c>
      <c r="L98">
        <f t="shared" si="9"/>
        <v>159.2150439264</v>
      </c>
      <c r="M98">
        <f t="shared" si="10"/>
        <v>132.148486458912</v>
      </c>
    </row>
    <row r="99" spans="1:15" x14ac:dyDescent="0.25">
      <c r="A99">
        <f t="shared" si="5"/>
        <v>14.066325503999998</v>
      </c>
      <c r="B99">
        <v>2.2387199999999998</v>
      </c>
      <c r="G99">
        <v>8203.2099999999991</v>
      </c>
      <c r="H99">
        <v>16009.9</v>
      </c>
      <c r="I99">
        <f t="shared" si="6"/>
        <v>1138.1721541597565</v>
      </c>
      <c r="J99">
        <f t="shared" si="7"/>
        <v>583.18073171755316</v>
      </c>
      <c r="K99">
        <f t="shared" si="8"/>
        <v>549.91866292493819</v>
      </c>
      <c r="L99">
        <f t="shared" si="9"/>
        <v>178.64233390079997</v>
      </c>
      <c r="M99">
        <f t="shared" si="10"/>
        <v>148.27313713766398</v>
      </c>
    </row>
    <row r="100" spans="1:15" x14ac:dyDescent="0.25">
      <c r="A100">
        <f t="shared" si="5"/>
        <v>15.782707248000001</v>
      </c>
      <c r="B100">
        <v>2.5118900000000002</v>
      </c>
      <c r="G100">
        <v>9172.7000000000007</v>
      </c>
      <c r="H100">
        <v>17213.599999999999</v>
      </c>
      <c r="I100">
        <f t="shared" si="6"/>
        <v>1090.6620600329086</v>
      </c>
      <c r="J100">
        <f t="shared" si="7"/>
        <v>581.18672898544537</v>
      </c>
      <c r="K100">
        <f t="shared" si="8"/>
        <v>531.41489469841827</v>
      </c>
      <c r="L100">
        <f t="shared" si="9"/>
        <v>200.4403820496</v>
      </c>
      <c r="M100">
        <f t="shared" si="10"/>
        <v>166.365517101168</v>
      </c>
    </row>
    <row r="101" spans="1:15" x14ac:dyDescent="0.25">
      <c r="A101">
        <f t="shared" si="5"/>
        <v>17.708445215999998</v>
      </c>
      <c r="B101">
        <v>2.8183799999999999</v>
      </c>
      <c r="G101">
        <v>10224.4</v>
      </c>
      <c r="H101">
        <v>18452.099999999999</v>
      </c>
      <c r="I101">
        <f t="shared" si="6"/>
        <v>1041.9943577727586</v>
      </c>
      <c r="J101">
        <f t="shared" si="7"/>
        <v>577.37423445633794</v>
      </c>
      <c r="K101">
        <f t="shared" si="8"/>
        <v>512.24412109888794</v>
      </c>
      <c r="L101">
        <f t="shared" si="9"/>
        <v>224.89725424319997</v>
      </c>
      <c r="M101">
        <f t="shared" si="10"/>
        <v>186.66472102185597</v>
      </c>
    </row>
    <row r="102" spans="1:15" x14ac:dyDescent="0.25">
      <c r="A102">
        <f t="shared" si="5"/>
        <v>19.869237695999999</v>
      </c>
      <c r="B102">
        <v>3.16228</v>
      </c>
      <c r="G102">
        <v>11394.8</v>
      </c>
      <c r="H102">
        <v>19770.2</v>
      </c>
      <c r="I102">
        <f t="shared" si="6"/>
        <v>995.01552613566366</v>
      </c>
      <c r="J102">
        <f t="shared" si="7"/>
        <v>573.48954068298042</v>
      </c>
      <c r="K102">
        <f t="shared" si="8"/>
        <v>493.8351377047324</v>
      </c>
      <c r="L102">
        <f t="shared" si="9"/>
        <v>252.33931873919997</v>
      </c>
      <c r="M102">
        <f t="shared" si="10"/>
        <v>209.44163455353598</v>
      </c>
    </row>
    <row r="103" spans="1:15" x14ac:dyDescent="0.25">
      <c r="A103">
        <f t="shared" si="5"/>
        <v>22.293610416</v>
      </c>
      <c r="B103">
        <v>3.54813</v>
      </c>
      <c r="G103">
        <v>12653.1</v>
      </c>
      <c r="H103">
        <v>21143.7</v>
      </c>
      <c r="I103">
        <f t="shared" si="6"/>
        <v>948.41973127983272</v>
      </c>
      <c r="J103">
        <f t="shared" si="7"/>
        <v>567.56621129967095</v>
      </c>
      <c r="K103">
        <f t="shared" si="8"/>
        <v>475.26797091278513</v>
      </c>
      <c r="L103">
        <f t="shared" si="9"/>
        <v>283.12885228319999</v>
      </c>
      <c r="M103">
        <f t="shared" si="10"/>
        <v>234.99694739505597</v>
      </c>
    </row>
    <row r="104" spans="1:15" x14ac:dyDescent="0.25">
      <c r="A104">
        <f t="shared" si="5"/>
        <v>25.013859023999998</v>
      </c>
      <c r="B104">
        <v>3.9810699999999999</v>
      </c>
      <c r="G104">
        <v>14013.9</v>
      </c>
      <c r="H104">
        <v>22550.7</v>
      </c>
      <c r="I104">
        <f t="shared" si="6"/>
        <v>901.5282279460888</v>
      </c>
      <c r="J104">
        <f t="shared" si="7"/>
        <v>560.24542181012976</v>
      </c>
      <c r="K104">
        <f t="shared" si="8"/>
        <v>456.4137724741426</v>
      </c>
      <c r="L104">
        <f t="shared" si="9"/>
        <v>317.67600960479996</v>
      </c>
      <c r="M104">
        <f t="shared" si="10"/>
        <v>263.67108797198398</v>
      </c>
    </row>
    <row r="105" spans="1:15" x14ac:dyDescent="0.25">
      <c r="A105">
        <f t="shared" si="5"/>
        <v>28.066049088000003</v>
      </c>
      <c r="B105">
        <v>4.4668400000000004</v>
      </c>
      <c r="G105">
        <v>15490.6</v>
      </c>
      <c r="H105">
        <v>24047</v>
      </c>
      <c r="I105">
        <f t="shared" si="6"/>
        <v>856.80032571031177</v>
      </c>
      <c r="J105">
        <f t="shared" si="7"/>
        <v>551.93375994711005</v>
      </c>
      <c r="K105">
        <f t="shared" si="8"/>
        <v>438.24946757683534</v>
      </c>
      <c r="L105">
        <f t="shared" si="9"/>
        <v>356.43882341760002</v>
      </c>
      <c r="M105">
        <f t="shared" si="10"/>
        <v>295.84422343660799</v>
      </c>
    </row>
    <row r="106" spans="1:15" x14ac:dyDescent="0.25">
      <c r="A106">
        <f t="shared" si="5"/>
        <v>31.490581584000001</v>
      </c>
      <c r="B106">
        <v>5.01187</v>
      </c>
      <c r="G106">
        <v>17081.2</v>
      </c>
      <c r="H106">
        <v>25546.1</v>
      </c>
      <c r="I106">
        <f t="shared" si="6"/>
        <v>811.22985715131017</v>
      </c>
      <c r="J106">
        <f t="shared" si="7"/>
        <v>542.42250034145957</v>
      </c>
      <c r="K106">
        <f t="shared" si="8"/>
        <v>419.62273251925455</v>
      </c>
      <c r="L106">
        <f t="shared" si="9"/>
        <v>399.93038611679998</v>
      </c>
      <c r="M106">
        <f t="shared" si="10"/>
        <v>331.94222047694399</v>
      </c>
    </row>
    <row r="107" spans="1:15" x14ac:dyDescent="0.25">
      <c r="A107">
        <f t="shared" si="5"/>
        <v>35.333009711999999</v>
      </c>
      <c r="B107">
        <v>5.6234099999999998</v>
      </c>
      <c r="G107">
        <v>18808</v>
      </c>
      <c r="H107">
        <v>27166.400000000001</v>
      </c>
      <c r="I107">
        <f t="shared" si="6"/>
        <v>768.86741948772033</v>
      </c>
      <c r="J107">
        <f t="shared" si="7"/>
        <v>532.30676224030583</v>
      </c>
      <c r="K107">
        <f t="shared" si="8"/>
        <v>402.11497714877288</v>
      </c>
      <c r="L107">
        <f t="shared" si="9"/>
        <v>448.72922334239996</v>
      </c>
      <c r="M107">
        <f t="shared" si="10"/>
        <v>372.44525537419196</v>
      </c>
      <c r="N107" t="s">
        <v>83</v>
      </c>
      <c r="O107" t="s">
        <v>84</v>
      </c>
    </row>
    <row r="108" spans="1:15" x14ac:dyDescent="0.25">
      <c r="A108">
        <f t="shared" si="5"/>
        <v>39.644290223999995</v>
      </c>
      <c r="B108">
        <v>6.3095699999999999</v>
      </c>
      <c r="G108">
        <v>20645.7</v>
      </c>
      <c r="H108">
        <v>28784.3</v>
      </c>
      <c r="I108">
        <f t="shared" si="6"/>
        <v>726.06420337863585</v>
      </c>
      <c r="J108">
        <f t="shared" si="7"/>
        <v>520.7736065735246</v>
      </c>
      <c r="K108">
        <f t="shared" si="8"/>
        <v>384.21273047316504</v>
      </c>
      <c r="L108">
        <f t="shared" si="9"/>
        <v>503.4824858447999</v>
      </c>
      <c r="M108">
        <f t="shared" si="10"/>
        <v>417.89046325118392</v>
      </c>
      <c r="N108">
        <f>LOG(A108,10)</f>
        <v>1.5981806468169895</v>
      </c>
      <c r="O108">
        <f>LOG(K108,10)</f>
        <v>2.5845717506418944</v>
      </c>
    </row>
    <row r="109" spans="1:15" x14ac:dyDescent="0.25">
      <c r="A109">
        <f t="shared" si="5"/>
        <v>44.481663071999996</v>
      </c>
      <c r="B109">
        <v>7.0794600000000001</v>
      </c>
      <c r="G109">
        <v>22578.400000000001</v>
      </c>
      <c r="H109">
        <v>30470.2</v>
      </c>
      <c r="I109">
        <f t="shared" si="6"/>
        <v>685.00586299301767</v>
      </c>
      <c r="J109">
        <f t="shared" si="7"/>
        <v>507.58893532046227</v>
      </c>
      <c r="K109">
        <f t="shared" si="8"/>
        <v>366.60609728840552</v>
      </c>
      <c r="L109">
        <f t="shared" si="9"/>
        <v>564.91712101439987</v>
      </c>
      <c r="M109">
        <f t="shared" si="10"/>
        <v>468.88121044195185</v>
      </c>
      <c r="N109">
        <f t="shared" ref="N109:N122" si="11">LOG(A109,10)</f>
        <v>1.6481810161974388</v>
      </c>
      <c r="O109">
        <f t="shared" ref="O109:O122" si="12">LOG(K109,10)</f>
        <v>2.5641996837486425</v>
      </c>
    </row>
    <row r="110" spans="1:15" x14ac:dyDescent="0.25">
      <c r="A110">
        <f t="shared" si="5"/>
        <v>49.909216895999997</v>
      </c>
      <c r="B110">
        <v>7.9432799999999997</v>
      </c>
      <c r="G110">
        <v>24746.6</v>
      </c>
      <c r="H110">
        <v>32208</v>
      </c>
      <c r="I110">
        <f t="shared" si="6"/>
        <v>645.33170430452753</v>
      </c>
      <c r="J110">
        <f t="shared" si="7"/>
        <v>495.83226383949392</v>
      </c>
      <c r="K110">
        <f t="shared" si="8"/>
        <v>349.94250754665472</v>
      </c>
      <c r="L110">
        <f t="shared" si="9"/>
        <v>633.84705457919995</v>
      </c>
      <c r="M110">
        <f t="shared" si="10"/>
        <v>526.09305530073595</v>
      </c>
      <c r="N110">
        <f t="shared" si="11"/>
        <v>1.6981807555921469</v>
      </c>
      <c r="O110">
        <f t="shared" si="12"/>
        <v>2.5439966994754442</v>
      </c>
    </row>
    <row r="111" spans="1:15" x14ac:dyDescent="0.25">
      <c r="A111">
        <f t="shared" si="5"/>
        <v>55.999082831999992</v>
      </c>
      <c r="B111">
        <v>8.9125099999999993</v>
      </c>
      <c r="G111">
        <v>26958.1</v>
      </c>
      <c r="H111">
        <v>33971.5</v>
      </c>
      <c r="I111">
        <f t="shared" si="6"/>
        <v>606.6438641846363</v>
      </c>
      <c r="J111">
        <f t="shared" si="7"/>
        <v>481.40252726773451</v>
      </c>
      <c r="K111">
        <f t="shared" si="8"/>
        <v>333.01138142294047</v>
      </c>
      <c r="L111">
        <f t="shared" si="9"/>
        <v>711.18835196639986</v>
      </c>
      <c r="M111">
        <f t="shared" si="10"/>
        <v>590.28633213211185</v>
      </c>
      <c r="N111">
        <f t="shared" si="11"/>
        <v>1.7481809140729274</v>
      </c>
      <c r="O111">
        <f t="shared" si="12"/>
        <v>2.5224590767637105</v>
      </c>
    </row>
    <row r="112" spans="1:15" x14ac:dyDescent="0.25">
      <c r="A112">
        <f t="shared" si="5"/>
        <v>62.832000000000001</v>
      </c>
      <c r="B112">
        <v>10</v>
      </c>
      <c r="G112">
        <v>29367.7</v>
      </c>
      <c r="H112">
        <v>35798.9</v>
      </c>
      <c r="I112">
        <f t="shared" si="6"/>
        <v>569.75585688820979</v>
      </c>
      <c r="J112">
        <f t="shared" si="7"/>
        <v>467.40036923860453</v>
      </c>
      <c r="K112">
        <f t="shared" si="8"/>
        <v>316.88544809766211</v>
      </c>
      <c r="L112">
        <f t="shared" si="9"/>
        <v>797.96640000000002</v>
      </c>
      <c r="M112">
        <f t="shared" si="10"/>
        <v>662.31211199999996</v>
      </c>
      <c r="N112">
        <f t="shared" si="11"/>
        <v>1.7981808839263431</v>
      </c>
      <c r="O112">
        <f t="shared" si="12"/>
        <v>2.5009022961294218</v>
      </c>
    </row>
    <row r="113" spans="1:15" x14ac:dyDescent="0.25">
      <c r="A113">
        <f t="shared" si="5"/>
        <v>70.49876064</v>
      </c>
      <c r="B113">
        <v>11.2202</v>
      </c>
      <c r="G113">
        <v>31953.5</v>
      </c>
      <c r="H113">
        <v>37651.9</v>
      </c>
      <c r="I113">
        <f t="shared" si="6"/>
        <v>534.0788924257605</v>
      </c>
      <c r="J113">
        <f t="shared" si="7"/>
        <v>453.24910267812618</v>
      </c>
      <c r="K113">
        <f t="shared" si="8"/>
        <v>301.2072538887644</v>
      </c>
      <c r="L113">
        <f t="shared" si="9"/>
        <v>895.33426012799998</v>
      </c>
      <c r="M113">
        <f t="shared" si="10"/>
        <v>743.12743590623995</v>
      </c>
      <c r="N113">
        <f t="shared" si="11"/>
        <v>1.8481814822121045</v>
      </c>
      <c r="O113">
        <f t="shared" si="12"/>
        <v>2.4788654266452905</v>
      </c>
    </row>
    <row r="114" spans="1:15" x14ac:dyDescent="0.25">
      <c r="A114">
        <f t="shared" si="5"/>
        <v>79.101089759999994</v>
      </c>
      <c r="B114">
        <v>12.5893</v>
      </c>
      <c r="G114">
        <v>34631.800000000003</v>
      </c>
      <c r="H114">
        <v>39507.300000000003</v>
      </c>
      <c r="I114">
        <f t="shared" si="6"/>
        <v>499.4532960275111</v>
      </c>
      <c r="J114">
        <f t="shared" si="7"/>
        <v>437.81697704893929</v>
      </c>
      <c r="K114">
        <f t="shared" si="8"/>
        <v>285.59812118849356</v>
      </c>
      <c r="L114">
        <f t="shared" si="9"/>
        <v>1004.5838399519998</v>
      </c>
      <c r="M114">
        <f t="shared" si="10"/>
        <v>833.80458716015983</v>
      </c>
      <c r="N114">
        <f t="shared" si="11"/>
        <v>1.898182466727695</v>
      </c>
      <c r="O114">
        <f t="shared" si="12"/>
        <v>2.4557553461007973</v>
      </c>
    </row>
    <row r="115" spans="1:15" x14ac:dyDescent="0.25">
      <c r="A115">
        <f t="shared" si="5"/>
        <v>88.752713280000009</v>
      </c>
      <c r="B115">
        <v>14.125400000000001</v>
      </c>
      <c r="G115">
        <v>37531.300000000003</v>
      </c>
      <c r="H115">
        <v>41384.9</v>
      </c>
      <c r="I115">
        <f t="shared" si="6"/>
        <v>466.2944767608123</v>
      </c>
      <c r="J115">
        <f t="shared" si="7"/>
        <v>422.87495911922161</v>
      </c>
      <c r="K115">
        <f t="shared" si="8"/>
        <v>270.67937138414885</v>
      </c>
      <c r="L115">
        <f t="shared" si="9"/>
        <v>1127.159458656</v>
      </c>
      <c r="M115">
        <f t="shared" si="10"/>
        <v>935.54235068447997</v>
      </c>
      <c r="N115">
        <f t="shared" si="11"/>
        <v>1.9481816388484798</v>
      </c>
      <c r="O115">
        <f t="shared" si="12"/>
        <v>2.4324551592230153</v>
      </c>
    </row>
    <row r="116" spans="1:15" x14ac:dyDescent="0.25">
      <c r="A116">
        <f t="shared" si="5"/>
        <v>99.581808480000007</v>
      </c>
      <c r="B116">
        <v>15.8489</v>
      </c>
      <c r="G116">
        <v>40559.199999999997</v>
      </c>
      <c r="H116">
        <v>43345.2</v>
      </c>
      <c r="I116">
        <f t="shared" si="6"/>
        <v>435.27227172928315</v>
      </c>
      <c r="J116">
        <f t="shared" si="7"/>
        <v>407.2952742984769</v>
      </c>
      <c r="K116">
        <f t="shared" si="8"/>
        <v>256.32883606085881</v>
      </c>
      <c r="L116">
        <f t="shared" si="9"/>
        <v>1264.688967696</v>
      </c>
      <c r="M116">
        <f t="shared" si="10"/>
        <v>1049.69184318768</v>
      </c>
      <c r="N116">
        <f t="shared" si="11"/>
        <v>1.9981800091231394</v>
      </c>
      <c r="O116">
        <f t="shared" si="12"/>
        <v>2.4087974654806512</v>
      </c>
    </row>
    <row r="117" spans="1:15" x14ac:dyDescent="0.25">
      <c r="A117">
        <f t="shared" si="5"/>
        <v>111.73288896000001</v>
      </c>
      <c r="B117">
        <v>17.782800000000002</v>
      </c>
      <c r="G117">
        <v>43742.1</v>
      </c>
      <c r="H117">
        <v>45263.7</v>
      </c>
      <c r="I117">
        <f t="shared" si="6"/>
        <v>405.10632474744517</v>
      </c>
      <c r="J117">
        <f t="shared" si="7"/>
        <v>391.48813216186971</v>
      </c>
      <c r="K117">
        <f t="shared" si="8"/>
        <v>242.24464825045658</v>
      </c>
      <c r="L117">
        <f t="shared" si="9"/>
        <v>1419.0076897920001</v>
      </c>
      <c r="M117">
        <f t="shared" si="10"/>
        <v>1177.7763825273601</v>
      </c>
      <c r="N117">
        <f t="shared" si="11"/>
        <v>2.0481810280076367</v>
      </c>
      <c r="O117">
        <f t="shared" si="12"/>
        <v>2.384254191250279</v>
      </c>
    </row>
    <row r="118" spans="1:15" x14ac:dyDescent="0.25">
      <c r="A118">
        <f t="shared" si="5"/>
        <v>125.36617631999999</v>
      </c>
      <c r="B118">
        <v>19.9526</v>
      </c>
      <c r="G118">
        <v>47103.7</v>
      </c>
      <c r="H118">
        <v>47167</v>
      </c>
      <c r="I118">
        <f t="shared" si="6"/>
        <v>376.23385656754152</v>
      </c>
      <c r="J118">
        <f t="shared" si="7"/>
        <v>375.72893568809769</v>
      </c>
      <c r="K118">
        <f t="shared" si="8"/>
        <v>228.63878707316954</v>
      </c>
      <c r="L118">
        <f t="shared" si="9"/>
        <v>1592.1504392639999</v>
      </c>
      <c r="M118">
        <f t="shared" si="10"/>
        <v>1321.48486458912</v>
      </c>
      <c r="N118">
        <f t="shared" si="11"/>
        <v>2.0981803800433267</v>
      </c>
      <c r="O118">
        <f t="shared" si="12"/>
        <v>2.3591499075244551</v>
      </c>
    </row>
    <row r="119" spans="1:15" x14ac:dyDescent="0.25">
      <c r="A119">
        <f t="shared" si="5"/>
        <v>140.66325504</v>
      </c>
      <c r="B119">
        <v>22.3872</v>
      </c>
      <c r="G119">
        <v>50714</v>
      </c>
      <c r="H119">
        <v>49094.400000000001</v>
      </c>
      <c r="I119">
        <f t="shared" si="6"/>
        <v>349.02078717031799</v>
      </c>
      <c r="J119">
        <f t="shared" si="7"/>
        <v>360.53481049886562</v>
      </c>
      <c r="K119">
        <f t="shared" si="8"/>
        <v>215.77298003657873</v>
      </c>
      <c r="L119">
        <f t="shared" si="9"/>
        <v>1786.4233390079999</v>
      </c>
      <c r="M119">
        <f t="shared" si="10"/>
        <v>1482.7313713766398</v>
      </c>
      <c r="N119">
        <f t="shared" si="11"/>
        <v>2.1481806630528877</v>
      </c>
      <c r="O119">
        <f t="shared" si="12"/>
        <v>2.3339970596438668</v>
      </c>
    </row>
    <row r="120" spans="1:15" x14ac:dyDescent="0.25">
      <c r="A120">
        <f t="shared" si="5"/>
        <v>157.82707248</v>
      </c>
      <c r="B120">
        <v>25.1189</v>
      </c>
      <c r="G120">
        <v>54346.3</v>
      </c>
      <c r="H120">
        <v>50940.3</v>
      </c>
      <c r="I120">
        <f t="shared" si="6"/>
        <v>322.76021597280283</v>
      </c>
      <c r="J120">
        <f t="shared" si="7"/>
        <v>344.340797469248</v>
      </c>
      <c r="K120">
        <f t="shared" si="8"/>
        <v>202.94211677688645</v>
      </c>
      <c r="L120">
        <f t="shared" si="9"/>
        <v>2004.4038204959998</v>
      </c>
      <c r="M120">
        <f t="shared" si="10"/>
        <v>1663.6551710116796</v>
      </c>
      <c r="N120">
        <f t="shared" si="11"/>
        <v>2.1981815009027228</v>
      </c>
      <c r="O120">
        <f t="shared" si="12"/>
        <v>2.307372185947504</v>
      </c>
    </row>
    <row r="121" spans="1:15" x14ac:dyDescent="0.25">
      <c r="A121">
        <f t="shared" si="5"/>
        <v>177.08445216000001</v>
      </c>
      <c r="B121">
        <v>28.183800000000002</v>
      </c>
      <c r="G121">
        <v>58139.4</v>
      </c>
      <c r="H121">
        <v>52724.4</v>
      </c>
      <c r="I121">
        <f t="shared" si="6"/>
        <v>297.73590711601406</v>
      </c>
      <c r="J121">
        <f t="shared" si="7"/>
        <v>328.31453744719312</v>
      </c>
      <c r="K121">
        <f t="shared" si="8"/>
        <v>190.58127105831542</v>
      </c>
      <c r="L121">
        <f t="shared" si="9"/>
        <v>2248.972542432</v>
      </c>
      <c r="M121">
        <f t="shared" si="10"/>
        <v>1866.6472102185598</v>
      </c>
      <c r="N121">
        <f t="shared" si="11"/>
        <v>2.2481804322373176</v>
      </c>
      <c r="O121">
        <f t="shared" si="12"/>
        <v>2.2800802190951641</v>
      </c>
    </row>
    <row r="122" spans="1:15" x14ac:dyDescent="0.25">
      <c r="A122">
        <f t="shared" si="5"/>
        <v>198.69237696000002</v>
      </c>
      <c r="B122">
        <v>31.622800000000002</v>
      </c>
      <c r="G122">
        <v>62451.7</v>
      </c>
      <c r="H122">
        <v>54501.5</v>
      </c>
      <c r="I122">
        <f t="shared" si="6"/>
        <v>274.30091095529059</v>
      </c>
      <c r="J122">
        <f t="shared" si="7"/>
        <v>314.31351798953278</v>
      </c>
      <c r="K122">
        <f t="shared" si="8"/>
        <v>179.38473293597104</v>
      </c>
      <c r="L122">
        <f t="shared" si="9"/>
        <v>2523.3931873920001</v>
      </c>
      <c r="M122">
        <f t="shared" si="10"/>
        <v>2094.4163455353601</v>
      </c>
      <c r="N122">
        <f t="shared" si="11"/>
        <v>2.298181205269278</v>
      </c>
      <c r="O122">
        <f t="shared" si="12"/>
        <v>2.2537854783747147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A1:Y124"/>
  <sheetViews>
    <sheetView topLeftCell="A34" zoomScale="80" zoomScaleNormal="80" workbookViewId="0">
      <selection activeCell="Q3" sqref="Q3"/>
    </sheetView>
  </sheetViews>
  <sheetFormatPr defaultColWidth="11.42578125" defaultRowHeight="15" x14ac:dyDescent="0.25"/>
  <cols>
    <col min="1" max="1" width="12.42578125" bestFit="1" customWidth="1"/>
    <col min="2" max="2" width="13.5703125" bestFit="1" customWidth="1"/>
    <col min="3" max="3" width="13.5703125" customWidth="1"/>
    <col min="4" max="4" width="18.42578125" customWidth="1"/>
    <col min="5" max="5" width="22.140625" customWidth="1"/>
    <col min="6" max="6" width="18.85546875" customWidth="1"/>
    <col min="7" max="7" width="20.7109375" customWidth="1"/>
    <col min="8" max="8" width="14.5703125" customWidth="1"/>
    <col min="9" max="9" width="17" customWidth="1"/>
    <col min="10" max="10" width="10.42578125" customWidth="1"/>
    <col min="11" max="11" width="21.5703125" bestFit="1" customWidth="1"/>
    <col min="12" max="12" width="24.5703125" customWidth="1"/>
    <col min="13" max="13" width="19.42578125" customWidth="1"/>
    <col min="14" max="15" width="19.7109375" customWidth="1"/>
    <col min="16" max="16" width="16.28515625" bestFit="1" customWidth="1"/>
    <col min="17" max="17" width="12.42578125" customWidth="1"/>
    <col min="18" max="19" width="20" customWidth="1"/>
    <col min="20" max="20" width="18.85546875" bestFit="1" customWidth="1"/>
    <col min="27" max="27" width="15" customWidth="1"/>
    <col min="30" max="30" width="15.7109375" customWidth="1"/>
  </cols>
  <sheetData>
    <row r="1" spans="1:21" ht="18.75" x14ac:dyDescent="0.3">
      <c r="A1" s="1" t="s">
        <v>90</v>
      </c>
    </row>
    <row r="2" spans="1:21" x14ac:dyDescent="0.25">
      <c r="A2" s="2" t="s">
        <v>92</v>
      </c>
    </row>
    <row r="4" spans="1:21" x14ac:dyDescent="0.25">
      <c r="A4" s="3" t="s">
        <v>0</v>
      </c>
      <c r="B4" s="3" t="s">
        <v>1</v>
      </c>
      <c r="C4" s="3" t="s">
        <v>59</v>
      </c>
      <c r="D4" s="3" t="s">
        <v>37</v>
      </c>
      <c r="E4" s="4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19" t="s">
        <v>9</v>
      </c>
      <c r="M4" s="3" t="s">
        <v>10</v>
      </c>
      <c r="N4" s="19" t="s">
        <v>11</v>
      </c>
      <c r="O4" s="5"/>
      <c r="P4" s="6" t="s">
        <v>12</v>
      </c>
      <c r="R4" s="7" t="s">
        <v>13</v>
      </c>
      <c r="S4" s="7" t="s">
        <v>14</v>
      </c>
      <c r="T4" s="7" t="s">
        <v>15</v>
      </c>
      <c r="U4" s="8" t="s">
        <v>16</v>
      </c>
    </row>
    <row r="5" spans="1:21" ht="17.25" x14ac:dyDescent="0.25">
      <c r="A5" s="9" t="s">
        <v>39</v>
      </c>
      <c r="B5" s="9" t="s">
        <v>17</v>
      </c>
      <c r="C5" s="9" t="s">
        <v>60</v>
      </c>
      <c r="D5" s="9" t="s">
        <v>38</v>
      </c>
      <c r="E5" s="9" t="s">
        <v>18</v>
      </c>
      <c r="F5" s="9" t="s">
        <v>19</v>
      </c>
      <c r="G5" s="9" t="s">
        <v>20</v>
      </c>
      <c r="H5" s="9"/>
      <c r="I5" s="9" t="s">
        <v>21</v>
      </c>
      <c r="J5" s="9" t="s">
        <v>22</v>
      </c>
      <c r="K5" s="5"/>
      <c r="L5" s="5"/>
      <c r="M5" s="5"/>
      <c r="N5" s="5"/>
      <c r="O5" s="5"/>
      <c r="P5" s="5" t="s">
        <v>22</v>
      </c>
      <c r="R5" s="9" t="s">
        <v>20</v>
      </c>
      <c r="S5" s="9" t="s">
        <v>21</v>
      </c>
      <c r="T5" s="9" t="s">
        <v>22</v>
      </c>
      <c r="U5" s="10" t="s">
        <v>23</v>
      </c>
    </row>
    <row r="6" spans="1:21" x14ac:dyDescent="0.25">
      <c r="A6" s="5">
        <v>11.5</v>
      </c>
      <c r="B6" s="11">
        <f t="shared" ref="B6:B11" si="0">($E$12*($A6/60))/$E$13</f>
        <v>10.035029892862239</v>
      </c>
      <c r="C6" s="11"/>
      <c r="D6" s="11"/>
      <c r="E6" s="12">
        <v>10.84</v>
      </c>
      <c r="F6" s="11">
        <f t="shared" ref="F6:F11" si="1">$E$13*$B6</f>
        <v>100.35029892862239</v>
      </c>
      <c r="G6" s="11">
        <f t="shared" ref="G6:G11" si="2">(6*$F6)/((POWER($F$16,2))*$F$15)</f>
        <v>60.210179357173431</v>
      </c>
      <c r="H6" s="13">
        <f t="shared" ref="H6:H11" si="3">G6*((2+P$16)/3)</f>
        <v>63.622089520746592</v>
      </c>
      <c r="I6" s="5">
        <f t="shared" ref="I6:I11" si="4">((E6*$F$16)/(2*$F$17))*100000</f>
        <v>13897.435897435898</v>
      </c>
      <c r="J6" s="20">
        <f t="shared" ref="J6:J11" si="5">(($E6*$F$16^3)*$F$15)/(4*$F$17*$F6*(2+P$16))*100000</f>
        <v>218.43727551425465</v>
      </c>
      <c r="K6" s="5">
        <f t="shared" ref="K6:N11" si="6">LOG(G6,10)</f>
        <v>1.7796699209077738</v>
      </c>
      <c r="L6" s="5">
        <f t="shared" si="6"/>
        <v>1.803607928405863</v>
      </c>
      <c r="M6" s="5">
        <f t="shared" si="6"/>
        <v>4.1429346795118871</v>
      </c>
      <c r="N6" s="5">
        <f t="shared" si="6"/>
        <v>2.3393267511060243</v>
      </c>
      <c r="O6" s="5"/>
      <c r="P6" s="5" t="e">
        <f t="shared" ref="P6:P11" si="7">$Y$41*($G6^($Y$40-1))</f>
        <v>#VALUE!</v>
      </c>
      <c r="R6">
        <f t="shared" ref="R6:R11" si="8">G6*0.75</f>
        <v>45.157634517880069</v>
      </c>
      <c r="S6">
        <f t="shared" ref="S6:S11" si="9">I6</f>
        <v>13897.435897435898</v>
      </c>
      <c r="T6">
        <f t="shared" ref="T6:T11" si="10">(E6*100000*$F$15*$F$16^3)/($F$17*12*F6)</f>
        <v>230.81538779339573</v>
      </c>
      <c r="U6">
        <f t="shared" ref="U6:U11" si="11">(1/96)*(T6*R6^2*($F$16/1000)^2)/(0.223*0.83^2)</f>
        <v>3.1914999823437235E-2</v>
      </c>
    </row>
    <row r="7" spans="1:21" x14ac:dyDescent="0.25">
      <c r="A7" s="5">
        <v>44.5</v>
      </c>
      <c r="B7" s="11">
        <f t="shared" si="0"/>
        <v>38.831202628901707</v>
      </c>
      <c r="C7" s="11"/>
      <c r="D7" s="11"/>
      <c r="E7" s="12">
        <v>37.200000000000003</v>
      </c>
      <c r="F7" s="11">
        <f t="shared" si="1"/>
        <v>388.31202628901707</v>
      </c>
      <c r="G7" s="11">
        <f t="shared" si="2"/>
        <v>232.98721577341024</v>
      </c>
      <c r="H7" s="13">
        <f t="shared" si="3"/>
        <v>246.18982466723682</v>
      </c>
      <c r="I7" s="5">
        <f t="shared" si="4"/>
        <v>47692.307692307695</v>
      </c>
      <c r="J7" s="20">
        <f t="shared" si="5"/>
        <v>193.7216851133922</v>
      </c>
      <c r="K7" s="5">
        <f t="shared" si="6"/>
        <v>2.3673320915350939</v>
      </c>
      <c r="L7" s="5">
        <f t="shared" si="6"/>
        <v>2.391270099033183</v>
      </c>
      <c r="M7" s="5">
        <f t="shared" si="6"/>
        <v>4.6784483371914165</v>
      </c>
      <c r="N7" s="5">
        <f t="shared" si="6"/>
        <v>2.2871782381582335</v>
      </c>
      <c r="O7" s="5"/>
      <c r="P7" s="5" t="e">
        <f t="shared" si="7"/>
        <v>#VALUE!</v>
      </c>
      <c r="R7">
        <f t="shared" si="8"/>
        <v>174.74041183005767</v>
      </c>
      <c r="S7">
        <f t="shared" si="9"/>
        <v>47692.307692307695</v>
      </c>
      <c r="T7">
        <f t="shared" si="10"/>
        <v>204.69924726981782</v>
      </c>
      <c r="U7">
        <f t="shared" si="11"/>
        <v>0.42380948746765623</v>
      </c>
    </row>
    <row r="8" spans="1:21" x14ac:dyDescent="0.25">
      <c r="A8" s="5">
        <v>77.5</v>
      </c>
      <c r="B8" s="11">
        <f t="shared" si="0"/>
        <v>67.627375364941173</v>
      </c>
      <c r="C8" s="11"/>
      <c r="D8" s="11"/>
      <c r="E8" s="12">
        <v>59.44</v>
      </c>
      <c r="F8" s="11">
        <f t="shared" si="1"/>
        <v>676.27375364941167</v>
      </c>
      <c r="G8" s="11">
        <f t="shared" si="2"/>
        <v>405.76425218964698</v>
      </c>
      <c r="H8" s="13">
        <f t="shared" si="3"/>
        <v>428.75755981372697</v>
      </c>
      <c r="I8" s="5">
        <f t="shared" si="4"/>
        <v>76205.128205128203</v>
      </c>
      <c r="J8" s="20">
        <f t="shared" si="5"/>
        <v>177.73477449175564</v>
      </c>
      <c r="K8" s="5">
        <f t="shared" si="6"/>
        <v>2.6082737830604725</v>
      </c>
      <c r="L8" s="5">
        <f t="shared" si="6"/>
        <v>2.6322117905585611</v>
      </c>
      <c r="M8" s="5">
        <f t="shared" si="6"/>
        <v>4.881984198062038</v>
      </c>
      <c r="N8" s="5">
        <f t="shared" si="6"/>
        <v>2.2497724075034768</v>
      </c>
      <c r="O8" s="5"/>
      <c r="P8" s="5" t="e">
        <f t="shared" si="7"/>
        <v>#VALUE!</v>
      </c>
      <c r="R8">
        <f t="shared" si="8"/>
        <v>304.32318914223526</v>
      </c>
      <c r="S8">
        <f t="shared" si="9"/>
        <v>76205.128205128203</v>
      </c>
      <c r="T8">
        <f t="shared" si="10"/>
        <v>187.80641171295517</v>
      </c>
      <c r="U8">
        <f t="shared" si="11"/>
        <v>1.1793649782339648</v>
      </c>
    </row>
    <row r="9" spans="1:21" x14ac:dyDescent="0.25">
      <c r="A9" s="5">
        <v>99.5</v>
      </c>
      <c r="B9" s="11">
        <f t="shared" si="0"/>
        <v>86.824823855634151</v>
      </c>
      <c r="C9" s="11"/>
      <c r="D9" s="11"/>
      <c r="E9" s="12">
        <v>74.53</v>
      </c>
      <c r="F9" s="11">
        <f t="shared" si="1"/>
        <v>868.24823855634145</v>
      </c>
      <c r="G9" s="11">
        <f t="shared" si="2"/>
        <v>520.94894313380485</v>
      </c>
      <c r="H9" s="13">
        <f t="shared" si="3"/>
        <v>550.46938324472046</v>
      </c>
      <c r="I9" s="5">
        <f t="shared" si="4"/>
        <v>95551.282051282047</v>
      </c>
      <c r="J9" s="20">
        <f t="shared" si="5"/>
        <v>173.58146512719512</v>
      </c>
      <c r="K9" s="5">
        <f t="shared" si="6"/>
        <v>2.7167951612998875</v>
      </c>
      <c r="L9" s="5">
        <f t="shared" si="6"/>
        <v>2.7407331687979766</v>
      </c>
      <c r="M9" s="5">
        <f t="shared" si="6"/>
        <v>4.9802365185397699</v>
      </c>
      <c r="N9" s="5">
        <f t="shared" si="6"/>
        <v>2.2395033497417933</v>
      </c>
      <c r="O9" s="5"/>
      <c r="P9" s="5" t="e">
        <f t="shared" si="7"/>
        <v>#VALUE!</v>
      </c>
      <c r="R9">
        <f t="shared" si="8"/>
        <v>390.71170735035366</v>
      </c>
      <c r="S9">
        <f t="shared" si="9"/>
        <v>95551.282051282047</v>
      </c>
      <c r="T9">
        <f t="shared" si="10"/>
        <v>183.4177481510695</v>
      </c>
      <c r="U9">
        <f t="shared" si="11"/>
        <v>1.8985495043771656</v>
      </c>
    </row>
    <row r="10" spans="1:21" x14ac:dyDescent="0.25">
      <c r="A10" s="5">
        <v>132.5</v>
      </c>
      <c r="B10" s="11">
        <f t="shared" si="0"/>
        <v>115.62099659167363</v>
      </c>
      <c r="C10" s="11"/>
      <c r="D10" s="11"/>
      <c r="E10" s="12">
        <v>90.78</v>
      </c>
      <c r="F10" s="11">
        <f t="shared" si="1"/>
        <v>1156.2099659167363</v>
      </c>
      <c r="G10" s="11">
        <f t="shared" si="2"/>
        <v>693.72597955004187</v>
      </c>
      <c r="H10" s="13">
        <f t="shared" si="3"/>
        <v>733.03711839121092</v>
      </c>
      <c r="I10" s="5">
        <f t="shared" si="4"/>
        <v>116384.61538461538</v>
      </c>
      <c r="J10" s="20">
        <f t="shared" si="5"/>
        <v>158.77042575967164</v>
      </c>
      <c r="K10" s="5">
        <f t="shared" si="6"/>
        <v>2.841187958826989</v>
      </c>
      <c r="L10" s="5">
        <f t="shared" si="6"/>
        <v>2.8651259663250777</v>
      </c>
      <c r="M10" s="5">
        <f t="shared" si="6"/>
        <v>5.0658955757163495</v>
      </c>
      <c r="N10" s="5">
        <f t="shared" si="6"/>
        <v>2.2007696093912714</v>
      </c>
      <c r="O10" s="5"/>
      <c r="P10" s="5" t="e">
        <f t="shared" si="7"/>
        <v>#VALUE!</v>
      </c>
      <c r="R10">
        <f t="shared" si="8"/>
        <v>520.29448466253143</v>
      </c>
      <c r="S10">
        <f t="shared" si="9"/>
        <v>116384.61538461538</v>
      </c>
      <c r="T10">
        <f t="shared" si="10"/>
        <v>167.76741655271974</v>
      </c>
      <c r="U10">
        <f t="shared" si="11"/>
        <v>3.0794544210351491</v>
      </c>
    </row>
    <row r="11" spans="1:21" x14ac:dyDescent="0.25">
      <c r="A11" s="5">
        <v>240.5</v>
      </c>
      <c r="B11" s="11">
        <f t="shared" si="0"/>
        <v>209.86301645507555</v>
      </c>
      <c r="C11" s="11"/>
      <c r="D11" s="11"/>
      <c r="E11" s="12">
        <v>142.30000000000001</v>
      </c>
      <c r="F11" s="11">
        <f t="shared" si="1"/>
        <v>2098.6301645507556</v>
      </c>
      <c r="G11" s="11">
        <f t="shared" si="2"/>
        <v>1259.1780987304533</v>
      </c>
      <c r="H11" s="13">
        <f t="shared" si="3"/>
        <v>1330.5315243251789</v>
      </c>
      <c r="I11" s="5">
        <f t="shared" si="4"/>
        <v>182435.89743589747</v>
      </c>
      <c r="J11" s="20">
        <f t="shared" si="5"/>
        <v>137.11505071510842</v>
      </c>
      <c r="K11" s="5">
        <f t="shared" si="6"/>
        <v>3.1000871612640126</v>
      </c>
      <c r="L11" s="5">
        <f t="shared" si="6"/>
        <v>3.1240251687621017</v>
      </c>
      <c r="M11" s="5">
        <f t="shared" si="6"/>
        <v>5.2611102973938042</v>
      </c>
      <c r="N11" s="5">
        <f t="shared" si="6"/>
        <v>2.1370851286317016</v>
      </c>
      <c r="O11" s="5"/>
      <c r="P11" s="5" t="e">
        <f t="shared" si="7"/>
        <v>#VALUE!</v>
      </c>
      <c r="R11">
        <f t="shared" si="8"/>
        <v>944.38357404783994</v>
      </c>
      <c r="S11">
        <f t="shared" si="9"/>
        <v>182435.89743589747</v>
      </c>
      <c r="T11">
        <f t="shared" si="10"/>
        <v>144.88490358896459</v>
      </c>
      <c r="U11">
        <f t="shared" si="11"/>
        <v>8.7616863966586447</v>
      </c>
    </row>
    <row r="12" spans="1:21" ht="17.25" x14ac:dyDescent="0.25">
      <c r="A12" t="s">
        <v>24</v>
      </c>
      <c r="E12" s="15">
        <f>POWER((1.0165*25.4)/2,2)*PI()</f>
        <v>523.56677701889942</v>
      </c>
      <c r="F12" t="s">
        <v>25</v>
      </c>
      <c r="I12" s="5"/>
      <c r="J12" s="11"/>
      <c r="K12" s="5"/>
      <c r="L12" s="5"/>
      <c r="M12" s="5"/>
      <c r="N12" s="5"/>
      <c r="O12" s="5"/>
      <c r="P12" s="5"/>
    </row>
    <row r="13" spans="1:21" ht="17.25" x14ac:dyDescent="0.25">
      <c r="A13" t="s">
        <v>26</v>
      </c>
      <c r="E13">
        <v>10</v>
      </c>
      <c r="F13" t="s">
        <v>25</v>
      </c>
      <c r="I13" s="14"/>
      <c r="J13" s="5"/>
      <c r="K13" s="5"/>
      <c r="L13" s="5"/>
      <c r="M13" s="5"/>
      <c r="N13" s="5"/>
      <c r="O13" s="5"/>
      <c r="P13" s="5"/>
    </row>
    <row r="14" spans="1:21" x14ac:dyDescent="0.25">
      <c r="P14" s="5"/>
    </row>
    <row r="15" spans="1:21" x14ac:dyDescent="0.25">
      <c r="A15" t="s">
        <v>27</v>
      </c>
      <c r="E15" t="s">
        <v>28</v>
      </c>
      <c r="F15" s="16">
        <v>10</v>
      </c>
      <c r="G15" t="s">
        <v>29</v>
      </c>
      <c r="O15" t="s">
        <v>41</v>
      </c>
      <c r="P15">
        <f>1/P16</f>
        <v>0.85470085470085477</v>
      </c>
    </row>
    <row r="16" spans="1:21" x14ac:dyDescent="0.25">
      <c r="E16" t="s">
        <v>30</v>
      </c>
      <c r="F16" s="16">
        <v>1</v>
      </c>
      <c r="G16" t="s">
        <v>29</v>
      </c>
      <c r="P16">
        <v>1.17</v>
      </c>
    </row>
    <row r="17" spans="5:17" x14ac:dyDescent="0.25">
      <c r="E17" t="s">
        <v>31</v>
      </c>
      <c r="F17" s="16">
        <v>39</v>
      </c>
      <c r="G17" t="s">
        <v>29</v>
      </c>
      <c r="P17" s="5"/>
    </row>
    <row r="18" spans="5:17" x14ac:dyDescent="0.25">
      <c r="P18" s="5"/>
    </row>
    <row r="19" spans="5:17" x14ac:dyDescent="0.25">
      <c r="P19" s="5"/>
    </row>
    <row r="20" spans="5:17" x14ac:dyDescent="0.25">
      <c r="P20" s="5"/>
    </row>
    <row r="21" spans="5:17" x14ac:dyDescent="0.25">
      <c r="P21" s="5"/>
    </row>
    <row r="22" spans="5:17" x14ac:dyDescent="0.25">
      <c r="P22" s="5"/>
    </row>
    <row r="23" spans="5:17" x14ac:dyDescent="0.25">
      <c r="P23" s="5"/>
    </row>
    <row r="24" spans="5:17" x14ac:dyDescent="0.25">
      <c r="P24" s="5"/>
    </row>
    <row r="25" spans="5:17" x14ac:dyDescent="0.25">
      <c r="P25" s="5"/>
    </row>
    <row r="26" spans="5:17" x14ac:dyDescent="0.25">
      <c r="P26" s="5"/>
    </row>
    <row r="27" spans="5:17" x14ac:dyDescent="0.25">
      <c r="P27" s="5"/>
    </row>
    <row r="28" spans="5:17" x14ac:dyDescent="0.25">
      <c r="P28" s="5"/>
    </row>
    <row r="29" spans="5:17" x14ac:dyDescent="0.25">
      <c r="P29" s="5"/>
    </row>
    <row r="30" spans="5:17" x14ac:dyDescent="0.25">
      <c r="P30" s="5"/>
    </row>
    <row r="31" spans="5:17" x14ac:dyDescent="0.25">
      <c r="P31" s="5"/>
      <c r="Q31" s="5"/>
    </row>
    <row r="40" spans="15:25" x14ac:dyDescent="0.25">
      <c r="S40" t="s">
        <v>32</v>
      </c>
      <c r="W40" t="s">
        <v>33</v>
      </c>
      <c r="X40" t="s">
        <v>34</v>
      </c>
      <c r="Y40">
        <v>0.28000000000000003</v>
      </c>
    </row>
    <row r="41" spans="15:25" x14ac:dyDescent="0.25">
      <c r="S41" t="s">
        <v>35</v>
      </c>
      <c r="W41" t="s">
        <v>40</v>
      </c>
      <c r="X41" t="s">
        <v>36</v>
      </c>
      <c r="Y41" s="17" t="e">
        <f>10^W41</f>
        <v>#VALUE!</v>
      </c>
    </row>
    <row r="43" spans="15:25" x14ac:dyDescent="0.25">
      <c r="O43" s="21"/>
      <c r="P43" s="21"/>
      <c r="Q43" s="22"/>
    </row>
    <row r="44" spans="15:25" x14ac:dyDescent="0.25">
      <c r="O44" s="24"/>
      <c r="Q44" s="23"/>
    </row>
    <row r="45" spans="15:25" x14ac:dyDescent="0.25">
      <c r="O45" s="24"/>
      <c r="Q45" s="23"/>
    </row>
    <row r="46" spans="15:25" x14ac:dyDescent="0.25">
      <c r="O46" s="24"/>
      <c r="Q46" s="23"/>
    </row>
    <row r="47" spans="15:25" x14ac:dyDescent="0.25">
      <c r="O47" s="24"/>
      <c r="Q47" s="23"/>
    </row>
    <row r="48" spans="15:25" x14ac:dyDescent="0.25">
      <c r="O48" s="24"/>
      <c r="Q48" s="23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7" spans="1:24" x14ac:dyDescent="0.25">
      <c r="X67" s="18"/>
    </row>
    <row r="68" spans="1:24" x14ac:dyDescent="0.25">
      <c r="A68" t="s">
        <v>64</v>
      </c>
    </row>
    <row r="69" spans="1:24" x14ac:dyDescent="0.25">
      <c r="A69" t="s">
        <v>65</v>
      </c>
    </row>
    <row r="70" spans="1:24" x14ac:dyDescent="0.25">
      <c r="A70" t="s">
        <v>66</v>
      </c>
    </row>
    <row r="72" spans="1:24" x14ac:dyDescent="0.25">
      <c r="A72" t="s">
        <v>67</v>
      </c>
      <c r="B72" t="s">
        <v>67</v>
      </c>
      <c r="C72" t="s">
        <v>68</v>
      </c>
      <c r="D72" t="s">
        <v>69</v>
      </c>
      <c r="E72" t="s">
        <v>70</v>
      </c>
      <c r="F72" t="s">
        <v>71</v>
      </c>
      <c r="G72" t="s">
        <v>68</v>
      </c>
      <c r="H72" t="s">
        <v>72</v>
      </c>
      <c r="I72" t="s">
        <v>73</v>
      </c>
      <c r="J72" t="s">
        <v>74</v>
      </c>
      <c r="K72" t="s">
        <v>75</v>
      </c>
      <c r="L72" t="s">
        <v>76</v>
      </c>
      <c r="M72" t="s">
        <v>77</v>
      </c>
    </row>
    <row r="73" spans="1:24" x14ac:dyDescent="0.25">
      <c r="A73" t="s">
        <v>78</v>
      </c>
      <c r="B73" t="s">
        <v>79</v>
      </c>
      <c r="C73" t="s">
        <v>80</v>
      </c>
      <c r="D73" t="s">
        <v>80</v>
      </c>
      <c r="F73" t="s">
        <v>81</v>
      </c>
      <c r="G73" t="s">
        <v>21</v>
      </c>
      <c r="H73" t="s">
        <v>21</v>
      </c>
      <c r="L73" t="s">
        <v>82</v>
      </c>
      <c r="M73" t="s">
        <v>82</v>
      </c>
    </row>
    <row r="74" spans="1:24" x14ac:dyDescent="0.25">
      <c r="A74">
        <f>B74*2*3.1416</f>
        <v>0.62831999999999999</v>
      </c>
      <c r="B74">
        <v>0.1</v>
      </c>
      <c r="E74">
        <v>1.1283099999999999</v>
      </c>
      <c r="G74">
        <v>181.22200000000001</v>
      </c>
      <c r="H74">
        <v>1349.82</v>
      </c>
      <c r="I74">
        <f>H74/A74</f>
        <v>2148.3002291825819</v>
      </c>
      <c r="J74">
        <f>G74/A74</f>
        <v>288.42309651133183</v>
      </c>
      <c r="K74">
        <f>SQRT(I74^2+J74^2)*0.43</f>
        <v>932.05728736279207</v>
      </c>
      <c r="L74">
        <f>(A74*(25.4/2))/1</f>
        <v>7.9796639999999996</v>
      </c>
      <c r="M74">
        <f>L74*0.83</f>
        <v>6.6231211199999995</v>
      </c>
    </row>
    <row r="75" spans="1:24" x14ac:dyDescent="0.25">
      <c r="A75">
        <f t="shared" ref="A75:A124" si="12">B75*2*3.1416</f>
        <v>0.70497504</v>
      </c>
      <c r="B75">
        <v>0.11219999999999999</v>
      </c>
      <c r="E75">
        <v>1.1264700000000001</v>
      </c>
      <c r="G75">
        <v>206.32900000000001</v>
      </c>
      <c r="H75">
        <v>1503.32</v>
      </c>
      <c r="I75">
        <f t="shared" ref="I75:I124" si="13">H75/A75</f>
        <v>2132.4442919284065</v>
      </c>
      <c r="J75">
        <f t="shared" ref="J75:J124" si="14">G75/A75</f>
        <v>292.67561018897919</v>
      </c>
      <c r="K75">
        <f t="shared" ref="K75:K124" si="15">SQRT(I75^2+J75^2)*0.43</f>
        <v>925.54717403476843</v>
      </c>
      <c r="L75">
        <f t="shared" ref="L75:L124" si="16">(A75*(25.4/2))/1</f>
        <v>8.9531830079999999</v>
      </c>
      <c r="M75">
        <f t="shared" ref="M75:M124" si="17">L75*0.83</f>
        <v>7.4311418966399998</v>
      </c>
    </row>
    <row r="76" spans="1:24" x14ac:dyDescent="0.25">
      <c r="A76">
        <f t="shared" si="12"/>
        <v>0.790992048</v>
      </c>
      <c r="B76">
        <v>0.12589</v>
      </c>
      <c r="E76">
        <v>1.11985</v>
      </c>
      <c r="G76">
        <v>241.31700000000001</v>
      </c>
      <c r="H76">
        <v>1671.83</v>
      </c>
      <c r="I76">
        <f t="shared" si="13"/>
        <v>2113.5863555482924</v>
      </c>
      <c r="J76">
        <f t="shared" si="14"/>
        <v>305.08144880869901</v>
      </c>
      <c r="K76">
        <f t="shared" si="15"/>
        <v>918.26114627846573</v>
      </c>
      <c r="L76">
        <f t="shared" si="16"/>
        <v>10.0455990096</v>
      </c>
      <c r="M76">
        <f t="shared" si="17"/>
        <v>8.3378471779679995</v>
      </c>
    </row>
    <row r="77" spans="1:24" x14ac:dyDescent="0.25">
      <c r="A77">
        <f t="shared" si="12"/>
        <v>0.8875019999999999</v>
      </c>
      <c r="B77">
        <v>0.14124999999999999</v>
      </c>
      <c r="E77">
        <v>1.1087400000000001</v>
      </c>
      <c r="G77">
        <v>284.90699999999998</v>
      </c>
      <c r="H77">
        <v>1845.04</v>
      </c>
      <c r="I77">
        <f t="shared" si="13"/>
        <v>2078.9136249833805</v>
      </c>
      <c r="J77">
        <f t="shared" si="14"/>
        <v>321.0212484028205</v>
      </c>
      <c r="K77">
        <f t="shared" si="15"/>
        <v>904.52792064828361</v>
      </c>
      <c r="L77">
        <f t="shared" si="16"/>
        <v>11.271275399999999</v>
      </c>
      <c r="M77">
        <f t="shared" si="17"/>
        <v>9.3551585819999978</v>
      </c>
    </row>
    <row r="78" spans="1:24" x14ac:dyDescent="0.25">
      <c r="A78">
        <f t="shared" si="12"/>
        <v>0.99582436799999996</v>
      </c>
      <c r="B78">
        <v>0.15848999999999999</v>
      </c>
      <c r="E78">
        <v>1.0952999999999999</v>
      </c>
      <c r="G78">
        <v>339.92500000000001</v>
      </c>
      <c r="H78">
        <v>2045.16</v>
      </c>
      <c r="I78">
        <f t="shared" si="13"/>
        <v>2053.7356442757787</v>
      </c>
      <c r="J78">
        <f t="shared" si="14"/>
        <v>341.35035345911524</v>
      </c>
      <c r="K78">
        <f t="shared" si="15"/>
        <v>895.22139421119289</v>
      </c>
      <c r="L78">
        <f t="shared" si="16"/>
        <v>12.646969473599999</v>
      </c>
      <c r="M78">
        <f t="shared" si="17"/>
        <v>10.496984663087998</v>
      </c>
    </row>
    <row r="79" spans="1:24" x14ac:dyDescent="0.25">
      <c r="A79">
        <f t="shared" si="12"/>
        <v>1.1173414559999999</v>
      </c>
      <c r="B79">
        <v>0.17782999999999999</v>
      </c>
      <c r="E79">
        <v>1.0785</v>
      </c>
      <c r="G79">
        <v>398.47300000000001</v>
      </c>
      <c r="H79">
        <v>2272.35</v>
      </c>
      <c r="I79">
        <f t="shared" si="13"/>
        <v>2033.7113492010271</v>
      </c>
      <c r="J79">
        <f t="shared" si="14"/>
        <v>356.62598739198671</v>
      </c>
      <c r="K79">
        <f t="shared" si="15"/>
        <v>887.83952027070393</v>
      </c>
      <c r="L79">
        <f t="shared" si="16"/>
        <v>14.190236491199999</v>
      </c>
      <c r="M79">
        <f t="shared" si="17"/>
        <v>11.777896287695999</v>
      </c>
    </row>
    <row r="80" spans="1:24" x14ac:dyDescent="0.25">
      <c r="A80">
        <f t="shared" si="12"/>
        <v>1.2536868960000001</v>
      </c>
      <c r="B80">
        <v>0.19953000000000001</v>
      </c>
      <c r="E80">
        <v>1.06108</v>
      </c>
      <c r="G80">
        <v>462.40800000000002</v>
      </c>
      <c r="H80">
        <v>2508.7199999999998</v>
      </c>
      <c r="I80">
        <f t="shared" si="13"/>
        <v>2001.0737992111865</v>
      </c>
      <c r="J80">
        <f t="shared" si="14"/>
        <v>368.83850463409487</v>
      </c>
      <c r="K80">
        <f t="shared" si="15"/>
        <v>874.95630277914404</v>
      </c>
      <c r="L80">
        <f t="shared" si="16"/>
        <v>15.9218235792</v>
      </c>
      <c r="M80">
        <f t="shared" si="17"/>
        <v>13.215113570735999</v>
      </c>
    </row>
    <row r="81" spans="1:13" x14ac:dyDescent="0.25">
      <c r="A81">
        <f t="shared" si="12"/>
        <v>1.406619984</v>
      </c>
      <c r="B81">
        <v>0.22387000000000001</v>
      </c>
      <c r="E81">
        <v>1.0383199999999999</v>
      </c>
      <c r="G81">
        <v>552.23299999999995</v>
      </c>
      <c r="H81">
        <v>2777.93</v>
      </c>
      <c r="I81">
        <f t="shared" si="13"/>
        <v>1974.897293937493</v>
      </c>
      <c r="J81">
        <f t="shared" si="14"/>
        <v>392.59573039024872</v>
      </c>
      <c r="K81">
        <f t="shared" si="15"/>
        <v>865.82298988575633</v>
      </c>
      <c r="L81">
        <f t="shared" si="16"/>
        <v>17.8640737968</v>
      </c>
      <c r="M81">
        <f t="shared" si="17"/>
        <v>14.827181251343999</v>
      </c>
    </row>
    <row r="82" spans="1:13" x14ac:dyDescent="0.25">
      <c r="A82">
        <f t="shared" si="12"/>
        <v>1.5782770080000001</v>
      </c>
      <c r="B82">
        <v>0.25119000000000002</v>
      </c>
      <c r="E82">
        <v>1.0128999999999999</v>
      </c>
      <c r="G82">
        <v>645.75800000000004</v>
      </c>
      <c r="H82">
        <v>3069.51</v>
      </c>
      <c r="I82">
        <f t="shared" si="13"/>
        <v>1944.8487080792599</v>
      </c>
      <c r="J82">
        <f t="shared" si="14"/>
        <v>409.15377764915144</v>
      </c>
      <c r="K82">
        <f t="shared" si="15"/>
        <v>854.5911468176389</v>
      </c>
      <c r="L82">
        <f t="shared" si="16"/>
        <v>20.044118001600001</v>
      </c>
      <c r="M82">
        <f t="shared" si="17"/>
        <v>16.636617941328002</v>
      </c>
    </row>
    <row r="83" spans="1:13" x14ac:dyDescent="0.25">
      <c r="A83">
        <f t="shared" si="12"/>
        <v>1.7708570879999999</v>
      </c>
      <c r="B83">
        <v>0.28183999999999998</v>
      </c>
      <c r="E83">
        <v>0.98485</v>
      </c>
      <c r="G83">
        <v>751.43799999999999</v>
      </c>
      <c r="H83">
        <v>3395.07</v>
      </c>
      <c r="I83">
        <f t="shared" si="13"/>
        <v>1917.1902820426808</v>
      </c>
      <c r="J83">
        <f t="shared" si="14"/>
        <v>424.33576661382176</v>
      </c>
      <c r="K83">
        <f t="shared" si="15"/>
        <v>844.34301372693812</v>
      </c>
      <c r="L83">
        <f t="shared" si="16"/>
        <v>22.489885017599995</v>
      </c>
      <c r="M83">
        <f t="shared" si="17"/>
        <v>18.666604564607994</v>
      </c>
    </row>
    <row r="84" spans="1:13" x14ac:dyDescent="0.25">
      <c r="A84">
        <f t="shared" si="12"/>
        <v>1.9869363360000001</v>
      </c>
      <c r="B84">
        <v>0.31623000000000001</v>
      </c>
      <c r="E84">
        <v>0.95482</v>
      </c>
      <c r="G84">
        <v>877.81899999999996</v>
      </c>
      <c r="H84">
        <v>3733.22</v>
      </c>
      <c r="I84">
        <f t="shared" si="13"/>
        <v>1878.8825451325379</v>
      </c>
      <c r="J84">
        <f t="shared" si="14"/>
        <v>441.79523223536233</v>
      </c>
      <c r="K84">
        <f t="shared" si="15"/>
        <v>829.95376448144202</v>
      </c>
      <c r="L84">
        <f t="shared" si="16"/>
        <v>25.234091467199999</v>
      </c>
      <c r="M84">
        <f t="shared" si="17"/>
        <v>20.944295917776</v>
      </c>
    </row>
    <row r="85" spans="1:13" x14ac:dyDescent="0.25">
      <c r="A85">
        <f t="shared" si="12"/>
        <v>2.2293421919999998</v>
      </c>
      <c r="B85">
        <v>0.35481000000000001</v>
      </c>
      <c r="E85">
        <v>0.92308999999999997</v>
      </c>
      <c r="G85">
        <v>1004.85</v>
      </c>
      <c r="H85">
        <v>4109.4799999999996</v>
      </c>
      <c r="I85">
        <f t="shared" si="13"/>
        <v>1843.359899950254</v>
      </c>
      <c r="J85">
        <f t="shared" si="14"/>
        <v>450.73834048712075</v>
      </c>
      <c r="K85">
        <f t="shared" si="15"/>
        <v>815.99689264344659</v>
      </c>
      <c r="L85">
        <f t="shared" si="16"/>
        <v>28.312645838399995</v>
      </c>
      <c r="M85">
        <f t="shared" si="17"/>
        <v>23.499496045871993</v>
      </c>
    </row>
    <row r="86" spans="1:13" x14ac:dyDescent="0.25">
      <c r="A86">
        <f t="shared" si="12"/>
        <v>2.501404752</v>
      </c>
      <c r="B86">
        <v>0.39811000000000002</v>
      </c>
      <c r="E86">
        <v>0.89263999999999999</v>
      </c>
      <c r="G86">
        <v>1176.3399999999999</v>
      </c>
      <c r="H86">
        <v>4517.8999999999996</v>
      </c>
      <c r="I86">
        <f t="shared" si="13"/>
        <v>1806.145125609004</v>
      </c>
      <c r="J86">
        <f t="shared" si="14"/>
        <v>470.27175392525197</v>
      </c>
      <c r="K86">
        <f t="shared" si="15"/>
        <v>802.53665326075486</v>
      </c>
      <c r="L86">
        <f t="shared" si="16"/>
        <v>31.767840350399997</v>
      </c>
      <c r="M86">
        <f t="shared" si="17"/>
        <v>26.367307490831998</v>
      </c>
    </row>
    <row r="87" spans="1:13" x14ac:dyDescent="0.25">
      <c r="A87">
        <f t="shared" si="12"/>
        <v>2.806579776</v>
      </c>
      <c r="B87">
        <v>0.44668000000000002</v>
      </c>
      <c r="E87">
        <v>0.86224999999999996</v>
      </c>
      <c r="G87">
        <v>1361.67</v>
      </c>
      <c r="H87">
        <v>4960.57</v>
      </c>
      <c r="I87">
        <f t="shared" si="13"/>
        <v>1767.4787092886113</v>
      </c>
      <c r="J87">
        <f t="shared" si="14"/>
        <v>485.17060218422955</v>
      </c>
      <c r="K87">
        <f t="shared" si="15"/>
        <v>788.12929810861749</v>
      </c>
      <c r="L87">
        <f t="shared" si="16"/>
        <v>35.643563155199999</v>
      </c>
      <c r="M87">
        <f t="shared" si="17"/>
        <v>29.584157418815998</v>
      </c>
    </row>
    <row r="88" spans="1:13" x14ac:dyDescent="0.25">
      <c r="A88">
        <f t="shared" si="12"/>
        <v>3.1490770079999999</v>
      </c>
      <c r="B88">
        <v>0.50119000000000002</v>
      </c>
      <c r="E88">
        <v>0.83331</v>
      </c>
      <c r="G88">
        <v>1571.68</v>
      </c>
      <c r="H88">
        <v>5455.43</v>
      </c>
      <c r="I88">
        <f t="shared" si="13"/>
        <v>1732.3901530959324</v>
      </c>
      <c r="J88">
        <f t="shared" si="14"/>
        <v>499.09227243641931</v>
      </c>
      <c r="K88">
        <f t="shared" si="15"/>
        <v>775.22557351506532</v>
      </c>
      <c r="L88">
        <f t="shared" si="16"/>
        <v>39.993278001599997</v>
      </c>
      <c r="M88">
        <f t="shared" si="17"/>
        <v>33.194420741327995</v>
      </c>
    </row>
    <row r="89" spans="1:13" x14ac:dyDescent="0.25">
      <c r="A89">
        <f t="shared" si="12"/>
        <v>3.5332946879999998</v>
      </c>
      <c r="B89">
        <v>0.56233999999999995</v>
      </c>
      <c r="E89">
        <v>0.80528</v>
      </c>
      <c r="G89">
        <v>1798.65</v>
      </c>
      <c r="H89">
        <v>5971.8</v>
      </c>
      <c r="I89">
        <f t="shared" si="13"/>
        <v>1690.1505612542896</v>
      </c>
      <c r="J89">
        <f t="shared" si="14"/>
        <v>509.05745453632545</v>
      </c>
      <c r="K89">
        <f t="shared" si="15"/>
        <v>759.01375569113247</v>
      </c>
      <c r="L89">
        <f t="shared" si="16"/>
        <v>44.872842537599993</v>
      </c>
      <c r="M89">
        <f t="shared" si="17"/>
        <v>37.244459306207993</v>
      </c>
    </row>
    <row r="90" spans="1:13" x14ac:dyDescent="0.25">
      <c r="A90">
        <f t="shared" si="12"/>
        <v>3.9644478719999996</v>
      </c>
      <c r="B90">
        <v>0.63095999999999997</v>
      </c>
      <c r="E90">
        <v>0.77939000000000003</v>
      </c>
      <c r="G90">
        <v>2076.96</v>
      </c>
      <c r="H90">
        <v>6527.82</v>
      </c>
      <c r="I90">
        <f t="shared" si="13"/>
        <v>1646.5899441141651</v>
      </c>
      <c r="J90">
        <f t="shared" si="14"/>
        <v>523.89640803933878</v>
      </c>
      <c r="K90">
        <f t="shared" si="15"/>
        <v>743.0078849767508</v>
      </c>
      <c r="L90">
        <f t="shared" si="16"/>
        <v>50.348487974399994</v>
      </c>
      <c r="M90">
        <f t="shared" si="17"/>
        <v>41.789245018751991</v>
      </c>
    </row>
    <row r="91" spans="1:13" x14ac:dyDescent="0.25">
      <c r="A91">
        <f t="shared" si="12"/>
        <v>4.4481914399999996</v>
      </c>
      <c r="B91">
        <v>0.70794999999999997</v>
      </c>
      <c r="E91">
        <v>0.75426000000000004</v>
      </c>
      <c r="G91">
        <v>2381.33</v>
      </c>
      <c r="H91">
        <v>7149.14</v>
      </c>
      <c r="I91">
        <f t="shared" si="13"/>
        <v>1607.2015101939949</v>
      </c>
      <c r="J91">
        <f t="shared" si="14"/>
        <v>535.347912094359</v>
      </c>
      <c r="K91">
        <f t="shared" si="15"/>
        <v>728.42737156307453</v>
      </c>
      <c r="L91">
        <f t="shared" si="16"/>
        <v>56.492031287999993</v>
      </c>
      <c r="M91">
        <f t="shared" si="17"/>
        <v>46.888385969039994</v>
      </c>
    </row>
    <row r="92" spans="1:13" x14ac:dyDescent="0.25">
      <c r="A92">
        <f t="shared" si="12"/>
        <v>4.9909342560000001</v>
      </c>
      <c r="B92">
        <v>0.79432999999999998</v>
      </c>
      <c r="E92">
        <v>0.72992999999999997</v>
      </c>
      <c r="G92">
        <v>2722.16</v>
      </c>
      <c r="H92">
        <v>7794.31</v>
      </c>
      <c r="I92">
        <f t="shared" si="13"/>
        <v>1561.6935828457044</v>
      </c>
      <c r="J92">
        <f t="shared" si="14"/>
        <v>545.42092930346143</v>
      </c>
      <c r="K92">
        <f t="shared" si="15"/>
        <v>711.30511577571474</v>
      </c>
      <c r="L92">
        <f t="shared" si="16"/>
        <v>63.384865051199995</v>
      </c>
      <c r="M92">
        <f t="shared" si="17"/>
        <v>52.609437992495991</v>
      </c>
    </row>
    <row r="93" spans="1:13" x14ac:dyDescent="0.25">
      <c r="A93">
        <f t="shared" si="12"/>
        <v>5.5999020000000002</v>
      </c>
      <c r="B93">
        <v>0.89124999999999999</v>
      </c>
      <c r="E93">
        <v>0.7046</v>
      </c>
      <c r="G93">
        <v>3106.76</v>
      </c>
      <c r="H93">
        <v>8506.0300000000007</v>
      </c>
      <c r="I93">
        <f t="shared" si="13"/>
        <v>1518.9605103803603</v>
      </c>
      <c r="J93">
        <f t="shared" si="14"/>
        <v>554.78828022347534</v>
      </c>
      <c r="K93">
        <f t="shared" si="15"/>
        <v>695.35548064808984</v>
      </c>
      <c r="L93">
        <f t="shared" si="16"/>
        <v>71.118755399999998</v>
      </c>
      <c r="M93">
        <f t="shared" si="17"/>
        <v>59.028566981999994</v>
      </c>
    </row>
    <row r="94" spans="1:13" x14ac:dyDescent="0.25">
      <c r="A94">
        <f t="shared" si="12"/>
        <v>6.2831999999999999</v>
      </c>
      <c r="B94">
        <v>1</v>
      </c>
      <c r="E94">
        <v>0.67962</v>
      </c>
      <c r="G94">
        <v>3521.73</v>
      </c>
      <c r="H94">
        <v>9250.36</v>
      </c>
      <c r="I94">
        <f t="shared" si="13"/>
        <v>1472.2370766488414</v>
      </c>
      <c r="J94">
        <f t="shared" si="14"/>
        <v>560.49942704354476</v>
      </c>
      <c r="K94">
        <f t="shared" si="15"/>
        <v>677.38876215194261</v>
      </c>
      <c r="L94">
        <f t="shared" si="16"/>
        <v>79.796639999999996</v>
      </c>
      <c r="M94">
        <f t="shared" si="17"/>
        <v>66.23121119999999</v>
      </c>
    </row>
    <row r="95" spans="1:13" x14ac:dyDescent="0.25">
      <c r="A95">
        <f t="shared" si="12"/>
        <v>7.0498760640000002</v>
      </c>
      <c r="B95">
        <v>1.12202</v>
      </c>
      <c r="G95">
        <v>4005.39</v>
      </c>
      <c r="H95">
        <v>10054.6</v>
      </c>
      <c r="I95">
        <f t="shared" si="13"/>
        <v>1426.2094693186937</v>
      </c>
      <c r="J95">
        <f t="shared" si="14"/>
        <v>568.15041337441585</v>
      </c>
      <c r="K95">
        <f t="shared" si="15"/>
        <v>660.14010372437554</v>
      </c>
      <c r="L95">
        <f t="shared" si="16"/>
        <v>89.533426012799993</v>
      </c>
      <c r="M95">
        <f t="shared" si="17"/>
        <v>74.312743590623995</v>
      </c>
    </row>
    <row r="96" spans="1:13" x14ac:dyDescent="0.25">
      <c r="A96">
        <f t="shared" si="12"/>
        <v>7.910108976000001</v>
      </c>
      <c r="B96">
        <v>1.2589300000000001</v>
      </c>
      <c r="G96">
        <v>4559.78</v>
      </c>
      <c r="H96">
        <v>10921.3</v>
      </c>
      <c r="I96">
        <f t="shared" si="13"/>
        <v>1380.6763008115602</v>
      </c>
      <c r="J96">
        <f t="shared" si="14"/>
        <v>576.44970680363474</v>
      </c>
      <c r="K96">
        <f t="shared" si="15"/>
        <v>643.35836561490214</v>
      </c>
      <c r="L96">
        <f t="shared" si="16"/>
        <v>100.45838399520001</v>
      </c>
      <c r="M96">
        <f t="shared" si="17"/>
        <v>83.380458716016008</v>
      </c>
    </row>
    <row r="97" spans="1:15" x14ac:dyDescent="0.25">
      <c r="A97">
        <f t="shared" si="12"/>
        <v>8.8752713279999984</v>
      </c>
      <c r="B97">
        <v>1.4125399999999999</v>
      </c>
      <c r="G97">
        <v>5143.1400000000003</v>
      </c>
      <c r="H97">
        <v>11811.2</v>
      </c>
      <c r="I97">
        <f t="shared" si="13"/>
        <v>1330.7987512153727</v>
      </c>
      <c r="J97">
        <f t="shared" si="14"/>
        <v>579.49101609708009</v>
      </c>
      <c r="K97">
        <f t="shared" si="15"/>
        <v>624.14246768644307</v>
      </c>
      <c r="L97">
        <f t="shared" si="16"/>
        <v>112.71594586559998</v>
      </c>
      <c r="M97">
        <f t="shared" si="17"/>
        <v>93.55423506844798</v>
      </c>
    </row>
    <row r="98" spans="1:15" x14ac:dyDescent="0.25">
      <c r="A98">
        <f t="shared" si="12"/>
        <v>9.9581808479999996</v>
      </c>
      <c r="B98">
        <v>1.5848899999999999</v>
      </c>
      <c r="G98">
        <v>5800.69</v>
      </c>
      <c r="H98">
        <v>12777.5</v>
      </c>
      <c r="I98">
        <f t="shared" si="13"/>
        <v>1283.1158818095007</v>
      </c>
      <c r="J98">
        <f t="shared" si="14"/>
        <v>582.50498645694006</v>
      </c>
      <c r="K98">
        <f t="shared" si="15"/>
        <v>605.93369179826107</v>
      </c>
      <c r="L98">
        <f t="shared" si="16"/>
        <v>126.46889676959999</v>
      </c>
      <c r="M98">
        <f t="shared" si="17"/>
        <v>104.96918431876799</v>
      </c>
    </row>
    <row r="99" spans="1:15" x14ac:dyDescent="0.25">
      <c r="A99">
        <f t="shared" si="12"/>
        <v>11.173288896000001</v>
      </c>
      <c r="B99">
        <v>1.7782800000000001</v>
      </c>
      <c r="G99">
        <v>6530.46</v>
      </c>
      <c r="H99">
        <v>13794.7</v>
      </c>
      <c r="I99">
        <f t="shared" si="13"/>
        <v>1234.6140987134465</v>
      </c>
      <c r="J99">
        <f t="shared" si="14"/>
        <v>584.47070157989765</v>
      </c>
      <c r="K99">
        <f t="shared" si="15"/>
        <v>587.36771901925147</v>
      </c>
      <c r="L99">
        <f t="shared" si="16"/>
        <v>141.9007689792</v>
      </c>
      <c r="M99">
        <f t="shared" si="17"/>
        <v>117.777638252736</v>
      </c>
    </row>
    <row r="100" spans="1:15" x14ac:dyDescent="0.25">
      <c r="A100">
        <f t="shared" si="12"/>
        <v>12.536617632</v>
      </c>
      <c r="B100">
        <v>1.99526</v>
      </c>
      <c r="G100">
        <v>7321.31</v>
      </c>
      <c r="H100">
        <v>14863</v>
      </c>
      <c r="I100">
        <f t="shared" si="13"/>
        <v>1185.5669875470921</v>
      </c>
      <c r="J100">
        <f t="shared" si="14"/>
        <v>583.99404168730416</v>
      </c>
      <c r="K100">
        <f t="shared" si="15"/>
        <v>568.28662740290372</v>
      </c>
      <c r="L100">
        <f t="shared" si="16"/>
        <v>159.2150439264</v>
      </c>
      <c r="M100">
        <f t="shared" si="17"/>
        <v>132.148486458912</v>
      </c>
    </row>
    <row r="101" spans="1:15" x14ac:dyDescent="0.25">
      <c r="A101">
        <f t="shared" si="12"/>
        <v>14.066325503999998</v>
      </c>
      <c r="B101">
        <v>2.2387199999999998</v>
      </c>
      <c r="G101">
        <v>8203.2099999999991</v>
      </c>
      <c r="H101">
        <v>16009.9</v>
      </c>
      <c r="I101">
        <f t="shared" si="13"/>
        <v>1138.1721541597565</v>
      </c>
      <c r="J101">
        <f t="shared" si="14"/>
        <v>583.18073171755316</v>
      </c>
      <c r="K101">
        <f t="shared" si="15"/>
        <v>549.91866292493819</v>
      </c>
      <c r="L101">
        <f t="shared" si="16"/>
        <v>178.64233390079997</v>
      </c>
      <c r="M101">
        <f t="shared" si="17"/>
        <v>148.27313713766398</v>
      </c>
    </row>
    <row r="102" spans="1:15" x14ac:dyDescent="0.25">
      <c r="A102">
        <f t="shared" si="12"/>
        <v>15.782707248000001</v>
      </c>
      <c r="B102">
        <v>2.5118900000000002</v>
      </c>
      <c r="G102">
        <v>9172.7000000000007</v>
      </c>
      <c r="H102">
        <v>17213.599999999999</v>
      </c>
      <c r="I102">
        <f t="shared" si="13"/>
        <v>1090.6620600329086</v>
      </c>
      <c r="J102">
        <f t="shared" si="14"/>
        <v>581.18672898544537</v>
      </c>
      <c r="K102">
        <f t="shared" si="15"/>
        <v>531.41489469841827</v>
      </c>
      <c r="L102">
        <f t="shared" si="16"/>
        <v>200.4403820496</v>
      </c>
      <c r="M102">
        <f t="shared" si="17"/>
        <v>166.365517101168</v>
      </c>
    </row>
    <row r="103" spans="1:15" x14ac:dyDescent="0.25">
      <c r="A103">
        <f t="shared" si="12"/>
        <v>17.708445215999998</v>
      </c>
      <c r="B103">
        <v>2.8183799999999999</v>
      </c>
      <c r="G103">
        <v>10224.4</v>
      </c>
      <c r="H103">
        <v>18452.099999999999</v>
      </c>
      <c r="I103">
        <f t="shared" si="13"/>
        <v>1041.9943577727586</v>
      </c>
      <c r="J103">
        <f t="shared" si="14"/>
        <v>577.37423445633794</v>
      </c>
      <c r="K103">
        <f t="shared" si="15"/>
        <v>512.24412109888794</v>
      </c>
      <c r="L103">
        <f t="shared" si="16"/>
        <v>224.89725424319997</v>
      </c>
      <c r="M103">
        <f t="shared" si="17"/>
        <v>186.66472102185597</v>
      </c>
    </row>
    <row r="104" spans="1:15" x14ac:dyDescent="0.25">
      <c r="A104">
        <f t="shared" si="12"/>
        <v>19.869237695999999</v>
      </c>
      <c r="B104">
        <v>3.16228</v>
      </c>
      <c r="G104">
        <v>11394.8</v>
      </c>
      <c r="H104">
        <v>19770.2</v>
      </c>
      <c r="I104">
        <f t="shared" si="13"/>
        <v>995.01552613566366</v>
      </c>
      <c r="J104">
        <f t="shared" si="14"/>
        <v>573.48954068298042</v>
      </c>
      <c r="K104">
        <f t="shared" si="15"/>
        <v>493.8351377047324</v>
      </c>
      <c r="L104">
        <f t="shared" si="16"/>
        <v>252.33931873919997</v>
      </c>
      <c r="M104">
        <f t="shared" si="17"/>
        <v>209.44163455353598</v>
      </c>
    </row>
    <row r="105" spans="1:15" x14ac:dyDescent="0.25">
      <c r="A105">
        <f t="shared" si="12"/>
        <v>22.293610416</v>
      </c>
      <c r="B105">
        <v>3.54813</v>
      </c>
      <c r="G105">
        <v>12653.1</v>
      </c>
      <c r="H105">
        <v>21143.7</v>
      </c>
      <c r="I105">
        <f t="shared" si="13"/>
        <v>948.41973127983272</v>
      </c>
      <c r="J105">
        <f t="shared" si="14"/>
        <v>567.56621129967095</v>
      </c>
      <c r="K105">
        <f t="shared" si="15"/>
        <v>475.26797091278513</v>
      </c>
      <c r="L105">
        <f t="shared" si="16"/>
        <v>283.12885228319999</v>
      </c>
      <c r="M105">
        <f t="shared" si="17"/>
        <v>234.99694739505597</v>
      </c>
    </row>
    <row r="106" spans="1:15" x14ac:dyDescent="0.25">
      <c r="A106">
        <f t="shared" si="12"/>
        <v>25.013859023999998</v>
      </c>
      <c r="B106">
        <v>3.9810699999999999</v>
      </c>
      <c r="G106">
        <v>14013.9</v>
      </c>
      <c r="H106">
        <v>22550.7</v>
      </c>
      <c r="I106">
        <f t="shared" si="13"/>
        <v>901.5282279460888</v>
      </c>
      <c r="J106">
        <f t="shared" si="14"/>
        <v>560.24542181012976</v>
      </c>
      <c r="K106">
        <f t="shared" si="15"/>
        <v>456.4137724741426</v>
      </c>
      <c r="L106">
        <f t="shared" si="16"/>
        <v>317.67600960479996</v>
      </c>
      <c r="M106">
        <f t="shared" si="17"/>
        <v>263.67108797198398</v>
      </c>
    </row>
    <row r="107" spans="1:15" x14ac:dyDescent="0.25">
      <c r="A107">
        <f t="shared" si="12"/>
        <v>28.066049088000003</v>
      </c>
      <c r="B107">
        <v>4.4668400000000004</v>
      </c>
      <c r="G107">
        <v>15490.6</v>
      </c>
      <c r="H107">
        <v>24047</v>
      </c>
      <c r="I107">
        <f t="shared" si="13"/>
        <v>856.80032571031177</v>
      </c>
      <c r="J107">
        <f t="shared" si="14"/>
        <v>551.93375994711005</v>
      </c>
      <c r="K107">
        <f t="shared" si="15"/>
        <v>438.24946757683534</v>
      </c>
      <c r="L107">
        <f t="shared" si="16"/>
        <v>356.43882341760002</v>
      </c>
      <c r="M107">
        <f t="shared" si="17"/>
        <v>295.84422343660799</v>
      </c>
    </row>
    <row r="108" spans="1:15" x14ac:dyDescent="0.25">
      <c r="A108">
        <f t="shared" si="12"/>
        <v>31.490581584000001</v>
      </c>
      <c r="B108">
        <v>5.01187</v>
      </c>
      <c r="G108">
        <v>17081.2</v>
      </c>
      <c r="H108">
        <v>25546.1</v>
      </c>
      <c r="I108">
        <f t="shared" si="13"/>
        <v>811.22985715131017</v>
      </c>
      <c r="J108">
        <f t="shared" si="14"/>
        <v>542.42250034145957</v>
      </c>
      <c r="K108">
        <f t="shared" si="15"/>
        <v>419.62273251925455</v>
      </c>
      <c r="L108">
        <f t="shared" si="16"/>
        <v>399.93038611679998</v>
      </c>
      <c r="M108">
        <f t="shared" si="17"/>
        <v>331.94222047694399</v>
      </c>
    </row>
    <row r="109" spans="1:15" x14ac:dyDescent="0.25">
      <c r="A109">
        <f t="shared" si="12"/>
        <v>35.333009711999999</v>
      </c>
      <c r="B109">
        <v>5.6234099999999998</v>
      </c>
      <c r="G109">
        <v>18808</v>
      </c>
      <c r="H109">
        <v>27166.400000000001</v>
      </c>
      <c r="I109">
        <f t="shared" si="13"/>
        <v>768.86741948772033</v>
      </c>
      <c r="J109">
        <f t="shared" si="14"/>
        <v>532.30676224030583</v>
      </c>
      <c r="K109">
        <f t="shared" si="15"/>
        <v>402.11497714877288</v>
      </c>
      <c r="L109">
        <f t="shared" si="16"/>
        <v>448.72922334239996</v>
      </c>
      <c r="M109">
        <f t="shared" si="17"/>
        <v>372.44525537419196</v>
      </c>
      <c r="N109" t="s">
        <v>83</v>
      </c>
      <c r="O109" t="s">
        <v>84</v>
      </c>
    </row>
    <row r="110" spans="1:15" x14ac:dyDescent="0.25">
      <c r="A110">
        <f t="shared" si="12"/>
        <v>39.644290223999995</v>
      </c>
      <c r="B110">
        <v>6.3095699999999999</v>
      </c>
      <c r="G110">
        <v>20645.7</v>
      </c>
      <c r="H110">
        <v>28784.3</v>
      </c>
      <c r="I110">
        <f t="shared" si="13"/>
        <v>726.06420337863585</v>
      </c>
      <c r="J110">
        <f t="shared" si="14"/>
        <v>520.7736065735246</v>
      </c>
      <c r="K110">
        <f t="shared" si="15"/>
        <v>384.21273047316504</v>
      </c>
      <c r="L110">
        <f t="shared" si="16"/>
        <v>503.4824858447999</v>
      </c>
      <c r="M110">
        <f t="shared" si="17"/>
        <v>417.89046325118392</v>
      </c>
      <c r="N110">
        <f>LOG(A110,10)</f>
        <v>1.5981806468169895</v>
      </c>
      <c r="O110">
        <f>LOG(K110,10)</f>
        <v>2.5845717506418944</v>
      </c>
    </row>
    <row r="111" spans="1:15" x14ac:dyDescent="0.25">
      <c r="A111">
        <f t="shared" si="12"/>
        <v>44.481663071999996</v>
      </c>
      <c r="B111">
        <v>7.0794600000000001</v>
      </c>
      <c r="G111">
        <v>22578.400000000001</v>
      </c>
      <c r="H111">
        <v>30470.2</v>
      </c>
      <c r="I111">
        <f t="shared" si="13"/>
        <v>685.00586299301767</v>
      </c>
      <c r="J111">
        <f t="shared" si="14"/>
        <v>507.58893532046227</v>
      </c>
      <c r="K111">
        <f t="shared" si="15"/>
        <v>366.60609728840552</v>
      </c>
      <c r="L111">
        <f t="shared" si="16"/>
        <v>564.91712101439987</v>
      </c>
      <c r="M111">
        <f t="shared" si="17"/>
        <v>468.88121044195185</v>
      </c>
      <c r="N111">
        <f t="shared" ref="N111:N124" si="18">LOG(A111,10)</f>
        <v>1.6481810161974388</v>
      </c>
      <c r="O111">
        <f t="shared" ref="O111:O124" si="19">LOG(K111,10)</f>
        <v>2.5641996837486425</v>
      </c>
    </row>
    <row r="112" spans="1:15" x14ac:dyDescent="0.25">
      <c r="A112">
        <f t="shared" si="12"/>
        <v>49.909216895999997</v>
      </c>
      <c r="B112">
        <v>7.9432799999999997</v>
      </c>
      <c r="G112">
        <v>24746.6</v>
      </c>
      <c r="H112">
        <v>32208</v>
      </c>
      <c r="I112">
        <f t="shared" si="13"/>
        <v>645.33170430452753</v>
      </c>
      <c r="J112">
        <f t="shared" si="14"/>
        <v>495.83226383949392</v>
      </c>
      <c r="K112">
        <f t="shared" si="15"/>
        <v>349.94250754665472</v>
      </c>
      <c r="L112">
        <f t="shared" si="16"/>
        <v>633.84705457919995</v>
      </c>
      <c r="M112">
        <f t="shared" si="17"/>
        <v>526.09305530073595</v>
      </c>
      <c r="N112">
        <f t="shared" si="18"/>
        <v>1.6981807555921469</v>
      </c>
      <c r="O112">
        <f t="shared" si="19"/>
        <v>2.5439966994754442</v>
      </c>
    </row>
    <row r="113" spans="1:15" x14ac:dyDescent="0.25">
      <c r="A113">
        <f t="shared" si="12"/>
        <v>55.999082831999992</v>
      </c>
      <c r="B113">
        <v>8.9125099999999993</v>
      </c>
      <c r="G113">
        <v>26958.1</v>
      </c>
      <c r="H113">
        <v>33971.5</v>
      </c>
      <c r="I113">
        <f t="shared" si="13"/>
        <v>606.6438641846363</v>
      </c>
      <c r="J113">
        <f t="shared" si="14"/>
        <v>481.40252726773451</v>
      </c>
      <c r="K113">
        <f t="shared" si="15"/>
        <v>333.01138142294047</v>
      </c>
      <c r="L113">
        <f t="shared" si="16"/>
        <v>711.18835196639986</v>
      </c>
      <c r="M113">
        <f t="shared" si="17"/>
        <v>590.28633213211185</v>
      </c>
      <c r="N113">
        <f t="shared" si="18"/>
        <v>1.7481809140729274</v>
      </c>
      <c r="O113">
        <f t="shared" si="19"/>
        <v>2.5224590767637105</v>
      </c>
    </row>
    <row r="114" spans="1:15" x14ac:dyDescent="0.25">
      <c r="A114">
        <f t="shared" si="12"/>
        <v>62.832000000000001</v>
      </c>
      <c r="B114">
        <v>10</v>
      </c>
      <c r="G114">
        <v>29367.7</v>
      </c>
      <c r="H114">
        <v>35798.9</v>
      </c>
      <c r="I114">
        <f t="shared" si="13"/>
        <v>569.75585688820979</v>
      </c>
      <c r="J114">
        <f t="shared" si="14"/>
        <v>467.40036923860453</v>
      </c>
      <c r="K114">
        <f t="shared" si="15"/>
        <v>316.88544809766211</v>
      </c>
      <c r="L114">
        <f t="shared" si="16"/>
        <v>797.96640000000002</v>
      </c>
      <c r="M114">
        <f t="shared" si="17"/>
        <v>662.31211199999996</v>
      </c>
      <c r="N114">
        <f t="shared" si="18"/>
        <v>1.7981808839263431</v>
      </c>
      <c r="O114">
        <f t="shared" si="19"/>
        <v>2.5009022961294218</v>
      </c>
    </row>
    <row r="115" spans="1:15" x14ac:dyDescent="0.25">
      <c r="A115">
        <f t="shared" si="12"/>
        <v>70.49876064</v>
      </c>
      <c r="B115">
        <v>11.2202</v>
      </c>
      <c r="G115">
        <v>31953.5</v>
      </c>
      <c r="H115">
        <v>37651.9</v>
      </c>
      <c r="I115">
        <f t="shared" si="13"/>
        <v>534.0788924257605</v>
      </c>
      <c r="J115">
        <f t="shared" si="14"/>
        <v>453.24910267812618</v>
      </c>
      <c r="K115">
        <f t="shared" si="15"/>
        <v>301.2072538887644</v>
      </c>
      <c r="L115">
        <f t="shared" si="16"/>
        <v>895.33426012799998</v>
      </c>
      <c r="M115">
        <f t="shared" si="17"/>
        <v>743.12743590623995</v>
      </c>
      <c r="N115">
        <f t="shared" si="18"/>
        <v>1.8481814822121045</v>
      </c>
      <c r="O115">
        <f t="shared" si="19"/>
        <v>2.4788654266452905</v>
      </c>
    </row>
    <row r="116" spans="1:15" x14ac:dyDescent="0.25">
      <c r="A116">
        <f t="shared" si="12"/>
        <v>79.101089759999994</v>
      </c>
      <c r="B116">
        <v>12.5893</v>
      </c>
      <c r="G116">
        <v>34631.800000000003</v>
      </c>
      <c r="H116">
        <v>39507.300000000003</v>
      </c>
      <c r="I116">
        <f t="shared" si="13"/>
        <v>499.4532960275111</v>
      </c>
      <c r="J116">
        <f t="shared" si="14"/>
        <v>437.81697704893929</v>
      </c>
      <c r="K116">
        <f t="shared" si="15"/>
        <v>285.59812118849356</v>
      </c>
      <c r="L116">
        <f t="shared" si="16"/>
        <v>1004.5838399519998</v>
      </c>
      <c r="M116">
        <f t="shared" si="17"/>
        <v>833.80458716015983</v>
      </c>
      <c r="N116">
        <f t="shared" si="18"/>
        <v>1.898182466727695</v>
      </c>
      <c r="O116">
        <f t="shared" si="19"/>
        <v>2.4557553461007973</v>
      </c>
    </row>
    <row r="117" spans="1:15" x14ac:dyDescent="0.25">
      <c r="A117">
        <f t="shared" si="12"/>
        <v>88.752713280000009</v>
      </c>
      <c r="B117">
        <v>14.125400000000001</v>
      </c>
      <c r="G117">
        <v>37531.300000000003</v>
      </c>
      <c r="H117">
        <v>41384.9</v>
      </c>
      <c r="I117">
        <f t="shared" si="13"/>
        <v>466.2944767608123</v>
      </c>
      <c r="J117">
        <f t="shared" si="14"/>
        <v>422.87495911922161</v>
      </c>
      <c r="K117">
        <f t="shared" si="15"/>
        <v>270.67937138414885</v>
      </c>
      <c r="L117">
        <f t="shared" si="16"/>
        <v>1127.159458656</v>
      </c>
      <c r="M117">
        <f t="shared" si="17"/>
        <v>935.54235068447997</v>
      </c>
      <c r="N117">
        <f t="shared" si="18"/>
        <v>1.9481816388484798</v>
      </c>
      <c r="O117">
        <f t="shared" si="19"/>
        <v>2.4324551592230153</v>
      </c>
    </row>
    <row r="118" spans="1:15" x14ac:dyDescent="0.25">
      <c r="A118">
        <f t="shared" si="12"/>
        <v>99.581808480000007</v>
      </c>
      <c r="B118">
        <v>15.8489</v>
      </c>
      <c r="G118">
        <v>40559.199999999997</v>
      </c>
      <c r="H118">
        <v>43345.2</v>
      </c>
      <c r="I118">
        <f t="shared" si="13"/>
        <v>435.27227172928315</v>
      </c>
      <c r="J118">
        <f t="shared" si="14"/>
        <v>407.2952742984769</v>
      </c>
      <c r="K118">
        <f t="shared" si="15"/>
        <v>256.32883606085881</v>
      </c>
      <c r="L118">
        <f t="shared" si="16"/>
        <v>1264.688967696</v>
      </c>
      <c r="M118">
        <f t="shared" si="17"/>
        <v>1049.69184318768</v>
      </c>
      <c r="N118">
        <f t="shared" si="18"/>
        <v>1.9981800091231394</v>
      </c>
      <c r="O118">
        <f t="shared" si="19"/>
        <v>2.4087974654806512</v>
      </c>
    </row>
    <row r="119" spans="1:15" x14ac:dyDescent="0.25">
      <c r="A119">
        <f t="shared" si="12"/>
        <v>111.73288896000001</v>
      </c>
      <c r="B119">
        <v>17.782800000000002</v>
      </c>
      <c r="G119">
        <v>43742.1</v>
      </c>
      <c r="H119">
        <v>45263.7</v>
      </c>
      <c r="I119">
        <f t="shared" si="13"/>
        <v>405.10632474744517</v>
      </c>
      <c r="J119">
        <f t="shared" si="14"/>
        <v>391.48813216186971</v>
      </c>
      <c r="K119">
        <f t="shared" si="15"/>
        <v>242.24464825045658</v>
      </c>
      <c r="L119">
        <f t="shared" si="16"/>
        <v>1419.0076897920001</v>
      </c>
      <c r="M119">
        <f t="shared" si="17"/>
        <v>1177.7763825273601</v>
      </c>
      <c r="N119">
        <f t="shared" si="18"/>
        <v>2.0481810280076367</v>
      </c>
      <c r="O119">
        <f t="shared" si="19"/>
        <v>2.384254191250279</v>
      </c>
    </row>
    <row r="120" spans="1:15" x14ac:dyDescent="0.25">
      <c r="A120">
        <f t="shared" si="12"/>
        <v>125.36617631999999</v>
      </c>
      <c r="B120">
        <v>19.9526</v>
      </c>
      <c r="G120">
        <v>47103.7</v>
      </c>
      <c r="H120">
        <v>47167</v>
      </c>
      <c r="I120">
        <f t="shared" si="13"/>
        <v>376.23385656754152</v>
      </c>
      <c r="J120">
        <f t="shared" si="14"/>
        <v>375.72893568809769</v>
      </c>
      <c r="K120">
        <f t="shared" si="15"/>
        <v>228.63878707316954</v>
      </c>
      <c r="L120">
        <f t="shared" si="16"/>
        <v>1592.1504392639999</v>
      </c>
      <c r="M120">
        <f t="shared" si="17"/>
        <v>1321.48486458912</v>
      </c>
      <c r="N120">
        <f t="shared" si="18"/>
        <v>2.0981803800433267</v>
      </c>
      <c r="O120">
        <f t="shared" si="19"/>
        <v>2.3591499075244551</v>
      </c>
    </row>
    <row r="121" spans="1:15" x14ac:dyDescent="0.25">
      <c r="A121">
        <f t="shared" si="12"/>
        <v>140.66325504</v>
      </c>
      <c r="B121">
        <v>22.3872</v>
      </c>
      <c r="G121">
        <v>50714</v>
      </c>
      <c r="H121">
        <v>49094.400000000001</v>
      </c>
      <c r="I121">
        <f t="shared" si="13"/>
        <v>349.02078717031799</v>
      </c>
      <c r="J121">
        <f t="shared" si="14"/>
        <v>360.53481049886562</v>
      </c>
      <c r="K121">
        <f t="shared" si="15"/>
        <v>215.77298003657873</v>
      </c>
      <c r="L121">
        <f t="shared" si="16"/>
        <v>1786.4233390079999</v>
      </c>
      <c r="M121">
        <f t="shared" si="17"/>
        <v>1482.7313713766398</v>
      </c>
      <c r="N121">
        <f t="shared" si="18"/>
        <v>2.1481806630528877</v>
      </c>
      <c r="O121">
        <f t="shared" si="19"/>
        <v>2.3339970596438668</v>
      </c>
    </row>
    <row r="122" spans="1:15" x14ac:dyDescent="0.25">
      <c r="A122">
        <f t="shared" si="12"/>
        <v>157.82707248</v>
      </c>
      <c r="B122">
        <v>25.1189</v>
      </c>
      <c r="G122">
        <v>54346.3</v>
      </c>
      <c r="H122">
        <v>50940.3</v>
      </c>
      <c r="I122">
        <f t="shared" si="13"/>
        <v>322.76021597280283</v>
      </c>
      <c r="J122">
        <f t="shared" si="14"/>
        <v>344.340797469248</v>
      </c>
      <c r="K122">
        <f t="shared" si="15"/>
        <v>202.94211677688645</v>
      </c>
      <c r="L122">
        <f t="shared" si="16"/>
        <v>2004.4038204959998</v>
      </c>
      <c r="M122">
        <f t="shared" si="17"/>
        <v>1663.6551710116796</v>
      </c>
      <c r="N122">
        <f t="shared" si="18"/>
        <v>2.1981815009027228</v>
      </c>
      <c r="O122">
        <f t="shared" si="19"/>
        <v>2.307372185947504</v>
      </c>
    </row>
    <row r="123" spans="1:15" x14ac:dyDescent="0.25">
      <c r="A123">
        <f t="shared" si="12"/>
        <v>177.08445216000001</v>
      </c>
      <c r="B123">
        <v>28.183800000000002</v>
      </c>
      <c r="G123">
        <v>58139.4</v>
      </c>
      <c r="H123">
        <v>52724.4</v>
      </c>
      <c r="I123">
        <f t="shared" si="13"/>
        <v>297.73590711601406</v>
      </c>
      <c r="J123">
        <f t="shared" si="14"/>
        <v>328.31453744719312</v>
      </c>
      <c r="K123">
        <f t="shared" si="15"/>
        <v>190.58127105831542</v>
      </c>
      <c r="L123">
        <f t="shared" si="16"/>
        <v>2248.972542432</v>
      </c>
      <c r="M123">
        <f t="shared" si="17"/>
        <v>1866.6472102185598</v>
      </c>
      <c r="N123">
        <f t="shared" si="18"/>
        <v>2.2481804322373176</v>
      </c>
      <c r="O123">
        <f t="shared" si="19"/>
        <v>2.2800802190951641</v>
      </c>
    </row>
    <row r="124" spans="1:15" x14ac:dyDescent="0.25">
      <c r="A124">
        <f t="shared" si="12"/>
        <v>198.69237696000002</v>
      </c>
      <c r="B124">
        <v>31.622800000000002</v>
      </c>
      <c r="G124">
        <v>62451.7</v>
      </c>
      <c r="H124">
        <v>54501.5</v>
      </c>
      <c r="I124">
        <f t="shared" si="13"/>
        <v>274.30091095529059</v>
      </c>
      <c r="J124">
        <f t="shared" si="14"/>
        <v>314.31351798953278</v>
      </c>
      <c r="K124">
        <f t="shared" si="15"/>
        <v>179.38473293597104</v>
      </c>
      <c r="L124">
        <f t="shared" si="16"/>
        <v>2523.3931873920001</v>
      </c>
      <c r="M124">
        <f t="shared" si="17"/>
        <v>2094.4163455353601</v>
      </c>
      <c r="N124">
        <f t="shared" si="18"/>
        <v>2.298181205269278</v>
      </c>
      <c r="O124">
        <f t="shared" si="19"/>
        <v>2.2537854783747147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Y124"/>
  <sheetViews>
    <sheetView topLeftCell="G13" zoomScale="80" zoomScaleNormal="80" workbookViewId="0">
      <selection activeCell="S5" sqref="S5"/>
    </sheetView>
  </sheetViews>
  <sheetFormatPr defaultColWidth="11.42578125" defaultRowHeight="15" x14ac:dyDescent="0.25"/>
  <cols>
    <col min="1" max="1" width="12.42578125" bestFit="1" customWidth="1"/>
    <col min="2" max="2" width="13.5703125" bestFit="1" customWidth="1"/>
    <col min="3" max="3" width="13.5703125" customWidth="1"/>
    <col min="4" max="4" width="18.42578125" customWidth="1"/>
    <col min="5" max="5" width="22.140625" customWidth="1"/>
    <col min="6" max="6" width="18.85546875" customWidth="1"/>
    <col min="7" max="7" width="20.7109375" customWidth="1"/>
    <col min="8" max="8" width="14.5703125" customWidth="1"/>
    <col min="9" max="9" width="17" customWidth="1"/>
    <col min="10" max="10" width="10.42578125" customWidth="1"/>
    <col min="11" max="11" width="21.5703125" bestFit="1" customWidth="1"/>
    <col min="12" max="12" width="24.5703125" customWidth="1"/>
    <col min="13" max="13" width="19.42578125" customWidth="1"/>
    <col min="14" max="15" width="19.7109375" customWidth="1"/>
    <col min="16" max="16" width="16.28515625" bestFit="1" customWidth="1"/>
    <col min="17" max="17" width="12.42578125" customWidth="1"/>
    <col min="18" max="19" width="20" customWidth="1"/>
    <col min="20" max="20" width="18.85546875" bestFit="1" customWidth="1"/>
    <col min="27" max="27" width="15" customWidth="1"/>
    <col min="30" max="30" width="15.7109375" customWidth="1"/>
  </cols>
  <sheetData>
    <row r="1" spans="1:21" ht="18.75" x14ac:dyDescent="0.3">
      <c r="A1" s="1" t="s">
        <v>90</v>
      </c>
    </row>
    <row r="2" spans="1:21" x14ac:dyDescent="0.25">
      <c r="A2" s="2" t="s">
        <v>93</v>
      </c>
    </row>
    <row r="4" spans="1:21" x14ac:dyDescent="0.25">
      <c r="A4" s="3" t="s">
        <v>0</v>
      </c>
      <c r="B4" s="3" t="s">
        <v>1</v>
      </c>
      <c r="C4" s="3" t="s">
        <v>59</v>
      </c>
      <c r="D4" s="3" t="s">
        <v>37</v>
      </c>
      <c r="E4" s="4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19" t="s">
        <v>9</v>
      </c>
      <c r="M4" s="3" t="s">
        <v>10</v>
      </c>
      <c r="N4" s="19" t="s">
        <v>11</v>
      </c>
      <c r="O4" s="5"/>
      <c r="P4" s="6" t="s">
        <v>12</v>
      </c>
      <c r="R4" s="7" t="s">
        <v>13</v>
      </c>
      <c r="S4" s="7" t="s">
        <v>14</v>
      </c>
      <c r="T4" s="7" t="s">
        <v>15</v>
      </c>
      <c r="U4" s="8" t="s">
        <v>16</v>
      </c>
    </row>
    <row r="5" spans="1:21" ht="17.25" x14ac:dyDescent="0.25">
      <c r="A5" s="9" t="s">
        <v>39</v>
      </c>
      <c r="B5" s="9" t="s">
        <v>17</v>
      </c>
      <c r="C5" s="9" t="s">
        <v>60</v>
      </c>
      <c r="D5" s="9" t="s">
        <v>38</v>
      </c>
      <c r="E5" s="9" t="s">
        <v>18</v>
      </c>
      <c r="F5" s="9" t="s">
        <v>19</v>
      </c>
      <c r="G5" s="9" t="s">
        <v>20</v>
      </c>
      <c r="H5" s="9"/>
      <c r="I5" s="9" t="s">
        <v>21</v>
      </c>
      <c r="J5" s="9" t="s">
        <v>22</v>
      </c>
      <c r="K5" s="5"/>
      <c r="L5" s="5"/>
      <c r="M5" s="5"/>
      <c r="N5" s="5"/>
      <c r="O5" s="5"/>
      <c r="P5" s="5" t="s">
        <v>22</v>
      </c>
      <c r="R5" s="9" t="s">
        <v>20</v>
      </c>
      <c r="S5" s="9" t="s">
        <v>21</v>
      </c>
      <c r="T5" s="9" t="s">
        <v>22</v>
      </c>
      <c r="U5" s="10" t="s">
        <v>23</v>
      </c>
    </row>
    <row r="6" spans="1:21" x14ac:dyDescent="0.25">
      <c r="A6" s="5">
        <v>11.5</v>
      </c>
      <c r="B6" s="11">
        <f t="shared" ref="B6:B11" si="0">($E$12*($A6/60))/$E$13</f>
        <v>10.035029892862239</v>
      </c>
      <c r="C6" s="11"/>
      <c r="D6" s="11"/>
      <c r="E6" s="12">
        <v>13.21</v>
      </c>
      <c r="F6" s="11">
        <f t="shared" ref="F6:F11" si="1">$E$13*$B6</f>
        <v>100.35029892862239</v>
      </c>
      <c r="G6" s="11">
        <f t="shared" ref="G6:G11" si="2">(6*$F6)/((POWER($F$16,2))*$F$15)</f>
        <v>60.210179357173431</v>
      </c>
      <c r="H6" s="13">
        <f t="shared" ref="H6:H11" si="3">G6*((2+P$16)/3)</f>
        <v>64.184051194746885</v>
      </c>
      <c r="I6" s="5">
        <f t="shared" ref="I6:I11" si="4">((E6*$F$16)/(2*$F$17))*100000</f>
        <v>16935.897435897437</v>
      </c>
      <c r="J6" s="20">
        <f t="shared" ref="J6:J11" si="5">(($E6*$F$16^3)*$F$15)/(4*$F$17*$F6*(2+P$16))*100000</f>
        <v>263.86457571072663</v>
      </c>
      <c r="K6" s="5">
        <f t="shared" ref="K6:N11" si="6">LOG(G6,10)</f>
        <v>1.7796699209077738</v>
      </c>
      <c r="L6" s="5">
        <f t="shared" si="6"/>
        <v>1.8074271255983272</v>
      </c>
      <c r="M6" s="5">
        <f t="shared" si="6"/>
        <v>4.2288082149240465</v>
      </c>
      <c r="N6" s="5">
        <f t="shared" si="6"/>
        <v>2.421381089325719</v>
      </c>
      <c r="O6" s="5"/>
      <c r="P6" s="5" t="e">
        <f t="shared" ref="P6:P11" si="7">$Y$41*($G6^($Y$40-1))</f>
        <v>#VALUE!</v>
      </c>
      <c r="R6">
        <f t="shared" ref="R6:R11" si="8">G6*0.75</f>
        <v>45.157634517880069</v>
      </c>
      <c r="S6">
        <f t="shared" ref="S6:S11" si="9">I6</f>
        <v>16935.897435897437</v>
      </c>
      <c r="T6">
        <f t="shared" ref="T6:T11" si="10">(E6*100000*$F$15*$F$16^3)/($F$17*12*F6)</f>
        <v>281.27963770763449</v>
      </c>
      <c r="U6">
        <f t="shared" ref="U6:U11" si="11">(1/96)*(T6*R6^2*($F$16/1000)^2)/(0.223*0.83^2)</f>
        <v>3.8892725799594643E-2</v>
      </c>
    </row>
    <row r="7" spans="1:21" x14ac:dyDescent="0.25">
      <c r="A7" s="5">
        <v>44.5</v>
      </c>
      <c r="B7" s="11">
        <f t="shared" si="0"/>
        <v>38.831202628901707</v>
      </c>
      <c r="C7" s="11"/>
      <c r="D7" s="11"/>
      <c r="E7" s="12">
        <v>48.39</v>
      </c>
      <c r="F7" s="11">
        <f t="shared" si="1"/>
        <v>388.31202628901707</v>
      </c>
      <c r="G7" s="11">
        <f t="shared" si="2"/>
        <v>232.98721577341024</v>
      </c>
      <c r="H7" s="13">
        <f t="shared" si="3"/>
        <v>248.36437201445534</v>
      </c>
      <c r="I7" s="5">
        <f t="shared" si="4"/>
        <v>62038.461538461539</v>
      </c>
      <c r="J7" s="20">
        <f t="shared" si="5"/>
        <v>249.7880877006416</v>
      </c>
      <c r="K7" s="5">
        <f t="shared" si="6"/>
        <v>2.3673320915350939</v>
      </c>
      <c r="L7" s="5">
        <f t="shared" si="6"/>
        <v>2.3950892962256471</v>
      </c>
      <c r="M7" s="5">
        <f t="shared" si="6"/>
        <v>4.7926610194181425</v>
      </c>
      <c r="N7" s="5">
        <f t="shared" si="6"/>
        <v>2.3975717231924958</v>
      </c>
      <c r="O7" s="5"/>
      <c r="P7" s="5" t="e">
        <f t="shared" si="7"/>
        <v>#VALUE!</v>
      </c>
      <c r="R7">
        <f t="shared" si="8"/>
        <v>174.74041183005767</v>
      </c>
      <c r="S7">
        <f t="shared" si="9"/>
        <v>62038.461538461539</v>
      </c>
      <c r="T7">
        <f t="shared" si="10"/>
        <v>266.27410148888396</v>
      </c>
      <c r="U7">
        <f t="shared" si="11"/>
        <v>0.55129411555268493</v>
      </c>
    </row>
    <row r="8" spans="1:21" x14ac:dyDescent="0.25">
      <c r="A8" s="5">
        <v>77.5</v>
      </c>
      <c r="B8" s="11">
        <f t="shared" si="0"/>
        <v>67.627375364941173</v>
      </c>
      <c r="C8" s="11"/>
      <c r="D8" s="11"/>
      <c r="E8" s="12">
        <v>76.45</v>
      </c>
      <c r="F8" s="11">
        <f t="shared" si="1"/>
        <v>676.27375364941167</v>
      </c>
      <c r="G8" s="11">
        <f t="shared" si="2"/>
        <v>405.76425218964698</v>
      </c>
      <c r="H8" s="13">
        <f t="shared" si="3"/>
        <v>432.5446928341637</v>
      </c>
      <c r="I8" s="5">
        <f t="shared" si="4"/>
        <v>98012.820512820515</v>
      </c>
      <c r="J8" s="20">
        <f t="shared" si="5"/>
        <v>226.59582266658009</v>
      </c>
      <c r="K8" s="5">
        <f t="shared" si="6"/>
        <v>2.6082737830604725</v>
      </c>
      <c r="L8" s="5">
        <f t="shared" si="6"/>
        <v>2.6360309877510257</v>
      </c>
      <c r="M8" s="5">
        <f t="shared" si="6"/>
        <v>4.9912828870578583</v>
      </c>
      <c r="N8" s="5">
        <f t="shared" si="6"/>
        <v>2.3552518993068321</v>
      </c>
      <c r="O8" s="5"/>
      <c r="P8" s="5" t="e">
        <f t="shared" si="7"/>
        <v>#VALUE!</v>
      </c>
      <c r="R8">
        <f t="shared" si="8"/>
        <v>304.32318914223526</v>
      </c>
      <c r="S8">
        <f t="shared" si="9"/>
        <v>98012.820512820515</v>
      </c>
      <c r="T8">
        <f t="shared" si="10"/>
        <v>241.55114696257439</v>
      </c>
      <c r="U8">
        <f t="shared" si="11"/>
        <v>1.5168649492931801</v>
      </c>
    </row>
    <row r="9" spans="1:21" x14ac:dyDescent="0.25">
      <c r="A9" s="5">
        <v>99.5</v>
      </c>
      <c r="B9" s="11">
        <f t="shared" si="0"/>
        <v>86.824823855634151</v>
      </c>
      <c r="C9" s="11"/>
      <c r="D9" s="11"/>
      <c r="E9" s="12">
        <v>90.51</v>
      </c>
      <c r="F9" s="11">
        <f t="shared" si="1"/>
        <v>868.24823855634145</v>
      </c>
      <c r="G9" s="11">
        <f t="shared" si="2"/>
        <v>520.94894313380485</v>
      </c>
      <c r="H9" s="13">
        <f t="shared" si="3"/>
        <v>555.33157338063597</v>
      </c>
      <c r="I9" s="5">
        <f t="shared" si="4"/>
        <v>116038.46153846153</v>
      </c>
      <c r="J9" s="20">
        <f t="shared" si="5"/>
        <v>208.95347410568769</v>
      </c>
      <c r="K9" s="5">
        <f t="shared" si="6"/>
        <v>2.7167951612998875</v>
      </c>
      <c r="L9" s="5">
        <f t="shared" si="6"/>
        <v>2.7445523659904407</v>
      </c>
      <c r="M9" s="5">
        <f t="shared" si="6"/>
        <v>5.0646019622041702</v>
      </c>
      <c r="N9" s="5">
        <f t="shared" si="6"/>
        <v>2.3200495962137291</v>
      </c>
      <c r="O9" s="5"/>
      <c r="P9" s="5" t="e">
        <f t="shared" si="7"/>
        <v>#VALUE!</v>
      </c>
      <c r="R9">
        <f t="shared" si="8"/>
        <v>390.71170735035366</v>
      </c>
      <c r="S9">
        <f t="shared" si="9"/>
        <v>116038.46153846153</v>
      </c>
      <c r="T9">
        <f t="shared" si="10"/>
        <v>222.7444033966631</v>
      </c>
      <c r="U9">
        <f t="shared" si="11"/>
        <v>2.3056180818620313</v>
      </c>
    </row>
    <row r="10" spans="1:21" x14ac:dyDescent="0.25">
      <c r="A10" s="5">
        <v>132.5</v>
      </c>
      <c r="B10" s="11">
        <f t="shared" si="0"/>
        <v>115.62099659167363</v>
      </c>
      <c r="C10" s="11"/>
      <c r="D10" s="11"/>
      <c r="E10" s="12">
        <v>107</v>
      </c>
      <c r="F10" s="11">
        <f t="shared" si="1"/>
        <v>1156.2099659167363</v>
      </c>
      <c r="G10" s="11">
        <f t="shared" si="2"/>
        <v>693.72597955004187</v>
      </c>
      <c r="H10" s="13">
        <f t="shared" si="3"/>
        <v>739.51189420034473</v>
      </c>
      <c r="I10" s="5">
        <f t="shared" si="4"/>
        <v>137179.48717948719</v>
      </c>
      <c r="J10" s="20">
        <f t="shared" si="5"/>
        <v>185.50004165629184</v>
      </c>
      <c r="K10" s="5">
        <f t="shared" si="6"/>
        <v>2.841187958826989</v>
      </c>
      <c r="L10" s="5">
        <f t="shared" si="6"/>
        <v>2.8689451635175423</v>
      </c>
      <c r="M10" s="5">
        <f t="shared" si="6"/>
        <v>5.1372891749947289</v>
      </c>
      <c r="N10" s="5">
        <f t="shared" si="6"/>
        <v>2.2683440114771867</v>
      </c>
      <c r="O10" s="5"/>
      <c r="P10" s="5" t="e">
        <f t="shared" si="7"/>
        <v>#VALUE!</v>
      </c>
      <c r="R10">
        <f t="shared" si="8"/>
        <v>520.29448466253143</v>
      </c>
      <c r="S10">
        <f t="shared" si="9"/>
        <v>137179.48717948719</v>
      </c>
      <c r="T10">
        <f t="shared" si="10"/>
        <v>197.74304440560707</v>
      </c>
      <c r="U10">
        <f t="shared" si="11"/>
        <v>3.6296719877810188</v>
      </c>
    </row>
    <row r="11" spans="1:21" x14ac:dyDescent="0.25">
      <c r="A11" s="5">
        <v>240.5</v>
      </c>
      <c r="B11" s="11">
        <f t="shared" si="0"/>
        <v>209.86301645507555</v>
      </c>
      <c r="C11" s="11"/>
      <c r="D11" s="11"/>
      <c r="E11" s="12">
        <v>159.30000000000001</v>
      </c>
      <c r="F11" s="11">
        <f t="shared" si="1"/>
        <v>2098.6301645507556</v>
      </c>
      <c r="G11" s="11">
        <f t="shared" si="2"/>
        <v>1259.1780987304533</v>
      </c>
      <c r="H11" s="13">
        <f t="shared" si="3"/>
        <v>1342.2838532466633</v>
      </c>
      <c r="I11" s="5">
        <f t="shared" si="4"/>
        <v>204230.76923076925</v>
      </c>
      <c r="J11" s="20">
        <f t="shared" si="5"/>
        <v>152.15169931217153</v>
      </c>
      <c r="K11" s="5">
        <f t="shared" si="6"/>
        <v>3.1000871612640126</v>
      </c>
      <c r="L11" s="5">
        <f t="shared" si="6"/>
        <v>3.1278443659545663</v>
      </c>
      <c r="M11" s="5">
        <f t="shared" si="6"/>
        <v>5.3101211731106508</v>
      </c>
      <c r="N11" s="5">
        <f t="shared" si="6"/>
        <v>2.1822768071560845</v>
      </c>
      <c r="O11" s="5"/>
      <c r="P11" s="5" t="e">
        <f t="shared" si="7"/>
        <v>#VALUE!</v>
      </c>
      <c r="R11">
        <f t="shared" si="8"/>
        <v>944.38357404783994</v>
      </c>
      <c r="S11">
        <f t="shared" si="9"/>
        <v>204230.76923076925</v>
      </c>
      <c r="T11">
        <f t="shared" si="10"/>
        <v>162.19371146677483</v>
      </c>
      <c r="U11">
        <f t="shared" si="11"/>
        <v>9.8084092971730303</v>
      </c>
    </row>
    <row r="12" spans="1:21" ht="17.25" x14ac:dyDescent="0.25">
      <c r="A12" t="s">
        <v>24</v>
      </c>
      <c r="E12" s="15">
        <f>POWER((1.0165*25.4)/2,2)*PI()</f>
        <v>523.56677701889942</v>
      </c>
      <c r="F12" t="s">
        <v>25</v>
      </c>
      <c r="I12" s="5"/>
      <c r="J12" s="11"/>
      <c r="K12" s="5"/>
      <c r="L12" s="5"/>
      <c r="M12" s="5"/>
      <c r="N12" s="5"/>
      <c r="O12" s="5"/>
      <c r="P12" s="5"/>
    </row>
    <row r="13" spans="1:21" ht="17.25" x14ac:dyDescent="0.25">
      <c r="A13" t="s">
        <v>26</v>
      </c>
      <c r="E13">
        <v>10</v>
      </c>
      <c r="F13" t="s">
        <v>25</v>
      </c>
      <c r="I13" s="14"/>
      <c r="J13" s="5"/>
      <c r="K13" s="5"/>
      <c r="L13" s="5"/>
      <c r="M13" s="5"/>
      <c r="N13" s="5"/>
      <c r="O13" s="5"/>
      <c r="P13" s="5"/>
    </row>
    <row r="14" spans="1:21" x14ac:dyDescent="0.25">
      <c r="P14" s="5"/>
    </row>
    <row r="15" spans="1:21" x14ac:dyDescent="0.25">
      <c r="A15" t="s">
        <v>27</v>
      </c>
      <c r="E15" t="s">
        <v>28</v>
      </c>
      <c r="F15" s="16">
        <v>10</v>
      </c>
      <c r="G15" t="s">
        <v>29</v>
      </c>
      <c r="O15" t="s">
        <v>41</v>
      </c>
      <c r="P15">
        <f>1/P16</f>
        <v>0.8347245409015025</v>
      </c>
    </row>
    <row r="16" spans="1:21" x14ac:dyDescent="0.25">
      <c r="E16" t="s">
        <v>30</v>
      </c>
      <c r="F16" s="16">
        <v>1</v>
      </c>
      <c r="G16" t="s">
        <v>29</v>
      </c>
      <c r="P16">
        <v>1.198</v>
      </c>
    </row>
    <row r="17" spans="5:17" x14ac:dyDescent="0.25">
      <c r="E17" t="s">
        <v>31</v>
      </c>
      <c r="F17" s="16">
        <v>39</v>
      </c>
      <c r="G17" t="s">
        <v>29</v>
      </c>
      <c r="P17" s="5"/>
    </row>
    <row r="18" spans="5:17" x14ac:dyDescent="0.25">
      <c r="P18" s="5"/>
    </row>
    <row r="19" spans="5:17" x14ac:dyDescent="0.25">
      <c r="P19" s="5"/>
    </row>
    <row r="20" spans="5:17" x14ac:dyDescent="0.25">
      <c r="P20" s="5"/>
    </row>
    <row r="21" spans="5:17" x14ac:dyDescent="0.25">
      <c r="P21" s="5"/>
    </row>
    <row r="22" spans="5:17" x14ac:dyDescent="0.25">
      <c r="P22" s="5"/>
    </row>
    <row r="23" spans="5:17" x14ac:dyDescent="0.25">
      <c r="P23" s="5"/>
    </row>
    <row r="24" spans="5:17" x14ac:dyDescent="0.25">
      <c r="P24" s="5"/>
    </row>
    <row r="25" spans="5:17" x14ac:dyDescent="0.25">
      <c r="P25" s="5"/>
    </row>
    <row r="26" spans="5:17" x14ac:dyDescent="0.25">
      <c r="P26" s="5"/>
    </row>
    <row r="27" spans="5:17" x14ac:dyDescent="0.25">
      <c r="P27" s="5"/>
    </row>
    <row r="28" spans="5:17" x14ac:dyDescent="0.25">
      <c r="P28" s="5"/>
    </row>
    <row r="29" spans="5:17" x14ac:dyDescent="0.25">
      <c r="P29" s="5"/>
    </row>
    <row r="30" spans="5:17" x14ac:dyDescent="0.25">
      <c r="P30" s="5"/>
    </row>
    <row r="31" spans="5:17" x14ac:dyDescent="0.25">
      <c r="P31" s="5"/>
      <c r="Q31" s="5"/>
    </row>
    <row r="40" spans="15:25" x14ac:dyDescent="0.25">
      <c r="S40" t="s">
        <v>32</v>
      </c>
      <c r="W40" t="s">
        <v>33</v>
      </c>
      <c r="X40" t="s">
        <v>34</v>
      </c>
      <c r="Y40">
        <v>0.28000000000000003</v>
      </c>
    </row>
    <row r="41" spans="15:25" x14ac:dyDescent="0.25">
      <c r="S41" t="s">
        <v>35</v>
      </c>
      <c r="W41" t="s">
        <v>40</v>
      </c>
      <c r="X41" t="s">
        <v>36</v>
      </c>
      <c r="Y41" s="17" t="e">
        <f>10^W41</f>
        <v>#VALUE!</v>
      </c>
    </row>
    <row r="43" spans="15:25" x14ac:dyDescent="0.25">
      <c r="O43" s="21"/>
      <c r="P43" s="21"/>
      <c r="Q43" s="22"/>
    </row>
    <row r="44" spans="15:25" x14ac:dyDescent="0.25">
      <c r="O44" s="24"/>
      <c r="Q44" s="23"/>
    </row>
    <row r="45" spans="15:25" x14ac:dyDescent="0.25">
      <c r="O45" s="24"/>
      <c r="Q45" s="23"/>
    </row>
    <row r="46" spans="15:25" x14ac:dyDescent="0.25">
      <c r="O46" s="24"/>
      <c r="Q46" s="23"/>
    </row>
    <row r="47" spans="15:25" x14ac:dyDescent="0.25">
      <c r="O47" s="24"/>
      <c r="Q47" s="23"/>
    </row>
    <row r="48" spans="15:25" x14ac:dyDescent="0.25">
      <c r="O48" s="24"/>
      <c r="Q48" s="23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7" spans="1:24" x14ac:dyDescent="0.25">
      <c r="X67" s="18"/>
    </row>
    <row r="68" spans="1:24" x14ac:dyDescent="0.25">
      <c r="A68" t="s">
        <v>64</v>
      </c>
    </row>
    <row r="69" spans="1:24" x14ac:dyDescent="0.25">
      <c r="A69" t="s">
        <v>65</v>
      </c>
    </row>
    <row r="70" spans="1:24" x14ac:dyDescent="0.25">
      <c r="A70" t="s">
        <v>66</v>
      </c>
    </row>
    <row r="72" spans="1:24" x14ac:dyDescent="0.25">
      <c r="A72" t="s">
        <v>67</v>
      </c>
      <c r="B72" t="s">
        <v>67</v>
      </c>
      <c r="C72" t="s">
        <v>68</v>
      </c>
      <c r="D72" t="s">
        <v>69</v>
      </c>
      <c r="E72" t="s">
        <v>70</v>
      </c>
      <c r="F72" t="s">
        <v>71</v>
      </c>
      <c r="G72" t="s">
        <v>68</v>
      </c>
      <c r="H72" t="s">
        <v>72</v>
      </c>
      <c r="I72" t="s">
        <v>73</v>
      </c>
      <c r="J72" t="s">
        <v>74</v>
      </c>
      <c r="K72" t="s">
        <v>75</v>
      </c>
      <c r="L72" t="s">
        <v>76</v>
      </c>
      <c r="M72" t="s">
        <v>77</v>
      </c>
    </row>
    <row r="73" spans="1:24" x14ac:dyDescent="0.25">
      <c r="A73" t="s">
        <v>78</v>
      </c>
      <c r="B73" t="s">
        <v>79</v>
      </c>
      <c r="C73" t="s">
        <v>80</v>
      </c>
      <c r="D73" t="s">
        <v>80</v>
      </c>
      <c r="F73" t="s">
        <v>81</v>
      </c>
      <c r="G73" t="s">
        <v>21</v>
      </c>
      <c r="H73" t="s">
        <v>21</v>
      </c>
      <c r="L73" t="s">
        <v>82</v>
      </c>
      <c r="M73" t="s">
        <v>82</v>
      </c>
    </row>
    <row r="74" spans="1:24" x14ac:dyDescent="0.25">
      <c r="A74">
        <f>B74*2*3.1416</f>
        <v>0.62831999999999999</v>
      </c>
      <c r="B74">
        <v>0.1</v>
      </c>
      <c r="E74">
        <v>1.1283099999999999</v>
      </c>
      <c r="G74">
        <v>181.22200000000001</v>
      </c>
      <c r="H74">
        <v>1349.82</v>
      </c>
      <c r="I74">
        <f>H74/A74</f>
        <v>2148.3002291825819</v>
      </c>
      <c r="J74">
        <f>G74/A74</f>
        <v>288.42309651133183</v>
      </c>
      <c r="K74">
        <f>SQRT(I74^2+J74^2)*0.43</f>
        <v>932.05728736279207</v>
      </c>
      <c r="L74">
        <f>(A74*(25.4/2))/1</f>
        <v>7.9796639999999996</v>
      </c>
      <c r="M74">
        <f>L74*0.83</f>
        <v>6.6231211199999995</v>
      </c>
    </row>
    <row r="75" spans="1:24" x14ac:dyDescent="0.25">
      <c r="A75">
        <f t="shared" ref="A75:A124" si="12">B75*2*3.1416</f>
        <v>0.70497504</v>
      </c>
      <c r="B75">
        <v>0.11219999999999999</v>
      </c>
      <c r="E75">
        <v>1.1264700000000001</v>
      </c>
      <c r="G75">
        <v>206.32900000000001</v>
      </c>
      <c r="H75">
        <v>1503.32</v>
      </c>
      <c r="I75">
        <f t="shared" ref="I75:I124" si="13">H75/A75</f>
        <v>2132.4442919284065</v>
      </c>
      <c r="J75">
        <f t="shared" ref="J75:J124" si="14">G75/A75</f>
        <v>292.67561018897919</v>
      </c>
      <c r="K75">
        <f t="shared" ref="K75:K124" si="15">SQRT(I75^2+J75^2)*0.43</f>
        <v>925.54717403476843</v>
      </c>
      <c r="L75">
        <f t="shared" ref="L75:L124" si="16">(A75*(25.4/2))/1</f>
        <v>8.9531830079999999</v>
      </c>
      <c r="M75">
        <f t="shared" ref="M75:M124" si="17">L75*0.83</f>
        <v>7.4311418966399998</v>
      </c>
    </row>
    <row r="76" spans="1:24" x14ac:dyDescent="0.25">
      <c r="A76">
        <f t="shared" si="12"/>
        <v>0.790992048</v>
      </c>
      <c r="B76">
        <v>0.12589</v>
      </c>
      <c r="E76">
        <v>1.11985</v>
      </c>
      <c r="G76">
        <v>241.31700000000001</v>
      </c>
      <c r="H76">
        <v>1671.83</v>
      </c>
      <c r="I76">
        <f t="shared" si="13"/>
        <v>2113.5863555482924</v>
      </c>
      <c r="J76">
        <f t="shared" si="14"/>
        <v>305.08144880869901</v>
      </c>
      <c r="K76">
        <f t="shared" si="15"/>
        <v>918.26114627846573</v>
      </c>
      <c r="L76">
        <f t="shared" si="16"/>
        <v>10.0455990096</v>
      </c>
      <c r="M76">
        <f t="shared" si="17"/>
        <v>8.3378471779679995</v>
      </c>
    </row>
    <row r="77" spans="1:24" x14ac:dyDescent="0.25">
      <c r="A77">
        <f t="shared" si="12"/>
        <v>0.8875019999999999</v>
      </c>
      <c r="B77">
        <v>0.14124999999999999</v>
      </c>
      <c r="E77">
        <v>1.1087400000000001</v>
      </c>
      <c r="G77">
        <v>284.90699999999998</v>
      </c>
      <c r="H77">
        <v>1845.04</v>
      </c>
      <c r="I77">
        <f t="shared" si="13"/>
        <v>2078.9136249833805</v>
      </c>
      <c r="J77">
        <f t="shared" si="14"/>
        <v>321.0212484028205</v>
      </c>
      <c r="K77">
        <f t="shared" si="15"/>
        <v>904.52792064828361</v>
      </c>
      <c r="L77">
        <f t="shared" si="16"/>
        <v>11.271275399999999</v>
      </c>
      <c r="M77">
        <f t="shared" si="17"/>
        <v>9.3551585819999978</v>
      </c>
    </row>
    <row r="78" spans="1:24" x14ac:dyDescent="0.25">
      <c r="A78">
        <f t="shared" si="12"/>
        <v>0.99582436799999996</v>
      </c>
      <c r="B78">
        <v>0.15848999999999999</v>
      </c>
      <c r="E78">
        <v>1.0952999999999999</v>
      </c>
      <c r="G78">
        <v>339.92500000000001</v>
      </c>
      <c r="H78">
        <v>2045.16</v>
      </c>
      <c r="I78">
        <f t="shared" si="13"/>
        <v>2053.7356442757787</v>
      </c>
      <c r="J78">
        <f t="shared" si="14"/>
        <v>341.35035345911524</v>
      </c>
      <c r="K78">
        <f t="shared" si="15"/>
        <v>895.22139421119289</v>
      </c>
      <c r="L78">
        <f t="shared" si="16"/>
        <v>12.646969473599999</v>
      </c>
      <c r="M78">
        <f t="shared" si="17"/>
        <v>10.496984663087998</v>
      </c>
    </row>
    <row r="79" spans="1:24" x14ac:dyDescent="0.25">
      <c r="A79">
        <f t="shared" si="12"/>
        <v>1.1173414559999999</v>
      </c>
      <c r="B79">
        <v>0.17782999999999999</v>
      </c>
      <c r="E79">
        <v>1.0785</v>
      </c>
      <c r="G79">
        <v>398.47300000000001</v>
      </c>
      <c r="H79">
        <v>2272.35</v>
      </c>
      <c r="I79">
        <f t="shared" si="13"/>
        <v>2033.7113492010271</v>
      </c>
      <c r="J79">
        <f t="shared" si="14"/>
        <v>356.62598739198671</v>
      </c>
      <c r="K79">
        <f t="shared" si="15"/>
        <v>887.83952027070393</v>
      </c>
      <c r="L79">
        <f t="shared" si="16"/>
        <v>14.190236491199999</v>
      </c>
      <c r="M79">
        <f t="shared" si="17"/>
        <v>11.777896287695999</v>
      </c>
    </row>
    <row r="80" spans="1:24" x14ac:dyDescent="0.25">
      <c r="A80">
        <f t="shared" si="12"/>
        <v>1.2536868960000001</v>
      </c>
      <c r="B80">
        <v>0.19953000000000001</v>
      </c>
      <c r="E80">
        <v>1.06108</v>
      </c>
      <c r="G80">
        <v>462.40800000000002</v>
      </c>
      <c r="H80">
        <v>2508.7199999999998</v>
      </c>
      <c r="I80">
        <f t="shared" si="13"/>
        <v>2001.0737992111865</v>
      </c>
      <c r="J80">
        <f t="shared" si="14"/>
        <v>368.83850463409487</v>
      </c>
      <c r="K80">
        <f t="shared" si="15"/>
        <v>874.95630277914404</v>
      </c>
      <c r="L80">
        <f t="shared" si="16"/>
        <v>15.9218235792</v>
      </c>
      <c r="M80">
        <f t="shared" si="17"/>
        <v>13.215113570735999</v>
      </c>
    </row>
    <row r="81" spans="1:13" x14ac:dyDescent="0.25">
      <c r="A81">
        <f t="shared" si="12"/>
        <v>1.406619984</v>
      </c>
      <c r="B81">
        <v>0.22387000000000001</v>
      </c>
      <c r="E81">
        <v>1.0383199999999999</v>
      </c>
      <c r="G81">
        <v>552.23299999999995</v>
      </c>
      <c r="H81">
        <v>2777.93</v>
      </c>
      <c r="I81">
        <f t="shared" si="13"/>
        <v>1974.897293937493</v>
      </c>
      <c r="J81">
        <f t="shared" si="14"/>
        <v>392.59573039024872</v>
      </c>
      <c r="K81">
        <f t="shared" si="15"/>
        <v>865.82298988575633</v>
      </c>
      <c r="L81">
        <f t="shared" si="16"/>
        <v>17.8640737968</v>
      </c>
      <c r="M81">
        <f t="shared" si="17"/>
        <v>14.827181251343999</v>
      </c>
    </row>
    <row r="82" spans="1:13" x14ac:dyDescent="0.25">
      <c r="A82">
        <f t="shared" si="12"/>
        <v>1.5782770080000001</v>
      </c>
      <c r="B82">
        <v>0.25119000000000002</v>
      </c>
      <c r="E82">
        <v>1.0128999999999999</v>
      </c>
      <c r="G82">
        <v>645.75800000000004</v>
      </c>
      <c r="H82">
        <v>3069.51</v>
      </c>
      <c r="I82">
        <f t="shared" si="13"/>
        <v>1944.8487080792599</v>
      </c>
      <c r="J82">
        <f t="shared" si="14"/>
        <v>409.15377764915144</v>
      </c>
      <c r="K82">
        <f t="shared" si="15"/>
        <v>854.5911468176389</v>
      </c>
      <c r="L82">
        <f t="shared" si="16"/>
        <v>20.044118001600001</v>
      </c>
      <c r="M82">
        <f t="shared" si="17"/>
        <v>16.636617941328002</v>
      </c>
    </row>
    <row r="83" spans="1:13" x14ac:dyDescent="0.25">
      <c r="A83">
        <f t="shared" si="12"/>
        <v>1.7708570879999999</v>
      </c>
      <c r="B83">
        <v>0.28183999999999998</v>
      </c>
      <c r="E83">
        <v>0.98485</v>
      </c>
      <c r="G83">
        <v>751.43799999999999</v>
      </c>
      <c r="H83">
        <v>3395.07</v>
      </c>
      <c r="I83">
        <f t="shared" si="13"/>
        <v>1917.1902820426808</v>
      </c>
      <c r="J83">
        <f t="shared" si="14"/>
        <v>424.33576661382176</v>
      </c>
      <c r="K83">
        <f t="shared" si="15"/>
        <v>844.34301372693812</v>
      </c>
      <c r="L83">
        <f t="shared" si="16"/>
        <v>22.489885017599995</v>
      </c>
      <c r="M83">
        <f t="shared" si="17"/>
        <v>18.666604564607994</v>
      </c>
    </row>
    <row r="84" spans="1:13" x14ac:dyDescent="0.25">
      <c r="A84">
        <f t="shared" si="12"/>
        <v>1.9869363360000001</v>
      </c>
      <c r="B84">
        <v>0.31623000000000001</v>
      </c>
      <c r="E84">
        <v>0.95482</v>
      </c>
      <c r="G84">
        <v>877.81899999999996</v>
      </c>
      <c r="H84">
        <v>3733.22</v>
      </c>
      <c r="I84">
        <f t="shared" si="13"/>
        <v>1878.8825451325379</v>
      </c>
      <c r="J84">
        <f t="shared" si="14"/>
        <v>441.79523223536233</v>
      </c>
      <c r="K84">
        <f t="shared" si="15"/>
        <v>829.95376448144202</v>
      </c>
      <c r="L84">
        <f t="shared" si="16"/>
        <v>25.234091467199999</v>
      </c>
      <c r="M84">
        <f t="shared" si="17"/>
        <v>20.944295917776</v>
      </c>
    </row>
    <row r="85" spans="1:13" x14ac:dyDescent="0.25">
      <c r="A85">
        <f t="shared" si="12"/>
        <v>2.2293421919999998</v>
      </c>
      <c r="B85">
        <v>0.35481000000000001</v>
      </c>
      <c r="E85">
        <v>0.92308999999999997</v>
      </c>
      <c r="G85">
        <v>1004.85</v>
      </c>
      <c r="H85">
        <v>4109.4799999999996</v>
      </c>
      <c r="I85">
        <f t="shared" si="13"/>
        <v>1843.359899950254</v>
      </c>
      <c r="J85">
        <f t="shared" si="14"/>
        <v>450.73834048712075</v>
      </c>
      <c r="K85">
        <f t="shared" si="15"/>
        <v>815.99689264344659</v>
      </c>
      <c r="L85">
        <f t="shared" si="16"/>
        <v>28.312645838399995</v>
      </c>
      <c r="M85">
        <f t="shared" si="17"/>
        <v>23.499496045871993</v>
      </c>
    </row>
    <row r="86" spans="1:13" x14ac:dyDescent="0.25">
      <c r="A86">
        <f t="shared" si="12"/>
        <v>2.501404752</v>
      </c>
      <c r="B86">
        <v>0.39811000000000002</v>
      </c>
      <c r="E86">
        <v>0.89263999999999999</v>
      </c>
      <c r="G86">
        <v>1176.3399999999999</v>
      </c>
      <c r="H86">
        <v>4517.8999999999996</v>
      </c>
      <c r="I86">
        <f t="shared" si="13"/>
        <v>1806.145125609004</v>
      </c>
      <c r="J86">
        <f t="shared" si="14"/>
        <v>470.27175392525197</v>
      </c>
      <c r="K86">
        <f t="shared" si="15"/>
        <v>802.53665326075486</v>
      </c>
      <c r="L86">
        <f t="shared" si="16"/>
        <v>31.767840350399997</v>
      </c>
      <c r="M86">
        <f t="shared" si="17"/>
        <v>26.367307490831998</v>
      </c>
    </row>
    <row r="87" spans="1:13" x14ac:dyDescent="0.25">
      <c r="A87">
        <f t="shared" si="12"/>
        <v>2.806579776</v>
      </c>
      <c r="B87">
        <v>0.44668000000000002</v>
      </c>
      <c r="E87">
        <v>0.86224999999999996</v>
      </c>
      <c r="G87">
        <v>1361.67</v>
      </c>
      <c r="H87">
        <v>4960.57</v>
      </c>
      <c r="I87">
        <f t="shared" si="13"/>
        <v>1767.4787092886113</v>
      </c>
      <c r="J87">
        <f t="shared" si="14"/>
        <v>485.17060218422955</v>
      </c>
      <c r="K87">
        <f t="shared" si="15"/>
        <v>788.12929810861749</v>
      </c>
      <c r="L87">
        <f t="shared" si="16"/>
        <v>35.643563155199999</v>
      </c>
      <c r="M87">
        <f t="shared" si="17"/>
        <v>29.584157418815998</v>
      </c>
    </row>
    <row r="88" spans="1:13" x14ac:dyDescent="0.25">
      <c r="A88">
        <f t="shared" si="12"/>
        <v>3.1490770079999999</v>
      </c>
      <c r="B88">
        <v>0.50119000000000002</v>
      </c>
      <c r="E88">
        <v>0.83331</v>
      </c>
      <c r="G88">
        <v>1571.68</v>
      </c>
      <c r="H88">
        <v>5455.43</v>
      </c>
      <c r="I88">
        <f t="shared" si="13"/>
        <v>1732.3901530959324</v>
      </c>
      <c r="J88">
        <f t="shared" si="14"/>
        <v>499.09227243641931</v>
      </c>
      <c r="K88">
        <f t="shared" si="15"/>
        <v>775.22557351506532</v>
      </c>
      <c r="L88">
        <f t="shared" si="16"/>
        <v>39.993278001599997</v>
      </c>
      <c r="M88">
        <f t="shared" si="17"/>
        <v>33.194420741327995</v>
      </c>
    </row>
    <row r="89" spans="1:13" x14ac:dyDescent="0.25">
      <c r="A89">
        <f t="shared" si="12"/>
        <v>3.5332946879999998</v>
      </c>
      <c r="B89">
        <v>0.56233999999999995</v>
      </c>
      <c r="E89">
        <v>0.80528</v>
      </c>
      <c r="G89">
        <v>1798.65</v>
      </c>
      <c r="H89">
        <v>5971.8</v>
      </c>
      <c r="I89">
        <f t="shared" si="13"/>
        <v>1690.1505612542896</v>
      </c>
      <c r="J89">
        <f t="shared" si="14"/>
        <v>509.05745453632545</v>
      </c>
      <c r="K89">
        <f t="shared" si="15"/>
        <v>759.01375569113247</v>
      </c>
      <c r="L89">
        <f t="shared" si="16"/>
        <v>44.872842537599993</v>
      </c>
      <c r="M89">
        <f t="shared" si="17"/>
        <v>37.244459306207993</v>
      </c>
    </row>
    <row r="90" spans="1:13" x14ac:dyDescent="0.25">
      <c r="A90">
        <f t="shared" si="12"/>
        <v>3.9644478719999996</v>
      </c>
      <c r="B90">
        <v>0.63095999999999997</v>
      </c>
      <c r="E90">
        <v>0.77939000000000003</v>
      </c>
      <c r="G90">
        <v>2076.96</v>
      </c>
      <c r="H90">
        <v>6527.82</v>
      </c>
      <c r="I90">
        <f t="shared" si="13"/>
        <v>1646.5899441141651</v>
      </c>
      <c r="J90">
        <f t="shared" si="14"/>
        <v>523.89640803933878</v>
      </c>
      <c r="K90">
        <f t="shared" si="15"/>
        <v>743.0078849767508</v>
      </c>
      <c r="L90">
        <f t="shared" si="16"/>
        <v>50.348487974399994</v>
      </c>
      <c r="M90">
        <f t="shared" si="17"/>
        <v>41.789245018751991</v>
      </c>
    </row>
    <row r="91" spans="1:13" x14ac:dyDescent="0.25">
      <c r="A91">
        <f t="shared" si="12"/>
        <v>4.4481914399999996</v>
      </c>
      <c r="B91">
        <v>0.70794999999999997</v>
      </c>
      <c r="E91">
        <v>0.75426000000000004</v>
      </c>
      <c r="G91">
        <v>2381.33</v>
      </c>
      <c r="H91">
        <v>7149.14</v>
      </c>
      <c r="I91">
        <f t="shared" si="13"/>
        <v>1607.2015101939949</v>
      </c>
      <c r="J91">
        <f t="shared" si="14"/>
        <v>535.347912094359</v>
      </c>
      <c r="K91">
        <f t="shared" si="15"/>
        <v>728.42737156307453</v>
      </c>
      <c r="L91">
        <f t="shared" si="16"/>
        <v>56.492031287999993</v>
      </c>
      <c r="M91">
        <f t="shared" si="17"/>
        <v>46.888385969039994</v>
      </c>
    </row>
    <row r="92" spans="1:13" x14ac:dyDescent="0.25">
      <c r="A92">
        <f t="shared" si="12"/>
        <v>4.9909342560000001</v>
      </c>
      <c r="B92">
        <v>0.79432999999999998</v>
      </c>
      <c r="E92">
        <v>0.72992999999999997</v>
      </c>
      <c r="G92">
        <v>2722.16</v>
      </c>
      <c r="H92">
        <v>7794.31</v>
      </c>
      <c r="I92">
        <f t="shared" si="13"/>
        <v>1561.6935828457044</v>
      </c>
      <c r="J92">
        <f t="shared" si="14"/>
        <v>545.42092930346143</v>
      </c>
      <c r="K92">
        <f t="shared" si="15"/>
        <v>711.30511577571474</v>
      </c>
      <c r="L92">
        <f t="shared" si="16"/>
        <v>63.384865051199995</v>
      </c>
      <c r="M92">
        <f t="shared" si="17"/>
        <v>52.609437992495991</v>
      </c>
    </row>
    <row r="93" spans="1:13" x14ac:dyDescent="0.25">
      <c r="A93">
        <f t="shared" si="12"/>
        <v>5.5999020000000002</v>
      </c>
      <c r="B93">
        <v>0.89124999999999999</v>
      </c>
      <c r="E93">
        <v>0.7046</v>
      </c>
      <c r="G93">
        <v>3106.76</v>
      </c>
      <c r="H93">
        <v>8506.0300000000007</v>
      </c>
      <c r="I93">
        <f t="shared" si="13"/>
        <v>1518.9605103803603</v>
      </c>
      <c r="J93">
        <f t="shared" si="14"/>
        <v>554.78828022347534</v>
      </c>
      <c r="K93">
        <f t="shared" si="15"/>
        <v>695.35548064808984</v>
      </c>
      <c r="L93">
        <f t="shared" si="16"/>
        <v>71.118755399999998</v>
      </c>
      <c r="M93">
        <f t="shared" si="17"/>
        <v>59.028566981999994</v>
      </c>
    </row>
    <row r="94" spans="1:13" x14ac:dyDescent="0.25">
      <c r="A94">
        <f t="shared" si="12"/>
        <v>6.2831999999999999</v>
      </c>
      <c r="B94">
        <v>1</v>
      </c>
      <c r="E94">
        <v>0.67962</v>
      </c>
      <c r="G94">
        <v>3521.73</v>
      </c>
      <c r="H94">
        <v>9250.36</v>
      </c>
      <c r="I94">
        <f t="shared" si="13"/>
        <v>1472.2370766488414</v>
      </c>
      <c r="J94">
        <f t="shared" si="14"/>
        <v>560.49942704354476</v>
      </c>
      <c r="K94">
        <f t="shared" si="15"/>
        <v>677.38876215194261</v>
      </c>
      <c r="L94">
        <f t="shared" si="16"/>
        <v>79.796639999999996</v>
      </c>
      <c r="M94">
        <f t="shared" si="17"/>
        <v>66.23121119999999</v>
      </c>
    </row>
    <row r="95" spans="1:13" x14ac:dyDescent="0.25">
      <c r="A95">
        <f t="shared" si="12"/>
        <v>7.0498760640000002</v>
      </c>
      <c r="B95">
        <v>1.12202</v>
      </c>
      <c r="G95">
        <v>4005.39</v>
      </c>
      <c r="H95">
        <v>10054.6</v>
      </c>
      <c r="I95">
        <f t="shared" si="13"/>
        <v>1426.2094693186937</v>
      </c>
      <c r="J95">
        <f t="shared" si="14"/>
        <v>568.15041337441585</v>
      </c>
      <c r="K95">
        <f t="shared" si="15"/>
        <v>660.14010372437554</v>
      </c>
      <c r="L95">
        <f t="shared" si="16"/>
        <v>89.533426012799993</v>
      </c>
      <c r="M95">
        <f t="shared" si="17"/>
        <v>74.312743590623995</v>
      </c>
    </row>
    <row r="96" spans="1:13" x14ac:dyDescent="0.25">
      <c r="A96">
        <f t="shared" si="12"/>
        <v>7.910108976000001</v>
      </c>
      <c r="B96">
        <v>1.2589300000000001</v>
      </c>
      <c r="G96">
        <v>4559.78</v>
      </c>
      <c r="H96">
        <v>10921.3</v>
      </c>
      <c r="I96">
        <f t="shared" si="13"/>
        <v>1380.6763008115602</v>
      </c>
      <c r="J96">
        <f t="shared" si="14"/>
        <v>576.44970680363474</v>
      </c>
      <c r="K96">
        <f t="shared" si="15"/>
        <v>643.35836561490214</v>
      </c>
      <c r="L96">
        <f t="shared" si="16"/>
        <v>100.45838399520001</v>
      </c>
      <c r="M96">
        <f t="shared" si="17"/>
        <v>83.380458716016008</v>
      </c>
    </row>
    <row r="97" spans="1:15" x14ac:dyDescent="0.25">
      <c r="A97">
        <f t="shared" si="12"/>
        <v>8.8752713279999984</v>
      </c>
      <c r="B97">
        <v>1.4125399999999999</v>
      </c>
      <c r="G97">
        <v>5143.1400000000003</v>
      </c>
      <c r="H97">
        <v>11811.2</v>
      </c>
      <c r="I97">
        <f t="shared" si="13"/>
        <v>1330.7987512153727</v>
      </c>
      <c r="J97">
        <f t="shared" si="14"/>
        <v>579.49101609708009</v>
      </c>
      <c r="K97">
        <f t="shared" si="15"/>
        <v>624.14246768644307</v>
      </c>
      <c r="L97">
        <f t="shared" si="16"/>
        <v>112.71594586559998</v>
      </c>
      <c r="M97">
        <f t="shared" si="17"/>
        <v>93.55423506844798</v>
      </c>
    </row>
    <row r="98" spans="1:15" x14ac:dyDescent="0.25">
      <c r="A98">
        <f t="shared" si="12"/>
        <v>9.9581808479999996</v>
      </c>
      <c r="B98">
        <v>1.5848899999999999</v>
      </c>
      <c r="G98">
        <v>5800.69</v>
      </c>
      <c r="H98">
        <v>12777.5</v>
      </c>
      <c r="I98">
        <f t="shared" si="13"/>
        <v>1283.1158818095007</v>
      </c>
      <c r="J98">
        <f t="shared" si="14"/>
        <v>582.50498645694006</v>
      </c>
      <c r="K98">
        <f t="shared" si="15"/>
        <v>605.93369179826107</v>
      </c>
      <c r="L98">
        <f t="shared" si="16"/>
        <v>126.46889676959999</v>
      </c>
      <c r="M98">
        <f t="shared" si="17"/>
        <v>104.96918431876799</v>
      </c>
    </row>
    <row r="99" spans="1:15" x14ac:dyDescent="0.25">
      <c r="A99">
        <f t="shared" si="12"/>
        <v>11.173288896000001</v>
      </c>
      <c r="B99">
        <v>1.7782800000000001</v>
      </c>
      <c r="G99">
        <v>6530.46</v>
      </c>
      <c r="H99">
        <v>13794.7</v>
      </c>
      <c r="I99">
        <f t="shared" si="13"/>
        <v>1234.6140987134465</v>
      </c>
      <c r="J99">
        <f t="shared" si="14"/>
        <v>584.47070157989765</v>
      </c>
      <c r="K99">
        <f t="shared" si="15"/>
        <v>587.36771901925147</v>
      </c>
      <c r="L99">
        <f t="shared" si="16"/>
        <v>141.9007689792</v>
      </c>
      <c r="M99">
        <f t="shared" si="17"/>
        <v>117.777638252736</v>
      </c>
    </row>
    <row r="100" spans="1:15" x14ac:dyDescent="0.25">
      <c r="A100">
        <f t="shared" si="12"/>
        <v>12.536617632</v>
      </c>
      <c r="B100">
        <v>1.99526</v>
      </c>
      <c r="G100">
        <v>7321.31</v>
      </c>
      <c r="H100">
        <v>14863</v>
      </c>
      <c r="I100">
        <f t="shared" si="13"/>
        <v>1185.5669875470921</v>
      </c>
      <c r="J100">
        <f t="shared" si="14"/>
        <v>583.99404168730416</v>
      </c>
      <c r="K100">
        <f t="shared" si="15"/>
        <v>568.28662740290372</v>
      </c>
      <c r="L100">
        <f t="shared" si="16"/>
        <v>159.2150439264</v>
      </c>
      <c r="M100">
        <f t="shared" si="17"/>
        <v>132.148486458912</v>
      </c>
    </row>
    <row r="101" spans="1:15" x14ac:dyDescent="0.25">
      <c r="A101">
        <f t="shared" si="12"/>
        <v>14.066325503999998</v>
      </c>
      <c r="B101">
        <v>2.2387199999999998</v>
      </c>
      <c r="G101">
        <v>8203.2099999999991</v>
      </c>
      <c r="H101">
        <v>16009.9</v>
      </c>
      <c r="I101">
        <f t="shared" si="13"/>
        <v>1138.1721541597565</v>
      </c>
      <c r="J101">
        <f t="shared" si="14"/>
        <v>583.18073171755316</v>
      </c>
      <c r="K101">
        <f t="shared" si="15"/>
        <v>549.91866292493819</v>
      </c>
      <c r="L101">
        <f t="shared" si="16"/>
        <v>178.64233390079997</v>
      </c>
      <c r="M101">
        <f t="shared" si="17"/>
        <v>148.27313713766398</v>
      </c>
    </row>
    <row r="102" spans="1:15" x14ac:dyDescent="0.25">
      <c r="A102">
        <f t="shared" si="12"/>
        <v>15.782707248000001</v>
      </c>
      <c r="B102">
        <v>2.5118900000000002</v>
      </c>
      <c r="G102">
        <v>9172.7000000000007</v>
      </c>
      <c r="H102">
        <v>17213.599999999999</v>
      </c>
      <c r="I102">
        <f t="shared" si="13"/>
        <v>1090.6620600329086</v>
      </c>
      <c r="J102">
        <f t="shared" si="14"/>
        <v>581.18672898544537</v>
      </c>
      <c r="K102">
        <f t="shared" si="15"/>
        <v>531.41489469841827</v>
      </c>
      <c r="L102">
        <f t="shared" si="16"/>
        <v>200.4403820496</v>
      </c>
      <c r="M102">
        <f t="shared" si="17"/>
        <v>166.365517101168</v>
      </c>
    </row>
    <row r="103" spans="1:15" x14ac:dyDescent="0.25">
      <c r="A103">
        <f t="shared" si="12"/>
        <v>17.708445215999998</v>
      </c>
      <c r="B103">
        <v>2.8183799999999999</v>
      </c>
      <c r="G103">
        <v>10224.4</v>
      </c>
      <c r="H103">
        <v>18452.099999999999</v>
      </c>
      <c r="I103">
        <f t="shared" si="13"/>
        <v>1041.9943577727586</v>
      </c>
      <c r="J103">
        <f t="shared" si="14"/>
        <v>577.37423445633794</v>
      </c>
      <c r="K103">
        <f t="shared" si="15"/>
        <v>512.24412109888794</v>
      </c>
      <c r="L103">
        <f t="shared" si="16"/>
        <v>224.89725424319997</v>
      </c>
      <c r="M103">
        <f t="shared" si="17"/>
        <v>186.66472102185597</v>
      </c>
    </row>
    <row r="104" spans="1:15" x14ac:dyDescent="0.25">
      <c r="A104">
        <f t="shared" si="12"/>
        <v>19.869237695999999</v>
      </c>
      <c r="B104">
        <v>3.16228</v>
      </c>
      <c r="G104">
        <v>11394.8</v>
      </c>
      <c r="H104">
        <v>19770.2</v>
      </c>
      <c r="I104">
        <f t="shared" si="13"/>
        <v>995.01552613566366</v>
      </c>
      <c r="J104">
        <f t="shared" si="14"/>
        <v>573.48954068298042</v>
      </c>
      <c r="K104">
        <f t="shared" si="15"/>
        <v>493.8351377047324</v>
      </c>
      <c r="L104">
        <f t="shared" si="16"/>
        <v>252.33931873919997</v>
      </c>
      <c r="M104">
        <f t="shared" si="17"/>
        <v>209.44163455353598</v>
      </c>
    </row>
    <row r="105" spans="1:15" x14ac:dyDescent="0.25">
      <c r="A105">
        <f t="shared" si="12"/>
        <v>22.293610416</v>
      </c>
      <c r="B105">
        <v>3.54813</v>
      </c>
      <c r="G105">
        <v>12653.1</v>
      </c>
      <c r="H105">
        <v>21143.7</v>
      </c>
      <c r="I105">
        <f t="shared" si="13"/>
        <v>948.41973127983272</v>
      </c>
      <c r="J105">
        <f t="shared" si="14"/>
        <v>567.56621129967095</v>
      </c>
      <c r="K105">
        <f t="shared" si="15"/>
        <v>475.26797091278513</v>
      </c>
      <c r="L105">
        <f t="shared" si="16"/>
        <v>283.12885228319999</v>
      </c>
      <c r="M105">
        <f t="shared" si="17"/>
        <v>234.99694739505597</v>
      </c>
    </row>
    <row r="106" spans="1:15" x14ac:dyDescent="0.25">
      <c r="A106">
        <f t="shared" si="12"/>
        <v>25.013859023999998</v>
      </c>
      <c r="B106">
        <v>3.9810699999999999</v>
      </c>
      <c r="G106">
        <v>14013.9</v>
      </c>
      <c r="H106">
        <v>22550.7</v>
      </c>
      <c r="I106">
        <f t="shared" si="13"/>
        <v>901.5282279460888</v>
      </c>
      <c r="J106">
        <f t="shared" si="14"/>
        <v>560.24542181012976</v>
      </c>
      <c r="K106">
        <f t="shared" si="15"/>
        <v>456.4137724741426</v>
      </c>
      <c r="L106">
        <f t="shared" si="16"/>
        <v>317.67600960479996</v>
      </c>
      <c r="M106">
        <f t="shared" si="17"/>
        <v>263.67108797198398</v>
      </c>
    </row>
    <row r="107" spans="1:15" x14ac:dyDescent="0.25">
      <c r="A107">
        <f t="shared" si="12"/>
        <v>28.066049088000003</v>
      </c>
      <c r="B107">
        <v>4.4668400000000004</v>
      </c>
      <c r="G107">
        <v>15490.6</v>
      </c>
      <c r="H107">
        <v>24047</v>
      </c>
      <c r="I107">
        <f t="shared" si="13"/>
        <v>856.80032571031177</v>
      </c>
      <c r="J107">
        <f t="shared" si="14"/>
        <v>551.93375994711005</v>
      </c>
      <c r="K107">
        <f t="shared" si="15"/>
        <v>438.24946757683534</v>
      </c>
      <c r="L107">
        <f t="shared" si="16"/>
        <v>356.43882341760002</v>
      </c>
      <c r="M107">
        <f t="shared" si="17"/>
        <v>295.84422343660799</v>
      </c>
    </row>
    <row r="108" spans="1:15" x14ac:dyDescent="0.25">
      <c r="A108">
        <f t="shared" si="12"/>
        <v>31.490581584000001</v>
      </c>
      <c r="B108">
        <v>5.01187</v>
      </c>
      <c r="G108">
        <v>17081.2</v>
      </c>
      <c r="H108">
        <v>25546.1</v>
      </c>
      <c r="I108">
        <f t="shared" si="13"/>
        <v>811.22985715131017</v>
      </c>
      <c r="J108">
        <f t="shared" si="14"/>
        <v>542.42250034145957</v>
      </c>
      <c r="K108">
        <f t="shared" si="15"/>
        <v>419.62273251925455</v>
      </c>
      <c r="L108">
        <f t="shared" si="16"/>
        <v>399.93038611679998</v>
      </c>
      <c r="M108">
        <f t="shared" si="17"/>
        <v>331.94222047694399</v>
      </c>
    </row>
    <row r="109" spans="1:15" x14ac:dyDescent="0.25">
      <c r="A109">
        <f t="shared" si="12"/>
        <v>35.333009711999999</v>
      </c>
      <c r="B109">
        <v>5.6234099999999998</v>
      </c>
      <c r="G109">
        <v>18808</v>
      </c>
      <c r="H109">
        <v>27166.400000000001</v>
      </c>
      <c r="I109">
        <f t="shared" si="13"/>
        <v>768.86741948772033</v>
      </c>
      <c r="J109">
        <f t="shared" si="14"/>
        <v>532.30676224030583</v>
      </c>
      <c r="K109">
        <f t="shared" si="15"/>
        <v>402.11497714877288</v>
      </c>
      <c r="L109">
        <f t="shared" si="16"/>
        <v>448.72922334239996</v>
      </c>
      <c r="M109">
        <f t="shared" si="17"/>
        <v>372.44525537419196</v>
      </c>
      <c r="N109" t="s">
        <v>83</v>
      </c>
      <c r="O109" t="s">
        <v>84</v>
      </c>
    </row>
    <row r="110" spans="1:15" x14ac:dyDescent="0.25">
      <c r="A110">
        <f t="shared" si="12"/>
        <v>39.644290223999995</v>
      </c>
      <c r="B110">
        <v>6.3095699999999999</v>
      </c>
      <c r="G110">
        <v>20645.7</v>
      </c>
      <c r="H110">
        <v>28784.3</v>
      </c>
      <c r="I110">
        <f t="shared" si="13"/>
        <v>726.06420337863585</v>
      </c>
      <c r="J110">
        <f t="shared" si="14"/>
        <v>520.7736065735246</v>
      </c>
      <c r="K110">
        <f t="shared" si="15"/>
        <v>384.21273047316504</v>
      </c>
      <c r="L110">
        <f t="shared" si="16"/>
        <v>503.4824858447999</v>
      </c>
      <c r="M110">
        <f t="shared" si="17"/>
        <v>417.89046325118392</v>
      </c>
      <c r="N110">
        <f>LOG(A110,10)</f>
        <v>1.5981806468169895</v>
      </c>
      <c r="O110">
        <f>LOG(K110,10)</f>
        <v>2.5845717506418944</v>
      </c>
    </row>
    <row r="111" spans="1:15" x14ac:dyDescent="0.25">
      <c r="A111">
        <f t="shared" si="12"/>
        <v>44.481663071999996</v>
      </c>
      <c r="B111">
        <v>7.0794600000000001</v>
      </c>
      <c r="G111">
        <v>22578.400000000001</v>
      </c>
      <c r="H111">
        <v>30470.2</v>
      </c>
      <c r="I111">
        <f t="shared" si="13"/>
        <v>685.00586299301767</v>
      </c>
      <c r="J111">
        <f t="shared" si="14"/>
        <v>507.58893532046227</v>
      </c>
      <c r="K111">
        <f t="shared" si="15"/>
        <v>366.60609728840552</v>
      </c>
      <c r="L111">
        <f t="shared" si="16"/>
        <v>564.91712101439987</v>
      </c>
      <c r="M111">
        <f t="shared" si="17"/>
        <v>468.88121044195185</v>
      </c>
      <c r="N111">
        <f t="shared" ref="N111:N124" si="18">LOG(A111,10)</f>
        <v>1.6481810161974388</v>
      </c>
      <c r="O111">
        <f t="shared" ref="O111:O124" si="19">LOG(K111,10)</f>
        <v>2.5641996837486425</v>
      </c>
    </row>
    <row r="112" spans="1:15" x14ac:dyDescent="0.25">
      <c r="A112">
        <f t="shared" si="12"/>
        <v>49.909216895999997</v>
      </c>
      <c r="B112">
        <v>7.9432799999999997</v>
      </c>
      <c r="G112">
        <v>24746.6</v>
      </c>
      <c r="H112">
        <v>32208</v>
      </c>
      <c r="I112">
        <f t="shared" si="13"/>
        <v>645.33170430452753</v>
      </c>
      <c r="J112">
        <f t="shared" si="14"/>
        <v>495.83226383949392</v>
      </c>
      <c r="K112">
        <f t="shared" si="15"/>
        <v>349.94250754665472</v>
      </c>
      <c r="L112">
        <f t="shared" si="16"/>
        <v>633.84705457919995</v>
      </c>
      <c r="M112">
        <f t="shared" si="17"/>
        <v>526.09305530073595</v>
      </c>
      <c r="N112">
        <f t="shared" si="18"/>
        <v>1.6981807555921469</v>
      </c>
      <c r="O112">
        <f t="shared" si="19"/>
        <v>2.5439966994754442</v>
      </c>
    </row>
    <row r="113" spans="1:15" x14ac:dyDescent="0.25">
      <c r="A113">
        <f t="shared" si="12"/>
        <v>55.999082831999992</v>
      </c>
      <c r="B113">
        <v>8.9125099999999993</v>
      </c>
      <c r="G113">
        <v>26958.1</v>
      </c>
      <c r="H113">
        <v>33971.5</v>
      </c>
      <c r="I113">
        <f t="shared" si="13"/>
        <v>606.6438641846363</v>
      </c>
      <c r="J113">
        <f t="shared" si="14"/>
        <v>481.40252726773451</v>
      </c>
      <c r="K113">
        <f t="shared" si="15"/>
        <v>333.01138142294047</v>
      </c>
      <c r="L113">
        <f t="shared" si="16"/>
        <v>711.18835196639986</v>
      </c>
      <c r="M113">
        <f t="shared" si="17"/>
        <v>590.28633213211185</v>
      </c>
      <c r="N113">
        <f t="shared" si="18"/>
        <v>1.7481809140729274</v>
      </c>
      <c r="O113">
        <f t="shared" si="19"/>
        <v>2.5224590767637105</v>
      </c>
    </row>
    <row r="114" spans="1:15" x14ac:dyDescent="0.25">
      <c r="A114">
        <f t="shared" si="12"/>
        <v>62.832000000000001</v>
      </c>
      <c r="B114">
        <v>10</v>
      </c>
      <c r="G114">
        <v>29367.7</v>
      </c>
      <c r="H114">
        <v>35798.9</v>
      </c>
      <c r="I114">
        <f t="shared" si="13"/>
        <v>569.75585688820979</v>
      </c>
      <c r="J114">
        <f t="shared" si="14"/>
        <v>467.40036923860453</v>
      </c>
      <c r="K114">
        <f t="shared" si="15"/>
        <v>316.88544809766211</v>
      </c>
      <c r="L114">
        <f t="shared" si="16"/>
        <v>797.96640000000002</v>
      </c>
      <c r="M114">
        <f t="shared" si="17"/>
        <v>662.31211199999996</v>
      </c>
      <c r="N114">
        <f t="shared" si="18"/>
        <v>1.7981808839263431</v>
      </c>
      <c r="O114">
        <f t="shared" si="19"/>
        <v>2.5009022961294218</v>
      </c>
    </row>
    <row r="115" spans="1:15" x14ac:dyDescent="0.25">
      <c r="A115">
        <f t="shared" si="12"/>
        <v>70.49876064</v>
      </c>
      <c r="B115">
        <v>11.2202</v>
      </c>
      <c r="G115">
        <v>31953.5</v>
      </c>
      <c r="H115">
        <v>37651.9</v>
      </c>
      <c r="I115">
        <f t="shared" si="13"/>
        <v>534.0788924257605</v>
      </c>
      <c r="J115">
        <f t="shared" si="14"/>
        <v>453.24910267812618</v>
      </c>
      <c r="K115">
        <f t="shared" si="15"/>
        <v>301.2072538887644</v>
      </c>
      <c r="L115">
        <f t="shared" si="16"/>
        <v>895.33426012799998</v>
      </c>
      <c r="M115">
        <f t="shared" si="17"/>
        <v>743.12743590623995</v>
      </c>
      <c r="N115">
        <f t="shared" si="18"/>
        <v>1.8481814822121045</v>
      </c>
      <c r="O115">
        <f t="shared" si="19"/>
        <v>2.4788654266452905</v>
      </c>
    </row>
    <row r="116" spans="1:15" x14ac:dyDescent="0.25">
      <c r="A116">
        <f t="shared" si="12"/>
        <v>79.101089759999994</v>
      </c>
      <c r="B116">
        <v>12.5893</v>
      </c>
      <c r="G116">
        <v>34631.800000000003</v>
      </c>
      <c r="H116">
        <v>39507.300000000003</v>
      </c>
      <c r="I116">
        <f t="shared" si="13"/>
        <v>499.4532960275111</v>
      </c>
      <c r="J116">
        <f t="shared" si="14"/>
        <v>437.81697704893929</v>
      </c>
      <c r="K116">
        <f t="shared" si="15"/>
        <v>285.59812118849356</v>
      </c>
      <c r="L116">
        <f t="shared" si="16"/>
        <v>1004.5838399519998</v>
      </c>
      <c r="M116">
        <f t="shared" si="17"/>
        <v>833.80458716015983</v>
      </c>
      <c r="N116">
        <f t="shared" si="18"/>
        <v>1.898182466727695</v>
      </c>
      <c r="O116">
        <f t="shared" si="19"/>
        <v>2.4557553461007973</v>
      </c>
    </row>
    <row r="117" spans="1:15" x14ac:dyDescent="0.25">
      <c r="A117">
        <f t="shared" si="12"/>
        <v>88.752713280000009</v>
      </c>
      <c r="B117">
        <v>14.125400000000001</v>
      </c>
      <c r="G117">
        <v>37531.300000000003</v>
      </c>
      <c r="H117">
        <v>41384.9</v>
      </c>
      <c r="I117">
        <f t="shared" si="13"/>
        <v>466.2944767608123</v>
      </c>
      <c r="J117">
        <f t="shared" si="14"/>
        <v>422.87495911922161</v>
      </c>
      <c r="K117">
        <f t="shared" si="15"/>
        <v>270.67937138414885</v>
      </c>
      <c r="L117">
        <f t="shared" si="16"/>
        <v>1127.159458656</v>
      </c>
      <c r="M117">
        <f t="shared" si="17"/>
        <v>935.54235068447997</v>
      </c>
      <c r="N117">
        <f t="shared" si="18"/>
        <v>1.9481816388484798</v>
      </c>
      <c r="O117">
        <f t="shared" si="19"/>
        <v>2.4324551592230153</v>
      </c>
    </row>
    <row r="118" spans="1:15" x14ac:dyDescent="0.25">
      <c r="A118">
        <f t="shared" si="12"/>
        <v>99.581808480000007</v>
      </c>
      <c r="B118">
        <v>15.8489</v>
      </c>
      <c r="G118">
        <v>40559.199999999997</v>
      </c>
      <c r="H118">
        <v>43345.2</v>
      </c>
      <c r="I118">
        <f t="shared" si="13"/>
        <v>435.27227172928315</v>
      </c>
      <c r="J118">
        <f t="shared" si="14"/>
        <v>407.2952742984769</v>
      </c>
      <c r="K118">
        <f t="shared" si="15"/>
        <v>256.32883606085881</v>
      </c>
      <c r="L118">
        <f t="shared" si="16"/>
        <v>1264.688967696</v>
      </c>
      <c r="M118">
        <f t="shared" si="17"/>
        <v>1049.69184318768</v>
      </c>
      <c r="N118">
        <f t="shared" si="18"/>
        <v>1.9981800091231394</v>
      </c>
      <c r="O118">
        <f t="shared" si="19"/>
        <v>2.4087974654806512</v>
      </c>
    </row>
    <row r="119" spans="1:15" x14ac:dyDescent="0.25">
      <c r="A119">
        <f t="shared" si="12"/>
        <v>111.73288896000001</v>
      </c>
      <c r="B119">
        <v>17.782800000000002</v>
      </c>
      <c r="G119">
        <v>43742.1</v>
      </c>
      <c r="H119">
        <v>45263.7</v>
      </c>
      <c r="I119">
        <f t="shared" si="13"/>
        <v>405.10632474744517</v>
      </c>
      <c r="J119">
        <f t="shared" si="14"/>
        <v>391.48813216186971</v>
      </c>
      <c r="K119">
        <f t="shared" si="15"/>
        <v>242.24464825045658</v>
      </c>
      <c r="L119">
        <f t="shared" si="16"/>
        <v>1419.0076897920001</v>
      </c>
      <c r="M119">
        <f t="shared" si="17"/>
        <v>1177.7763825273601</v>
      </c>
      <c r="N119">
        <f t="shared" si="18"/>
        <v>2.0481810280076367</v>
      </c>
      <c r="O119">
        <f t="shared" si="19"/>
        <v>2.384254191250279</v>
      </c>
    </row>
    <row r="120" spans="1:15" x14ac:dyDescent="0.25">
      <c r="A120">
        <f t="shared" si="12"/>
        <v>125.36617631999999</v>
      </c>
      <c r="B120">
        <v>19.9526</v>
      </c>
      <c r="G120">
        <v>47103.7</v>
      </c>
      <c r="H120">
        <v>47167</v>
      </c>
      <c r="I120">
        <f t="shared" si="13"/>
        <v>376.23385656754152</v>
      </c>
      <c r="J120">
        <f t="shared" si="14"/>
        <v>375.72893568809769</v>
      </c>
      <c r="K120">
        <f t="shared" si="15"/>
        <v>228.63878707316954</v>
      </c>
      <c r="L120">
        <f t="shared" si="16"/>
        <v>1592.1504392639999</v>
      </c>
      <c r="M120">
        <f t="shared" si="17"/>
        <v>1321.48486458912</v>
      </c>
      <c r="N120">
        <f t="shared" si="18"/>
        <v>2.0981803800433267</v>
      </c>
      <c r="O120">
        <f t="shared" si="19"/>
        <v>2.3591499075244551</v>
      </c>
    </row>
    <row r="121" spans="1:15" x14ac:dyDescent="0.25">
      <c r="A121">
        <f t="shared" si="12"/>
        <v>140.66325504</v>
      </c>
      <c r="B121">
        <v>22.3872</v>
      </c>
      <c r="G121">
        <v>50714</v>
      </c>
      <c r="H121">
        <v>49094.400000000001</v>
      </c>
      <c r="I121">
        <f t="shared" si="13"/>
        <v>349.02078717031799</v>
      </c>
      <c r="J121">
        <f t="shared" si="14"/>
        <v>360.53481049886562</v>
      </c>
      <c r="K121">
        <f t="shared" si="15"/>
        <v>215.77298003657873</v>
      </c>
      <c r="L121">
        <f t="shared" si="16"/>
        <v>1786.4233390079999</v>
      </c>
      <c r="M121">
        <f t="shared" si="17"/>
        <v>1482.7313713766398</v>
      </c>
      <c r="N121">
        <f t="shared" si="18"/>
        <v>2.1481806630528877</v>
      </c>
      <c r="O121">
        <f t="shared" si="19"/>
        <v>2.3339970596438668</v>
      </c>
    </row>
    <row r="122" spans="1:15" x14ac:dyDescent="0.25">
      <c r="A122">
        <f t="shared" si="12"/>
        <v>157.82707248</v>
      </c>
      <c r="B122">
        <v>25.1189</v>
      </c>
      <c r="G122">
        <v>54346.3</v>
      </c>
      <c r="H122">
        <v>50940.3</v>
      </c>
      <c r="I122">
        <f t="shared" si="13"/>
        <v>322.76021597280283</v>
      </c>
      <c r="J122">
        <f t="shared" si="14"/>
        <v>344.340797469248</v>
      </c>
      <c r="K122">
        <f t="shared" si="15"/>
        <v>202.94211677688645</v>
      </c>
      <c r="L122">
        <f t="shared" si="16"/>
        <v>2004.4038204959998</v>
      </c>
      <c r="M122">
        <f t="shared" si="17"/>
        <v>1663.6551710116796</v>
      </c>
      <c r="N122">
        <f t="shared" si="18"/>
        <v>2.1981815009027228</v>
      </c>
      <c r="O122">
        <f t="shared" si="19"/>
        <v>2.307372185947504</v>
      </c>
    </row>
    <row r="123" spans="1:15" x14ac:dyDescent="0.25">
      <c r="A123">
        <f t="shared" si="12"/>
        <v>177.08445216000001</v>
      </c>
      <c r="B123">
        <v>28.183800000000002</v>
      </c>
      <c r="G123">
        <v>58139.4</v>
      </c>
      <c r="H123">
        <v>52724.4</v>
      </c>
      <c r="I123">
        <f t="shared" si="13"/>
        <v>297.73590711601406</v>
      </c>
      <c r="J123">
        <f t="shared" si="14"/>
        <v>328.31453744719312</v>
      </c>
      <c r="K123">
        <f t="shared" si="15"/>
        <v>190.58127105831542</v>
      </c>
      <c r="L123">
        <f t="shared" si="16"/>
        <v>2248.972542432</v>
      </c>
      <c r="M123">
        <f t="shared" si="17"/>
        <v>1866.6472102185598</v>
      </c>
      <c r="N123">
        <f t="shared" si="18"/>
        <v>2.2481804322373176</v>
      </c>
      <c r="O123">
        <f t="shared" si="19"/>
        <v>2.2800802190951641</v>
      </c>
    </row>
    <row r="124" spans="1:15" x14ac:dyDescent="0.25">
      <c r="A124">
        <f t="shared" si="12"/>
        <v>198.69237696000002</v>
      </c>
      <c r="B124">
        <v>31.622800000000002</v>
      </c>
      <c r="G124">
        <v>62451.7</v>
      </c>
      <c r="H124">
        <v>54501.5</v>
      </c>
      <c r="I124">
        <f t="shared" si="13"/>
        <v>274.30091095529059</v>
      </c>
      <c r="J124">
        <f t="shared" si="14"/>
        <v>314.31351798953278</v>
      </c>
      <c r="K124">
        <f t="shared" si="15"/>
        <v>179.38473293597104</v>
      </c>
      <c r="L124">
        <f t="shared" si="16"/>
        <v>2523.3931873920001</v>
      </c>
      <c r="M124">
        <f t="shared" si="17"/>
        <v>2094.4163455353601</v>
      </c>
      <c r="N124">
        <f t="shared" si="18"/>
        <v>2.298181205269278</v>
      </c>
      <c r="O124">
        <f t="shared" si="19"/>
        <v>2.2537854783747147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Y124"/>
  <sheetViews>
    <sheetView zoomScale="80" zoomScaleNormal="80" workbookViewId="0">
      <selection activeCell="J6" sqref="J6"/>
    </sheetView>
  </sheetViews>
  <sheetFormatPr defaultColWidth="11.42578125" defaultRowHeight="15" x14ac:dyDescent="0.25"/>
  <cols>
    <col min="1" max="1" width="12.42578125" bestFit="1" customWidth="1"/>
    <col min="2" max="2" width="13.5703125" bestFit="1" customWidth="1"/>
    <col min="3" max="3" width="13.5703125" customWidth="1"/>
    <col min="4" max="4" width="18.42578125" customWidth="1"/>
    <col min="5" max="5" width="22.140625" customWidth="1"/>
    <col min="6" max="6" width="18.85546875" customWidth="1"/>
    <col min="7" max="7" width="20.7109375" customWidth="1"/>
    <col min="8" max="8" width="14.5703125" customWidth="1"/>
    <col min="9" max="9" width="17" customWidth="1"/>
    <col min="10" max="10" width="10.42578125" customWidth="1"/>
    <col min="11" max="11" width="21.5703125" bestFit="1" customWidth="1"/>
    <col min="12" max="12" width="24.5703125" customWidth="1"/>
    <col min="13" max="13" width="19.42578125" customWidth="1"/>
    <col min="14" max="15" width="19.7109375" customWidth="1"/>
    <col min="16" max="16" width="16.28515625" bestFit="1" customWidth="1"/>
    <col min="17" max="17" width="12.42578125" customWidth="1"/>
    <col min="18" max="19" width="20" customWidth="1"/>
    <col min="20" max="20" width="18.85546875" bestFit="1" customWidth="1"/>
    <col min="27" max="27" width="15" customWidth="1"/>
    <col min="30" max="30" width="15.7109375" customWidth="1"/>
  </cols>
  <sheetData>
    <row r="1" spans="1:21" ht="18.75" x14ac:dyDescent="0.3">
      <c r="A1" s="1" t="s">
        <v>90</v>
      </c>
    </row>
    <row r="2" spans="1:21" x14ac:dyDescent="0.25">
      <c r="A2" s="2" t="s">
        <v>94</v>
      </c>
    </row>
    <row r="4" spans="1:21" x14ac:dyDescent="0.25">
      <c r="A4" s="3" t="s">
        <v>0</v>
      </c>
      <c r="B4" s="3" t="s">
        <v>1</v>
      </c>
      <c r="C4" s="3" t="s">
        <v>59</v>
      </c>
      <c r="D4" s="3" t="s">
        <v>37</v>
      </c>
      <c r="E4" s="4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19" t="s">
        <v>9</v>
      </c>
      <c r="M4" s="3" t="s">
        <v>10</v>
      </c>
      <c r="N4" s="19" t="s">
        <v>11</v>
      </c>
      <c r="O4" s="5"/>
      <c r="P4" s="6" t="s">
        <v>12</v>
      </c>
      <c r="R4" s="7" t="s">
        <v>13</v>
      </c>
      <c r="S4" s="7" t="s">
        <v>14</v>
      </c>
      <c r="T4" s="7" t="s">
        <v>15</v>
      </c>
      <c r="U4" s="8" t="s">
        <v>16</v>
      </c>
    </row>
    <row r="5" spans="1:21" ht="17.25" x14ac:dyDescent="0.25">
      <c r="A5" s="9" t="s">
        <v>39</v>
      </c>
      <c r="B5" s="9" t="s">
        <v>17</v>
      </c>
      <c r="C5" s="9" t="s">
        <v>60</v>
      </c>
      <c r="D5" s="9" t="s">
        <v>38</v>
      </c>
      <c r="E5" s="9" t="s">
        <v>18</v>
      </c>
      <c r="F5" s="9" t="s">
        <v>19</v>
      </c>
      <c r="G5" s="9" t="s">
        <v>20</v>
      </c>
      <c r="H5" s="9"/>
      <c r="I5" s="9" t="s">
        <v>21</v>
      </c>
      <c r="J5" s="9" t="s">
        <v>22</v>
      </c>
      <c r="K5" s="5"/>
      <c r="L5" s="5"/>
      <c r="M5" s="5"/>
      <c r="N5" s="5"/>
      <c r="O5" s="5"/>
      <c r="P5" s="5" t="s">
        <v>22</v>
      </c>
      <c r="R5" s="9" t="s">
        <v>20</v>
      </c>
      <c r="S5" s="9" t="s">
        <v>21</v>
      </c>
      <c r="T5" s="9" t="s">
        <v>22</v>
      </c>
      <c r="U5" s="10" t="s">
        <v>23</v>
      </c>
    </row>
    <row r="6" spans="1:21" x14ac:dyDescent="0.25">
      <c r="A6" s="5">
        <v>11.5</v>
      </c>
      <c r="B6" s="11">
        <f t="shared" ref="B6:B11" si="0">($E$12*($A6/60))/$E$13</f>
        <v>10.035029892862239</v>
      </c>
      <c r="C6" s="11"/>
      <c r="D6" s="11"/>
      <c r="E6" s="33">
        <v>19.71</v>
      </c>
      <c r="F6" s="11">
        <f t="shared" ref="F6:F11" si="1">$E$13*$B6</f>
        <v>100.35029892862239</v>
      </c>
      <c r="G6" s="11">
        <f t="shared" ref="G6:G11" si="2">(6*$F6)/((POWER($F$16,2))*$F$15)</f>
        <v>60.210179357173431</v>
      </c>
      <c r="H6" s="13">
        <f t="shared" ref="H6:H11" si="3">G6*((2+P$16)/3)</f>
        <v>66.030496695033534</v>
      </c>
      <c r="I6" s="5">
        <f t="shared" ref="I6:I11" si="4">((E6*$F$16)/(2*$F$17))*100000</f>
        <v>25269.230769230773</v>
      </c>
      <c r="J6" s="20">
        <f t="shared" ref="J6:J11" si="5">(($E6*$F$16^3)*$F$15)/(4*$F$17*$F6*(2+P$16))*100000</f>
        <v>382.69030272388346</v>
      </c>
      <c r="K6" s="5">
        <f t="shared" ref="K6:N11" si="6">LOG(G6,10)</f>
        <v>1.7796699209077738</v>
      </c>
      <c r="L6" s="5">
        <f t="shared" si="6"/>
        <v>1.8197445641380856</v>
      </c>
      <c r="M6" s="5">
        <f t="shared" si="6"/>
        <v>4.4025920215889629</v>
      </c>
      <c r="N6" s="5">
        <f t="shared" si="6"/>
        <v>2.5828474574508768</v>
      </c>
      <c r="O6" s="5"/>
      <c r="P6" s="5" t="e">
        <f t="shared" ref="P6:P11" si="7">$Y$22*($G6^($Y$21-1))</f>
        <v>#VALUE!</v>
      </c>
      <c r="R6">
        <f t="shared" ref="R6:R11" si="8">G6*0.75</f>
        <v>45.157634517880069</v>
      </c>
      <c r="S6">
        <f t="shared" ref="S6:S11" si="9">I6</f>
        <v>25269.230769230773</v>
      </c>
      <c r="T6">
        <f t="shared" ref="T6:T11" si="10">(E6*100000*$F$15*$F$16^3)/($F$17*12*F6)</f>
        <v>419.68369865385887</v>
      </c>
      <c r="U6">
        <f t="shared" ref="U6:U11" si="11">(1/96)*(T6*R6^2*($F$16/1000)^2)/(0.223*0.83^2)</f>
        <v>5.8029948940954618E-2</v>
      </c>
    </row>
    <row r="7" spans="1:21" x14ac:dyDescent="0.25">
      <c r="A7" s="5">
        <v>44.5</v>
      </c>
      <c r="B7" s="11">
        <f t="shared" si="0"/>
        <v>38.831202628901707</v>
      </c>
      <c r="C7" s="11"/>
      <c r="D7" s="11"/>
      <c r="E7" s="28">
        <v>62.5</v>
      </c>
      <c r="F7" s="11">
        <f t="shared" si="1"/>
        <v>388.31202628901707</v>
      </c>
      <c r="G7" s="11">
        <f t="shared" si="2"/>
        <v>232.98721577341024</v>
      </c>
      <c r="H7" s="13">
        <f t="shared" si="3"/>
        <v>255.50931329817323</v>
      </c>
      <c r="I7" s="5">
        <f t="shared" si="4"/>
        <v>80128.205128205125</v>
      </c>
      <c r="J7" s="20">
        <f t="shared" si="5"/>
        <v>313.60189612617933</v>
      </c>
      <c r="K7" s="5">
        <f t="shared" si="6"/>
        <v>2.3673320915350939</v>
      </c>
      <c r="L7" s="5">
        <f t="shared" si="6"/>
        <v>2.4074067347654053</v>
      </c>
      <c r="M7" s="5">
        <f t="shared" si="6"/>
        <v>4.9037854146535942</v>
      </c>
      <c r="N7" s="5">
        <f t="shared" si="6"/>
        <v>2.4963786798881888</v>
      </c>
      <c r="O7" s="5"/>
      <c r="P7" s="5" t="e">
        <f t="shared" si="7"/>
        <v>#VALUE!</v>
      </c>
      <c r="R7">
        <f t="shared" si="8"/>
        <v>174.74041183005767</v>
      </c>
      <c r="S7">
        <f t="shared" si="9"/>
        <v>80128.205128205125</v>
      </c>
      <c r="T7">
        <f t="shared" si="10"/>
        <v>343.91674608504331</v>
      </c>
      <c r="U7">
        <f t="shared" si="11"/>
        <v>0.71204550985829329</v>
      </c>
    </row>
    <row r="8" spans="1:21" x14ac:dyDescent="0.25">
      <c r="A8" s="5">
        <v>77.5</v>
      </c>
      <c r="B8" s="11">
        <f t="shared" si="0"/>
        <v>67.627375364941173</v>
      </c>
      <c r="C8" s="11"/>
      <c r="D8" s="11"/>
      <c r="E8" s="29">
        <v>91.78</v>
      </c>
      <c r="F8" s="11">
        <f t="shared" si="1"/>
        <v>676.27375364941167</v>
      </c>
      <c r="G8" s="11">
        <f t="shared" si="2"/>
        <v>405.76425218964698</v>
      </c>
      <c r="H8" s="13">
        <f t="shared" si="3"/>
        <v>444.98812990131285</v>
      </c>
      <c r="I8" s="5">
        <f t="shared" si="4"/>
        <v>117666.66666666667</v>
      </c>
      <c r="J8" s="20">
        <f t="shared" si="5"/>
        <v>264.42652906890385</v>
      </c>
      <c r="K8" s="5">
        <f t="shared" si="6"/>
        <v>2.6082737830604725</v>
      </c>
      <c r="L8" s="5">
        <f t="shared" si="6"/>
        <v>2.6483484262907844</v>
      </c>
      <c r="M8" s="5">
        <f t="shared" si="6"/>
        <v>5.0706534506681598</v>
      </c>
      <c r="N8" s="5">
        <f t="shared" si="6"/>
        <v>2.4223050243773754</v>
      </c>
      <c r="O8" s="5"/>
      <c r="P8" s="5" t="e">
        <f t="shared" si="7"/>
        <v>#VALUE!</v>
      </c>
      <c r="R8">
        <f t="shared" si="8"/>
        <v>304.32318914223526</v>
      </c>
      <c r="S8">
        <f t="shared" si="9"/>
        <v>117666.66666666667</v>
      </c>
      <c r="T8">
        <f t="shared" si="10"/>
        <v>289.98776021223125</v>
      </c>
      <c r="U8">
        <f t="shared" si="11"/>
        <v>1.8210315898774108</v>
      </c>
    </row>
    <row r="9" spans="1:21" x14ac:dyDescent="0.25">
      <c r="A9" s="5">
        <v>99.5</v>
      </c>
      <c r="B9" s="11">
        <f t="shared" si="0"/>
        <v>86.824823855634151</v>
      </c>
      <c r="C9" s="11"/>
      <c r="D9" s="11"/>
      <c r="E9" s="30">
        <v>115.13</v>
      </c>
      <c r="F9" s="11">
        <f t="shared" si="1"/>
        <v>868.24823855634145</v>
      </c>
      <c r="G9" s="11">
        <f t="shared" si="2"/>
        <v>520.94894313380485</v>
      </c>
      <c r="H9" s="13">
        <f t="shared" si="3"/>
        <v>571.30734097007269</v>
      </c>
      <c r="I9" s="5">
        <f t="shared" si="4"/>
        <v>147602.56410256409</v>
      </c>
      <c r="J9" s="20">
        <f t="shared" si="5"/>
        <v>258.35929895795982</v>
      </c>
      <c r="K9" s="5">
        <f t="shared" si="6"/>
        <v>2.7167951612998875</v>
      </c>
      <c r="L9" s="5">
        <f t="shared" si="6"/>
        <v>2.7568698045301994</v>
      </c>
      <c r="M9" s="5">
        <f t="shared" si="6"/>
        <v>5.16909390197159</v>
      </c>
      <c r="N9" s="5">
        <f t="shared" si="6"/>
        <v>2.4122240974413911</v>
      </c>
      <c r="O9" s="5"/>
      <c r="P9" s="5" t="e">
        <f t="shared" si="7"/>
        <v>#VALUE!</v>
      </c>
      <c r="R9">
        <f t="shared" si="8"/>
        <v>390.71170735035366</v>
      </c>
      <c r="S9">
        <f t="shared" si="9"/>
        <v>147602.56410256409</v>
      </c>
      <c r="T9">
        <f t="shared" si="10"/>
        <v>283.3340311905626</v>
      </c>
      <c r="U9">
        <f t="shared" si="11"/>
        <v>2.9327788063725082</v>
      </c>
    </row>
    <row r="10" spans="1:21" x14ac:dyDescent="0.25">
      <c r="A10" s="5">
        <v>132.5</v>
      </c>
      <c r="B10" s="11">
        <f t="shared" si="0"/>
        <v>115.62099659167363</v>
      </c>
      <c r="C10" s="11"/>
      <c r="D10" s="11"/>
      <c r="E10" s="31">
        <v>145.51</v>
      </c>
      <c r="F10" s="11">
        <f t="shared" si="1"/>
        <v>1156.2099659167363</v>
      </c>
      <c r="G10" s="11">
        <f t="shared" si="2"/>
        <v>693.72597955004187</v>
      </c>
      <c r="H10" s="13">
        <f t="shared" si="3"/>
        <v>760.78615757321256</v>
      </c>
      <c r="I10" s="5">
        <f t="shared" si="4"/>
        <v>186551.28205128203</v>
      </c>
      <c r="J10" s="20">
        <f t="shared" si="5"/>
        <v>245.20856510632515</v>
      </c>
      <c r="K10" s="5">
        <f t="shared" si="6"/>
        <v>2.841187958826989</v>
      </c>
      <c r="L10" s="5">
        <f t="shared" si="6"/>
        <v>2.8812626020573009</v>
      </c>
      <c r="M10" s="5">
        <f t="shared" si="6"/>
        <v>5.2707982380237732</v>
      </c>
      <c r="N10" s="5">
        <f t="shared" si="6"/>
        <v>2.3895356359664728</v>
      </c>
      <c r="O10" s="5"/>
      <c r="P10" s="5" t="e">
        <f t="shared" si="7"/>
        <v>#VALUE!</v>
      </c>
      <c r="R10">
        <f t="shared" si="8"/>
        <v>520.29448466253143</v>
      </c>
      <c r="S10">
        <f t="shared" si="9"/>
        <v>186551.28205128203</v>
      </c>
      <c r="T10">
        <f t="shared" si="10"/>
        <v>268.91205973326998</v>
      </c>
      <c r="U10">
        <f t="shared" si="11"/>
        <v>4.936014681701085</v>
      </c>
    </row>
    <row r="11" spans="1:21" ht="15.75" thickBot="1" x14ac:dyDescent="0.3">
      <c r="A11" s="5">
        <v>240.5</v>
      </c>
      <c r="B11" s="11">
        <f t="shared" si="0"/>
        <v>209.86301645507555</v>
      </c>
      <c r="C11" s="11"/>
      <c r="D11" s="11"/>
      <c r="E11" s="32">
        <v>196.22</v>
      </c>
      <c r="F11" s="11">
        <f t="shared" si="1"/>
        <v>2098.6301645507556</v>
      </c>
      <c r="G11" s="11">
        <f t="shared" si="2"/>
        <v>1259.1780987304533</v>
      </c>
      <c r="H11" s="13">
        <f t="shared" si="3"/>
        <v>1380.8986482743971</v>
      </c>
      <c r="I11" s="5">
        <f t="shared" si="4"/>
        <v>251564.10256410256</v>
      </c>
      <c r="J11" s="20">
        <f t="shared" si="5"/>
        <v>182.17419712769137</v>
      </c>
      <c r="K11" s="5">
        <f t="shared" si="6"/>
        <v>3.1000871612640126</v>
      </c>
      <c r="L11" s="5">
        <f t="shared" si="6"/>
        <v>3.1401618044943249</v>
      </c>
      <c r="M11" s="5">
        <f t="shared" si="6"/>
        <v>5.40064866868659</v>
      </c>
      <c r="N11" s="5">
        <f t="shared" si="6"/>
        <v>2.2604868641922655</v>
      </c>
      <c r="O11" s="5"/>
      <c r="P11" s="5" t="e">
        <f t="shared" si="7"/>
        <v>#VALUE!</v>
      </c>
      <c r="R11">
        <f t="shared" si="8"/>
        <v>944.38357404783994</v>
      </c>
      <c r="S11">
        <f t="shared" si="9"/>
        <v>251564.10256410256</v>
      </c>
      <c r="T11">
        <f t="shared" si="10"/>
        <v>199.7843695167015</v>
      </c>
      <c r="U11">
        <f t="shared" si="11"/>
        <v>12.081645149348974</v>
      </c>
    </row>
    <row r="12" spans="1:21" ht="17.25" x14ac:dyDescent="0.25">
      <c r="A12" t="s">
        <v>24</v>
      </c>
      <c r="E12" s="15">
        <f>POWER((1.0165*25.4)/2,2)*PI()</f>
        <v>523.56677701889942</v>
      </c>
      <c r="F12" t="s">
        <v>25</v>
      </c>
      <c r="I12" s="5"/>
      <c r="J12" s="11"/>
      <c r="K12" s="5"/>
      <c r="L12" s="5"/>
      <c r="M12" s="5"/>
      <c r="N12" s="5"/>
      <c r="O12" s="5"/>
      <c r="P12" s="5"/>
    </row>
    <row r="13" spans="1:21" ht="17.25" x14ac:dyDescent="0.25">
      <c r="A13" t="s">
        <v>26</v>
      </c>
      <c r="E13">
        <v>10</v>
      </c>
      <c r="F13" t="s">
        <v>25</v>
      </c>
      <c r="I13" s="14"/>
      <c r="J13" s="5"/>
      <c r="K13" s="5"/>
      <c r="L13" s="5"/>
      <c r="M13" s="5"/>
      <c r="N13" s="5"/>
      <c r="O13" s="5"/>
      <c r="P13" s="5"/>
    </row>
    <row r="14" spans="1:21" x14ac:dyDescent="0.25">
      <c r="P14" s="5"/>
    </row>
    <row r="15" spans="1:21" x14ac:dyDescent="0.25">
      <c r="A15" t="s">
        <v>27</v>
      </c>
      <c r="E15" t="s">
        <v>28</v>
      </c>
      <c r="F15" s="16">
        <v>10</v>
      </c>
      <c r="G15" t="s">
        <v>29</v>
      </c>
      <c r="O15" t="s">
        <v>41</v>
      </c>
      <c r="P15">
        <f>1/P16</f>
        <v>0.77519379844961234</v>
      </c>
    </row>
    <row r="16" spans="1:21" x14ac:dyDescent="0.25">
      <c r="E16" t="s">
        <v>30</v>
      </c>
      <c r="F16" s="16">
        <v>1</v>
      </c>
      <c r="G16" t="s">
        <v>29</v>
      </c>
      <c r="P16">
        <v>1.29</v>
      </c>
    </row>
    <row r="17" spans="5:25" x14ac:dyDescent="0.25">
      <c r="E17" t="s">
        <v>31</v>
      </c>
      <c r="F17" s="16">
        <v>39</v>
      </c>
      <c r="G17" t="s">
        <v>29</v>
      </c>
      <c r="P17" s="5"/>
    </row>
    <row r="18" spans="5:25" x14ac:dyDescent="0.25">
      <c r="P18" s="5"/>
    </row>
    <row r="19" spans="5:25" x14ac:dyDescent="0.25">
      <c r="P19" s="5"/>
    </row>
    <row r="20" spans="5:25" x14ac:dyDescent="0.25">
      <c r="P20" s="5"/>
    </row>
    <row r="21" spans="5:25" x14ac:dyDescent="0.25">
      <c r="P21" s="5"/>
      <c r="S21" t="s">
        <v>32</v>
      </c>
      <c r="W21" t="s">
        <v>33</v>
      </c>
      <c r="X21" t="s">
        <v>34</v>
      </c>
      <c r="Y21">
        <v>0.28000000000000003</v>
      </c>
    </row>
    <row r="22" spans="5:25" x14ac:dyDescent="0.25">
      <c r="P22" s="5"/>
      <c r="S22" t="s">
        <v>35</v>
      </c>
      <c r="W22" t="s">
        <v>40</v>
      </c>
      <c r="X22" t="s">
        <v>36</v>
      </c>
      <c r="Y22" s="17" t="e">
        <f>10^W22</f>
        <v>#VALUE!</v>
      </c>
    </row>
    <row r="23" spans="5:25" x14ac:dyDescent="0.25">
      <c r="P23" s="5"/>
    </row>
    <row r="24" spans="5:25" x14ac:dyDescent="0.25">
      <c r="P24" s="5"/>
    </row>
    <row r="25" spans="5:25" x14ac:dyDescent="0.25">
      <c r="P25" s="5"/>
    </row>
    <row r="26" spans="5:25" x14ac:dyDescent="0.25">
      <c r="P26" s="5"/>
    </row>
    <row r="27" spans="5:25" x14ac:dyDescent="0.25">
      <c r="P27" s="5"/>
    </row>
    <row r="28" spans="5:25" x14ac:dyDescent="0.25">
      <c r="P28" s="5"/>
    </row>
    <row r="29" spans="5:25" x14ac:dyDescent="0.25">
      <c r="P29" s="5"/>
    </row>
    <row r="30" spans="5:25" x14ac:dyDescent="0.25">
      <c r="P30" s="5"/>
    </row>
    <row r="31" spans="5:25" x14ac:dyDescent="0.25">
      <c r="P31" s="5"/>
      <c r="Q31" s="5"/>
    </row>
    <row r="40" spans="15:19" x14ac:dyDescent="0.25">
      <c r="O40" s="25"/>
      <c r="P40" s="25"/>
      <c r="Q40" s="25"/>
      <c r="R40" s="25"/>
      <c r="S40" s="25"/>
    </row>
    <row r="41" spans="15:19" x14ac:dyDescent="0.25">
      <c r="O41" s="25"/>
      <c r="P41" s="25"/>
      <c r="Q41" s="25"/>
      <c r="R41" s="25"/>
      <c r="S41" s="25"/>
    </row>
    <row r="42" spans="15:19" x14ac:dyDescent="0.25">
      <c r="O42" s="25"/>
      <c r="P42" s="25"/>
      <c r="Q42" s="25"/>
      <c r="R42" s="25"/>
      <c r="S42" s="25"/>
    </row>
    <row r="43" spans="15:19" x14ac:dyDescent="0.25">
      <c r="O43" s="26"/>
      <c r="P43" s="26"/>
      <c r="Q43" s="27"/>
      <c r="R43" s="27"/>
      <c r="S43" s="25"/>
    </row>
    <row r="44" spans="15:19" x14ac:dyDescent="0.25">
      <c r="O44" s="24"/>
      <c r="P44" s="25"/>
      <c r="Q44" s="23"/>
      <c r="R44" s="23"/>
      <c r="S44" s="25"/>
    </row>
    <row r="45" spans="15:19" x14ac:dyDescent="0.25">
      <c r="O45" s="24"/>
      <c r="P45" s="25"/>
      <c r="Q45" s="23"/>
      <c r="R45" s="23"/>
      <c r="S45" s="25"/>
    </row>
    <row r="46" spans="15:19" x14ac:dyDescent="0.25">
      <c r="O46" s="24"/>
      <c r="P46" s="25"/>
      <c r="Q46" s="23"/>
      <c r="R46" s="23"/>
      <c r="S46" s="25"/>
    </row>
    <row r="47" spans="15:19" x14ac:dyDescent="0.25">
      <c r="O47" s="24"/>
      <c r="Q47" s="23"/>
      <c r="R47" s="23"/>
    </row>
    <row r="48" spans="15:19" x14ac:dyDescent="0.25">
      <c r="O48" s="24"/>
      <c r="Q48" s="23"/>
      <c r="R48" s="23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7" spans="1:24" x14ac:dyDescent="0.25">
      <c r="X67" s="18"/>
    </row>
    <row r="68" spans="1:24" x14ac:dyDescent="0.25">
      <c r="A68" t="s">
        <v>64</v>
      </c>
    </row>
    <row r="69" spans="1:24" x14ac:dyDescent="0.25">
      <c r="A69" t="s">
        <v>65</v>
      </c>
    </row>
    <row r="70" spans="1:24" x14ac:dyDescent="0.25">
      <c r="A70" t="s">
        <v>66</v>
      </c>
    </row>
    <row r="72" spans="1:24" x14ac:dyDescent="0.25">
      <c r="A72" t="s">
        <v>67</v>
      </c>
      <c r="B72" t="s">
        <v>67</v>
      </c>
      <c r="C72" t="s">
        <v>68</v>
      </c>
      <c r="D72" t="s">
        <v>69</v>
      </c>
      <c r="E72" t="s">
        <v>70</v>
      </c>
      <c r="F72" t="s">
        <v>71</v>
      </c>
      <c r="G72" t="s">
        <v>68</v>
      </c>
      <c r="H72" t="s">
        <v>72</v>
      </c>
      <c r="I72" t="s">
        <v>73</v>
      </c>
      <c r="J72" t="s">
        <v>74</v>
      </c>
      <c r="K72" t="s">
        <v>75</v>
      </c>
      <c r="L72" t="s">
        <v>76</v>
      </c>
      <c r="M72" t="s">
        <v>77</v>
      </c>
    </row>
    <row r="73" spans="1:24" x14ac:dyDescent="0.25">
      <c r="A73" t="s">
        <v>78</v>
      </c>
      <c r="B73" t="s">
        <v>79</v>
      </c>
      <c r="C73" t="s">
        <v>80</v>
      </c>
      <c r="D73" t="s">
        <v>80</v>
      </c>
      <c r="F73" t="s">
        <v>81</v>
      </c>
      <c r="G73" t="s">
        <v>21</v>
      </c>
      <c r="H73" t="s">
        <v>21</v>
      </c>
      <c r="L73" t="s">
        <v>82</v>
      </c>
      <c r="M73" t="s">
        <v>82</v>
      </c>
    </row>
    <row r="74" spans="1:24" x14ac:dyDescent="0.25">
      <c r="A74">
        <f>B74*2*3.1416</f>
        <v>0.62831999999999999</v>
      </c>
      <c r="B74">
        <v>0.1</v>
      </c>
      <c r="E74">
        <v>1.1283099999999999</v>
      </c>
      <c r="G74">
        <v>181.22200000000001</v>
      </c>
      <c r="H74">
        <v>1349.82</v>
      </c>
      <c r="I74">
        <f>H74/A74</f>
        <v>2148.3002291825819</v>
      </c>
      <c r="J74">
        <f>G74/A74</f>
        <v>288.42309651133183</v>
      </c>
      <c r="K74">
        <f>SQRT(I74^2+J74^2)*0.43</f>
        <v>932.05728736279207</v>
      </c>
      <c r="L74">
        <f>(A74*(25.4/2))/1</f>
        <v>7.9796639999999996</v>
      </c>
      <c r="M74">
        <f>L74*0.83</f>
        <v>6.6231211199999995</v>
      </c>
    </row>
    <row r="75" spans="1:24" x14ac:dyDescent="0.25">
      <c r="A75">
        <f t="shared" ref="A75:A124" si="12">B75*2*3.1416</f>
        <v>0.70497504</v>
      </c>
      <c r="B75">
        <v>0.11219999999999999</v>
      </c>
      <c r="E75">
        <v>1.1264700000000001</v>
      </c>
      <c r="G75">
        <v>206.32900000000001</v>
      </c>
      <c r="H75">
        <v>1503.32</v>
      </c>
      <c r="I75">
        <f t="shared" ref="I75:I124" si="13">H75/A75</f>
        <v>2132.4442919284065</v>
      </c>
      <c r="J75">
        <f t="shared" ref="J75:J124" si="14">G75/A75</f>
        <v>292.67561018897919</v>
      </c>
      <c r="K75">
        <f t="shared" ref="K75:K124" si="15">SQRT(I75^2+J75^2)*0.43</f>
        <v>925.54717403476843</v>
      </c>
      <c r="L75">
        <f t="shared" ref="L75:L124" si="16">(A75*(25.4/2))/1</f>
        <v>8.9531830079999999</v>
      </c>
      <c r="M75">
        <f t="shared" ref="M75:M124" si="17">L75*0.83</f>
        <v>7.4311418966399998</v>
      </c>
    </row>
    <row r="76" spans="1:24" x14ac:dyDescent="0.25">
      <c r="A76">
        <f t="shared" si="12"/>
        <v>0.790992048</v>
      </c>
      <c r="B76">
        <v>0.12589</v>
      </c>
      <c r="E76">
        <v>1.11985</v>
      </c>
      <c r="G76">
        <v>241.31700000000001</v>
      </c>
      <c r="H76">
        <v>1671.83</v>
      </c>
      <c r="I76">
        <f t="shared" si="13"/>
        <v>2113.5863555482924</v>
      </c>
      <c r="J76">
        <f t="shared" si="14"/>
        <v>305.08144880869901</v>
      </c>
      <c r="K76">
        <f t="shared" si="15"/>
        <v>918.26114627846573</v>
      </c>
      <c r="L76">
        <f t="shared" si="16"/>
        <v>10.0455990096</v>
      </c>
      <c r="M76">
        <f t="shared" si="17"/>
        <v>8.3378471779679995</v>
      </c>
    </row>
    <row r="77" spans="1:24" x14ac:dyDescent="0.25">
      <c r="A77">
        <f t="shared" si="12"/>
        <v>0.8875019999999999</v>
      </c>
      <c r="B77">
        <v>0.14124999999999999</v>
      </c>
      <c r="E77">
        <v>1.1087400000000001</v>
      </c>
      <c r="G77">
        <v>284.90699999999998</v>
      </c>
      <c r="H77">
        <v>1845.04</v>
      </c>
      <c r="I77">
        <f t="shared" si="13"/>
        <v>2078.9136249833805</v>
      </c>
      <c r="J77">
        <f t="shared" si="14"/>
        <v>321.0212484028205</v>
      </c>
      <c r="K77">
        <f t="shared" si="15"/>
        <v>904.52792064828361</v>
      </c>
      <c r="L77">
        <f t="shared" si="16"/>
        <v>11.271275399999999</v>
      </c>
      <c r="M77">
        <f t="shared" si="17"/>
        <v>9.3551585819999978</v>
      </c>
    </row>
    <row r="78" spans="1:24" x14ac:dyDescent="0.25">
      <c r="A78">
        <f t="shared" si="12"/>
        <v>0.99582436799999996</v>
      </c>
      <c r="B78">
        <v>0.15848999999999999</v>
      </c>
      <c r="E78">
        <v>1.0952999999999999</v>
      </c>
      <c r="G78">
        <v>339.92500000000001</v>
      </c>
      <c r="H78">
        <v>2045.16</v>
      </c>
      <c r="I78">
        <f t="shared" si="13"/>
        <v>2053.7356442757787</v>
      </c>
      <c r="J78">
        <f t="shared" si="14"/>
        <v>341.35035345911524</v>
      </c>
      <c r="K78">
        <f t="shared" si="15"/>
        <v>895.22139421119289</v>
      </c>
      <c r="L78">
        <f t="shared" si="16"/>
        <v>12.646969473599999</v>
      </c>
      <c r="M78">
        <f t="shared" si="17"/>
        <v>10.496984663087998</v>
      </c>
    </row>
    <row r="79" spans="1:24" x14ac:dyDescent="0.25">
      <c r="A79">
        <f t="shared" si="12"/>
        <v>1.1173414559999999</v>
      </c>
      <c r="B79">
        <v>0.17782999999999999</v>
      </c>
      <c r="E79">
        <v>1.0785</v>
      </c>
      <c r="G79">
        <v>398.47300000000001</v>
      </c>
      <c r="H79">
        <v>2272.35</v>
      </c>
      <c r="I79">
        <f t="shared" si="13"/>
        <v>2033.7113492010271</v>
      </c>
      <c r="J79">
        <f t="shared" si="14"/>
        <v>356.62598739198671</v>
      </c>
      <c r="K79">
        <f t="shared" si="15"/>
        <v>887.83952027070393</v>
      </c>
      <c r="L79">
        <f t="shared" si="16"/>
        <v>14.190236491199999</v>
      </c>
      <c r="M79">
        <f t="shared" si="17"/>
        <v>11.777896287695999</v>
      </c>
    </row>
    <row r="80" spans="1:24" x14ac:dyDescent="0.25">
      <c r="A80">
        <f t="shared" si="12"/>
        <v>1.2536868960000001</v>
      </c>
      <c r="B80">
        <v>0.19953000000000001</v>
      </c>
      <c r="E80">
        <v>1.06108</v>
      </c>
      <c r="G80">
        <v>462.40800000000002</v>
      </c>
      <c r="H80">
        <v>2508.7199999999998</v>
      </c>
      <c r="I80">
        <f t="shared" si="13"/>
        <v>2001.0737992111865</v>
      </c>
      <c r="J80">
        <f t="shared" si="14"/>
        <v>368.83850463409487</v>
      </c>
      <c r="K80">
        <f t="shared" si="15"/>
        <v>874.95630277914404</v>
      </c>
      <c r="L80">
        <f t="shared" si="16"/>
        <v>15.9218235792</v>
      </c>
      <c r="M80">
        <f t="shared" si="17"/>
        <v>13.215113570735999</v>
      </c>
    </row>
    <row r="81" spans="1:13" x14ac:dyDescent="0.25">
      <c r="A81">
        <f t="shared" si="12"/>
        <v>1.406619984</v>
      </c>
      <c r="B81">
        <v>0.22387000000000001</v>
      </c>
      <c r="E81">
        <v>1.0383199999999999</v>
      </c>
      <c r="G81">
        <v>552.23299999999995</v>
      </c>
      <c r="H81">
        <v>2777.93</v>
      </c>
      <c r="I81">
        <f t="shared" si="13"/>
        <v>1974.897293937493</v>
      </c>
      <c r="J81">
        <f t="shared" si="14"/>
        <v>392.59573039024872</v>
      </c>
      <c r="K81">
        <f t="shared" si="15"/>
        <v>865.82298988575633</v>
      </c>
      <c r="L81">
        <f t="shared" si="16"/>
        <v>17.8640737968</v>
      </c>
      <c r="M81">
        <f t="shared" si="17"/>
        <v>14.827181251343999</v>
      </c>
    </row>
    <row r="82" spans="1:13" x14ac:dyDescent="0.25">
      <c r="A82">
        <f t="shared" si="12"/>
        <v>1.5782770080000001</v>
      </c>
      <c r="B82">
        <v>0.25119000000000002</v>
      </c>
      <c r="E82">
        <v>1.0128999999999999</v>
      </c>
      <c r="G82">
        <v>645.75800000000004</v>
      </c>
      <c r="H82">
        <v>3069.51</v>
      </c>
      <c r="I82">
        <f t="shared" si="13"/>
        <v>1944.8487080792599</v>
      </c>
      <c r="J82">
        <f t="shared" si="14"/>
        <v>409.15377764915144</v>
      </c>
      <c r="K82">
        <f t="shared" si="15"/>
        <v>854.5911468176389</v>
      </c>
      <c r="L82">
        <f t="shared" si="16"/>
        <v>20.044118001600001</v>
      </c>
      <c r="M82">
        <f t="shared" si="17"/>
        <v>16.636617941328002</v>
      </c>
    </row>
    <row r="83" spans="1:13" x14ac:dyDescent="0.25">
      <c r="A83">
        <f t="shared" si="12"/>
        <v>1.7708570879999999</v>
      </c>
      <c r="B83">
        <v>0.28183999999999998</v>
      </c>
      <c r="E83">
        <v>0.98485</v>
      </c>
      <c r="G83">
        <v>751.43799999999999</v>
      </c>
      <c r="H83">
        <v>3395.07</v>
      </c>
      <c r="I83">
        <f t="shared" si="13"/>
        <v>1917.1902820426808</v>
      </c>
      <c r="J83">
        <f t="shared" si="14"/>
        <v>424.33576661382176</v>
      </c>
      <c r="K83">
        <f t="shared" si="15"/>
        <v>844.34301372693812</v>
      </c>
      <c r="L83">
        <f t="shared" si="16"/>
        <v>22.489885017599995</v>
      </c>
      <c r="M83">
        <f t="shared" si="17"/>
        <v>18.666604564607994</v>
      </c>
    </row>
    <row r="84" spans="1:13" x14ac:dyDescent="0.25">
      <c r="A84">
        <f t="shared" si="12"/>
        <v>1.9869363360000001</v>
      </c>
      <c r="B84">
        <v>0.31623000000000001</v>
      </c>
      <c r="E84">
        <v>0.95482</v>
      </c>
      <c r="G84">
        <v>877.81899999999996</v>
      </c>
      <c r="H84">
        <v>3733.22</v>
      </c>
      <c r="I84">
        <f t="shared" si="13"/>
        <v>1878.8825451325379</v>
      </c>
      <c r="J84">
        <f t="shared" si="14"/>
        <v>441.79523223536233</v>
      </c>
      <c r="K84">
        <f t="shared" si="15"/>
        <v>829.95376448144202</v>
      </c>
      <c r="L84">
        <f t="shared" si="16"/>
        <v>25.234091467199999</v>
      </c>
      <c r="M84">
        <f t="shared" si="17"/>
        <v>20.944295917776</v>
      </c>
    </row>
    <row r="85" spans="1:13" x14ac:dyDescent="0.25">
      <c r="A85">
        <f t="shared" si="12"/>
        <v>2.2293421919999998</v>
      </c>
      <c r="B85">
        <v>0.35481000000000001</v>
      </c>
      <c r="E85">
        <v>0.92308999999999997</v>
      </c>
      <c r="G85">
        <v>1004.85</v>
      </c>
      <c r="H85">
        <v>4109.4799999999996</v>
      </c>
      <c r="I85">
        <f t="shared" si="13"/>
        <v>1843.359899950254</v>
      </c>
      <c r="J85">
        <f t="shared" si="14"/>
        <v>450.73834048712075</v>
      </c>
      <c r="K85">
        <f t="shared" si="15"/>
        <v>815.99689264344659</v>
      </c>
      <c r="L85">
        <f t="shared" si="16"/>
        <v>28.312645838399995</v>
      </c>
      <c r="M85">
        <f t="shared" si="17"/>
        <v>23.499496045871993</v>
      </c>
    </row>
    <row r="86" spans="1:13" x14ac:dyDescent="0.25">
      <c r="A86">
        <f t="shared" si="12"/>
        <v>2.501404752</v>
      </c>
      <c r="B86">
        <v>0.39811000000000002</v>
      </c>
      <c r="E86">
        <v>0.89263999999999999</v>
      </c>
      <c r="G86">
        <v>1176.3399999999999</v>
      </c>
      <c r="H86">
        <v>4517.8999999999996</v>
      </c>
      <c r="I86">
        <f t="shared" si="13"/>
        <v>1806.145125609004</v>
      </c>
      <c r="J86">
        <f t="shared" si="14"/>
        <v>470.27175392525197</v>
      </c>
      <c r="K86">
        <f t="shared" si="15"/>
        <v>802.53665326075486</v>
      </c>
      <c r="L86">
        <f t="shared" si="16"/>
        <v>31.767840350399997</v>
      </c>
      <c r="M86">
        <f t="shared" si="17"/>
        <v>26.367307490831998</v>
      </c>
    </row>
    <row r="87" spans="1:13" x14ac:dyDescent="0.25">
      <c r="A87">
        <f t="shared" si="12"/>
        <v>2.806579776</v>
      </c>
      <c r="B87">
        <v>0.44668000000000002</v>
      </c>
      <c r="E87">
        <v>0.86224999999999996</v>
      </c>
      <c r="G87">
        <v>1361.67</v>
      </c>
      <c r="H87">
        <v>4960.57</v>
      </c>
      <c r="I87">
        <f t="shared" si="13"/>
        <v>1767.4787092886113</v>
      </c>
      <c r="J87">
        <f t="shared" si="14"/>
        <v>485.17060218422955</v>
      </c>
      <c r="K87">
        <f t="shared" si="15"/>
        <v>788.12929810861749</v>
      </c>
      <c r="L87">
        <f t="shared" si="16"/>
        <v>35.643563155199999</v>
      </c>
      <c r="M87">
        <f t="shared" si="17"/>
        <v>29.584157418815998</v>
      </c>
    </row>
    <row r="88" spans="1:13" x14ac:dyDescent="0.25">
      <c r="A88">
        <f t="shared" si="12"/>
        <v>3.1490770079999999</v>
      </c>
      <c r="B88">
        <v>0.50119000000000002</v>
      </c>
      <c r="E88">
        <v>0.83331</v>
      </c>
      <c r="G88">
        <v>1571.68</v>
      </c>
      <c r="H88">
        <v>5455.43</v>
      </c>
      <c r="I88">
        <f t="shared" si="13"/>
        <v>1732.3901530959324</v>
      </c>
      <c r="J88">
        <f t="shared" si="14"/>
        <v>499.09227243641931</v>
      </c>
      <c r="K88">
        <f t="shared" si="15"/>
        <v>775.22557351506532</v>
      </c>
      <c r="L88">
        <f t="shared" si="16"/>
        <v>39.993278001599997</v>
      </c>
      <c r="M88">
        <f t="shared" si="17"/>
        <v>33.194420741327995</v>
      </c>
    </row>
    <row r="89" spans="1:13" x14ac:dyDescent="0.25">
      <c r="A89">
        <f t="shared" si="12"/>
        <v>3.5332946879999998</v>
      </c>
      <c r="B89">
        <v>0.56233999999999995</v>
      </c>
      <c r="E89">
        <v>0.80528</v>
      </c>
      <c r="G89">
        <v>1798.65</v>
      </c>
      <c r="H89">
        <v>5971.8</v>
      </c>
      <c r="I89">
        <f t="shared" si="13"/>
        <v>1690.1505612542896</v>
      </c>
      <c r="J89">
        <f t="shared" si="14"/>
        <v>509.05745453632545</v>
      </c>
      <c r="K89">
        <f t="shared" si="15"/>
        <v>759.01375569113247</v>
      </c>
      <c r="L89">
        <f t="shared" si="16"/>
        <v>44.872842537599993</v>
      </c>
      <c r="M89">
        <f t="shared" si="17"/>
        <v>37.244459306207993</v>
      </c>
    </row>
    <row r="90" spans="1:13" x14ac:dyDescent="0.25">
      <c r="A90">
        <f t="shared" si="12"/>
        <v>3.9644478719999996</v>
      </c>
      <c r="B90">
        <v>0.63095999999999997</v>
      </c>
      <c r="E90">
        <v>0.77939000000000003</v>
      </c>
      <c r="G90">
        <v>2076.96</v>
      </c>
      <c r="H90">
        <v>6527.82</v>
      </c>
      <c r="I90">
        <f t="shared" si="13"/>
        <v>1646.5899441141651</v>
      </c>
      <c r="J90">
        <f t="shared" si="14"/>
        <v>523.89640803933878</v>
      </c>
      <c r="K90">
        <f t="shared" si="15"/>
        <v>743.0078849767508</v>
      </c>
      <c r="L90">
        <f t="shared" si="16"/>
        <v>50.348487974399994</v>
      </c>
      <c r="M90">
        <f t="shared" si="17"/>
        <v>41.789245018751991</v>
      </c>
    </row>
    <row r="91" spans="1:13" x14ac:dyDescent="0.25">
      <c r="A91">
        <f t="shared" si="12"/>
        <v>4.4481914399999996</v>
      </c>
      <c r="B91">
        <v>0.70794999999999997</v>
      </c>
      <c r="E91">
        <v>0.75426000000000004</v>
      </c>
      <c r="G91">
        <v>2381.33</v>
      </c>
      <c r="H91">
        <v>7149.14</v>
      </c>
      <c r="I91">
        <f t="shared" si="13"/>
        <v>1607.2015101939949</v>
      </c>
      <c r="J91">
        <f t="shared" si="14"/>
        <v>535.347912094359</v>
      </c>
      <c r="K91">
        <f t="shared" si="15"/>
        <v>728.42737156307453</v>
      </c>
      <c r="L91">
        <f t="shared" si="16"/>
        <v>56.492031287999993</v>
      </c>
      <c r="M91">
        <f t="shared" si="17"/>
        <v>46.888385969039994</v>
      </c>
    </row>
    <row r="92" spans="1:13" x14ac:dyDescent="0.25">
      <c r="A92">
        <f t="shared" si="12"/>
        <v>4.9909342560000001</v>
      </c>
      <c r="B92">
        <v>0.79432999999999998</v>
      </c>
      <c r="E92">
        <v>0.72992999999999997</v>
      </c>
      <c r="G92">
        <v>2722.16</v>
      </c>
      <c r="H92">
        <v>7794.31</v>
      </c>
      <c r="I92">
        <f t="shared" si="13"/>
        <v>1561.6935828457044</v>
      </c>
      <c r="J92">
        <f t="shared" si="14"/>
        <v>545.42092930346143</v>
      </c>
      <c r="K92">
        <f t="shared" si="15"/>
        <v>711.30511577571474</v>
      </c>
      <c r="L92">
        <f t="shared" si="16"/>
        <v>63.384865051199995</v>
      </c>
      <c r="M92">
        <f t="shared" si="17"/>
        <v>52.609437992495991</v>
      </c>
    </row>
    <row r="93" spans="1:13" x14ac:dyDescent="0.25">
      <c r="A93">
        <f t="shared" si="12"/>
        <v>5.5999020000000002</v>
      </c>
      <c r="B93">
        <v>0.89124999999999999</v>
      </c>
      <c r="E93">
        <v>0.7046</v>
      </c>
      <c r="G93">
        <v>3106.76</v>
      </c>
      <c r="H93">
        <v>8506.0300000000007</v>
      </c>
      <c r="I93">
        <f t="shared" si="13"/>
        <v>1518.9605103803603</v>
      </c>
      <c r="J93">
        <f t="shared" si="14"/>
        <v>554.78828022347534</v>
      </c>
      <c r="K93">
        <f t="shared" si="15"/>
        <v>695.35548064808984</v>
      </c>
      <c r="L93">
        <f t="shared" si="16"/>
        <v>71.118755399999998</v>
      </c>
      <c r="M93">
        <f t="shared" si="17"/>
        <v>59.028566981999994</v>
      </c>
    </row>
    <row r="94" spans="1:13" x14ac:dyDescent="0.25">
      <c r="A94">
        <f t="shared" si="12"/>
        <v>6.2831999999999999</v>
      </c>
      <c r="B94">
        <v>1</v>
      </c>
      <c r="E94">
        <v>0.67962</v>
      </c>
      <c r="G94">
        <v>3521.73</v>
      </c>
      <c r="H94">
        <v>9250.36</v>
      </c>
      <c r="I94">
        <f t="shared" si="13"/>
        <v>1472.2370766488414</v>
      </c>
      <c r="J94">
        <f t="shared" si="14"/>
        <v>560.49942704354476</v>
      </c>
      <c r="K94">
        <f t="shared" si="15"/>
        <v>677.38876215194261</v>
      </c>
      <c r="L94">
        <f t="shared" si="16"/>
        <v>79.796639999999996</v>
      </c>
      <c r="M94">
        <f t="shared" si="17"/>
        <v>66.23121119999999</v>
      </c>
    </row>
    <row r="95" spans="1:13" x14ac:dyDescent="0.25">
      <c r="A95">
        <f t="shared" si="12"/>
        <v>7.0498760640000002</v>
      </c>
      <c r="B95">
        <v>1.12202</v>
      </c>
      <c r="G95">
        <v>4005.39</v>
      </c>
      <c r="H95">
        <v>10054.6</v>
      </c>
      <c r="I95">
        <f t="shared" si="13"/>
        <v>1426.2094693186937</v>
      </c>
      <c r="J95">
        <f t="shared" si="14"/>
        <v>568.15041337441585</v>
      </c>
      <c r="K95">
        <f t="shared" si="15"/>
        <v>660.14010372437554</v>
      </c>
      <c r="L95">
        <f t="shared" si="16"/>
        <v>89.533426012799993</v>
      </c>
      <c r="M95">
        <f t="shared" si="17"/>
        <v>74.312743590623995</v>
      </c>
    </row>
    <row r="96" spans="1:13" x14ac:dyDescent="0.25">
      <c r="A96">
        <f t="shared" si="12"/>
        <v>7.910108976000001</v>
      </c>
      <c r="B96">
        <v>1.2589300000000001</v>
      </c>
      <c r="G96">
        <v>4559.78</v>
      </c>
      <c r="H96">
        <v>10921.3</v>
      </c>
      <c r="I96">
        <f t="shared" si="13"/>
        <v>1380.6763008115602</v>
      </c>
      <c r="J96">
        <f t="shared" si="14"/>
        <v>576.44970680363474</v>
      </c>
      <c r="K96">
        <f t="shared" si="15"/>
        <v>643.35836561490214</v>
      </c>
      <c r="L96">
        <f t="shared" si="16"/>
        <v>100.45838399520001</v>
      </c>
      <c r="M96">
        <f t="shared" si="17"/>
        <v>83.380458716016008</v>
      </c>
    </row>
    <row r="97" spans="1:15" x14ac:dyDescent="0.25">
      <c r="A97">
        <f t="shared" si="12"/>
        <v>8.8752713279999984</v>
      </c>
      <c r="B97">
        <v>1.4125399999999999</v>
      </c>
      <c r="G97">
        <v>5143.1400000000003</v>
      </c>
      <c r="H97">
        <v>11811.2</v>
      </c>
      <c r="I97">
        <f t="shared" si="13"/>
        <v>1330.7987512153727</v>
      </c>
      <c r="J97">
        <f t="shared" si="14"/>
        <v>579.49101609708009</v>
      </c>
      <c r="K97">
        <f t="shared" si="15"/>
        <v>624.14246768644307</v>
      </c>
      <c r="L97">
        <f t="shared" si="16"/>
        <v>112.71594586559998</v>
      </c>
      <c r="M97">
        <f t="shared" si="17"/>
        <v>93.55423506844798</v>
      </c>
    </row>
    <row r="98" spans="1:15" x14ac:dyDescent="0.25">
      <c r="A98">
        <f t="shared" si="12"/>
        <v>9.9581808479999996</v>
      </c>
      <c r="B98">
        <v>1.5848899999999999</v>
      </c>
      <c r="G98">
        <v>5800.69</v>
      </c>
      <c r="H98">
        <v>12777.5</v>
      </c>
      <c r="I98">
        <f t="shared" si="13"/>
        <v>1283.1158818095007</v>
      </c>
      <c r="J98">
        <f t="shared" si="14"/>
        <v>582.50498645694006</v>
      </c>
      <c r="K98">
        <f t="shared" si="15"/>
        <v>605.93369179826107</v>
      </c>
      <c r="L98">
        <f t="shared" si="16"/>
        <v>126.46889676959999</v>
      </c>
      <c r="M98">
        <f t="shared" si="17"/>
        <v>104.96918431876799</v>
      </c>
    </row>
    <row r="99" spans="1:15" x14ac:dyDescent="0.25">
      <c r="A99">
        <f t="shared" si="12"/>
        <v>11.173288896000001</v>
      </c>
      <c r="B99">
        <v>1.7782800000000001</v>
      </c>
      <c r="G99">
        <v>6530.46</v>
      </c>
      <c r="H99">
        <v>13794.7</v>
      </c>
      <c r="I99">
        <f t="shared" si="13"/>
        <v>1234.6140987134465</v>
      </c>
      <c r="J99">
        <f t="shared" si="14"/>
        <v>584.47070157989765</v>
      </c>
      <c r="K99">
        <f t="shared" si="15"/>
        <v>587.36771901925147</v>
      </c>
      <c r="L99">
        <f t="shared" si="16"/>
        <v>141.9007689792</v>
      </c>
      <c r="M99">
        <f t="shared" si="17"/>
        <v>117.777638252736</v>
      </c>
    </row>
    <row r="100" spans="1:15" x14ac:dyDescent="0.25">
      <c r="A100">
        <f t="shared" si="12"/>
        <v>12.536617632</v>
      </c>
      <c r="B100">
        <v>1.99526</v>
      </c>
      <c r="G100">
        <v>7321.31</v>
      </c>
      <c r="H100">
        <v>14863</v>
      </c>
      <c r="I100">
        <f t="shared" si="13"/>
        <v>1185.5669875470921</v>
      </c>
      <c r="J100">
        <f t="shared" si="14"/>
        <v>583.99404168730416</v>
      </c>
      <c r="K100">
        <f t="shared" si="15"/>
        <v>568.28662740290372</v>
      </c>
      <c r="L100">
        <f t="shared" si="16"/>
        <v>159.2150439264</v>
      </c>
      <c r="M100">
        <f t="shared" si="17"/>
        <v>132.148486458912</v>
      </c>
    </row>
    <row r="101" spans="1:15" x14ac:dyDescent="0.25">
      <c r="A101">
        <f t="shared" si="12"/>
        <v>14.066325503999998</v>
      </c>
      <c r="B101">
        <v>2.2387199999999998</v>
      </c>
      <c r="G101">
        <v>8203.2099999999991</v>
      </c>
      <c r="H101">
        <v>16009.9</v>
      </c>
      <c r="I101">
        <f t="shared" si="13"/>
        <v>1138.1721541597565</v>
      </c>
      <c r="J101">
        <f t="shared" si="14"/>
        <v>583.18073171755316</v>
      </c>
      <c r="K101">
        <f t="shared" si="15"/>
        <v>549.91866292493819</v>
      </c>
      <c r="L101">
        <f t="shared" si="16"/>
        <v>178.64233390079997</v>
      </c>
      <c r="M101">
        <f t="shared" si="17"/>
        <v>148.27313713766398</v>
      </c>
    </row>
    <row r="102" spans="1:15" x14ac:dyDescent="0.25">
      <c r="A102">
        <f t="shared" si="12"/>
        <v>15.782707248000001</v>
      </c>
      <c r="B102">
        <v>2.5118900000000002</v>
      </c>
      <c r="G102">
        <v>9172.7000000000007</v>
      </c>
      <c r="H102">
        <v>17213.599999999999</v>
      </c>
      <c r="I102">
        <f t="shared" si="13"/>
        <v>1090.6620600329086</v>
      </c>
      <c r="J102">
        <f t="shared" si="14"/>
        <v>581.18672898544537</v>
      </c>
      <c r="K102">
        <f t="shared" si="15"/>
        <v>531.41489469841827</v>
      </c>
      <c r="L102">
        <f t="shared" si="16"/>
        <v>200.4403820496</v>
      </c>
      <c r="M102">
        <f t="shared" si="17"/>
        <v>166.365517101168</v>
      </c>
    </row>
    <row r="103" spans="1:15" x14ac:dyDescent="0.25">
      <c r="A103">
        <f t="shared" si="12"/>
        <v>17.708445215999998</v>
      </c>
      <c r="B103">
        <v>2.8183799999999999</v>
      </c>
      <c r="G103">
        <v>10224.4</v>
      </c>
      <c r="H103">
        <v>18452.099999999999</v>
      </c>
      <c r="I103">
        <f t="shared" si="13"/>
        <v>1041.9943577727586</v>
      </c>
      <c r="J103">
        <f t="shared" si="14"/>
        <v>577.37423445633794</v>
      </c>
      <c r="K103">
        <f t="shared" si="15"/>
        <v>512.24412109888794</v>
      </c>
      <c r="L103">
        <f t="shared" si="16"/>
        <v>224.89725424319997</v>
      </c>
      <c r="M103">
        <f t="shared" si="17"/>
        <v>186.66472102185597</v>
      </c>
    </row>
    <row r="104" spans="1:15" x14ac:dyDescent="0.25">
      <c r="A104">
        <f t="shared" si="12"/>
        <v>19.869237695999999</v>
      </c>
      <c r="B104">
        <v>3.16228</v>
      </c>
      <c r="G104">
        <v>11394.8</v>
      </c>
      <c r="H104">
        <v>19770.2</v>
      </c>
      <c r="I104">
        <f t="shared" si="13"/>
        <v>995.01552613566366</v>
      </c>
      <c r="J104">
        <f t="shared" si="14"/>
        <v>573.48954068298042</v>
      </c>
      <c r="K104">
        <f t="shared" si="15"/>
        <v>493.8351377047324</v>
      </c>
      <c r="L104">
        <f t="shared" si="16"/>
        <v>252.33931873919997</v>
      </c>
      <c r="M104">
        <f t="shared" si="17"/>
        <v>209.44163455353598</v>
      </c>
    </row>
    <row r="105" spans="1:15" x14ac:dyDescent="0.25">
      <c r="A105">
        <f t="shared" si="12"/>
        <v>22.293610416</v>
      </c>
      <c r="B105">
        <v>3.54813</v>
      </c>
      <c r="G105">
        <v>12653.1</v>
      </c>
      <c r="H105">
        <v>21143.7</v>
      </c>
      <c r="I105">
        <f t="shared" si="13"/>
        <v>948.41973127983272</v>
      </c>
      <c r="J105">
        <f t="shared" si="14"/>
        <v>567.56621129967095</v>
      </c>
      <c r="K105">
        <f t="shared" si="15"/>
        <v>475.26797091278513</v>
      </c>
      <c r="L105">
        <f t="shared" si="16"/>
        <v>283.12885228319999</v>
      </c>
      <c r="M105">
        <f t="shared" si="17"/>
        <v>234.99694739505597</v>
      </c>
    </row>
    <row r="106" spans="1:15" x14ac:dyDescent="0.25">
      <c r="A106">
        <f t="shared" si="12"/>
        <v>25.013859023999998</v>
      </c>
      <c r="B106">
        <v>3.9810699999999999</v>
      </c>
      <c r="G106">
        <v>14013.9</v>
      </c>
      <c r="H106">
        <v>22550.7</v>
      </c>
      <c r="I106">
        <f t="shared" si="13"/>
        <v>901.5282279460888</v>
      </c>
      <c r="J106">
        <f t="shared" si="14"/>
        <v>560.24542181012976</v>
      </c>
      <c r="K106">
        <f t="shared" si="15"/>
        <v>456.4137724741426</v>
      </c>
      <c r="L106">
        <f t="shared" si="16"/>
        <v>317.67600960479996</v>
      </c>
      <c r="M106">
        <f t="shared" si="17"/>
        <v>263.67108797198398</v>
      </c>
    </row>
    <row r="107" spans="1:15" x14ac:dyDescent="0.25">
      <c r="A107">
        <f t="shared" si="12"/>
        <v>28.066049088000003</v>
      </c>
      <c r="B107">
        <v>4.4668400000000004</v>
      </c>
      <c r="G107">
        <v>15490.6</v>
      </c>
      <c r="H107">
        <v>24047</v>
      </c>
      <c r="I107">
        <f t="shared" si="13"/>
        <v>856.80032571031177</v>
      </c>
      <c r="J107">
        <f t="shared" si="14"/>
        <v>551.93375994711005</v>
      </c>
      <c r="K107">
        <f t="shared" si="15"/>
        <v>438.24946757683534</v>
      </c>
      <c r="L107">
        <f t="shared" si="16"/>
        <v>356.43882341760002</v>
      </c>
      <c r="M107">
        <f t="shared" si="17"/>
        <v>295.84422343660799</v>
      </c>
    </row>
    <row r="108" spans="1:15" x14ac:dyDescent="0.25">
      <c r="A108">
        <f t="shared" si="12"/>
        <v>31.490581584000001</v>
      </c>
      <c r="B108">
        <v>5.01187</v>
      </c>
      <c r="G108">
        <v>17081.2</v>
      </c>
      <c r="H108">
        <v>25546.1</v>
      </c>
      <c r="I108">
        <f t="shared" si="13"/>
        <v>811.22985715131017</v>
      </c>
      <c r="J108">
        <f t="shared" si="14"/>
        <v>542.42250034145957</v>
      </c>
      <c r="K108">
        <f t="shared" si="15"/>
        <v>419.62273251925455</v>
      </c>
      <c r="L108">
        <f t="shared" si="16"/>
        <v>399.93038611679998</v>
      </c>
      <c r="M108">
        <f t="shared" si="17"/>
        <v>331.94222047694399</v>
      </c>
    </row>
    <row r="109" spans="1:15" x14ac:dyDescent="0.25">
      <c r="A109">
        <f t="shared" si="12"/>
        <v>35.333009711999999</v>
      </c>
      <c r="B109">
        <v>5.6234099999999998</v>
      </c>
      <c r="G109">
        <v>18808</v>
      </c>
      <c r="H109">
        <v>27166.400000000001</v>
      </c>
      <c r="I109">
        <f t="shared" si="13"/>
        <v>768.86741948772033</v>
      </c>
      <c r="J109">
        <f t="shared" si="14"/>
        <v>532.30676224030583</v>
      </c>
      <c r="K109">
        <f t="shared" si="15"/>
        <v>402.11497714877288</v>
      </c>
      <c r="L109">
        <f t="shared" si="16"/>
        <v>448.72922334239996</v>
      </c>
      <c r="M109">
        <f t="shared" si="17"/>
        <v>372.44525537419196</v>
      </c>
      <c r="N109" t="s">
        <v>83</v>
      </c>
      <c r="O109" t="s">
        <v>84</v>
      </c>
    </row>
    <row r="110" spans="1:15" x14ac:dyDescent="0.25">
      <c r="A110">
        <f t="shared" si="12"/>
        <v>39.644290223999995</v>
      </c>
      <c r="B110">
        <v>6.3095699999999999</v>
      </c>
      <c r="G110">
        <v>20645.7</v>
      </c>
      <c r="H110">
        <v>28784.3</v>
      </c>
      <c r="I110">
        <f t="shared" si="13"/>
        <v>726.06420337863585</v>
      </c>
      <c r="J110">
        <f t="shared" si="14"/>
        <v>520.7736065735246</v>
      </c>
      <c r="K110">
        <f t="shared" si="15"/>
        <v>384.21273047316504</v>
      </c>
      <c r="L110">
        <f t="shared" si="16"/>
        <v>503.4824858447999</v>
      </c>
      <c r="M110">
        <f t="shared" si="17"/>
        <v>417.89046325118392</v>
      </c>
      <c r="N110">
        <f>LOG(A110,10)</f>
        <v>1.5981806468169895</v>
      </c>
      <c r="O110">
        <f>LOG(K110,10)</f>
        <v>2.5845717506418944</v>
      </c>
    </row>
    <row r="111" spans="1:15" x14ac:dyDescent="0.25">
      <c r="A111">
        <f t="shared" si="12"/>
        <v>44.481663071999996</v>
      </c>
      <c r="B111">
        <v>7.0794600000000001</v>
      </c>
      <c r="G111">
        <v>22578.400000000001</v>
      </c>
      <c r="H111">
        <v>30470.2</v>
      </c>
      <c r="I111">
        <f t="shared" si="13"/>
        <v>685.00586299301767</v>
      </c>
      <c r="J111">
        <f t="shared" si="14"/>
        <v>507.58893532046227</v>
      </c>
      <c r="K111">
        <f t="shared" si="15"/>
        <v>366.60609728840552</v>
      </c>
      <c r="L111">
        <f t="shared" si="16"/>
        <v>564.91712101439987</v>
      </c>
      <c r="M111">
        <f t="shared" si="17"/>
        <v>468.88121044195185</v>
      </c>
      <c r="N111">
        <f t="shared" ref="N111:N124" si="18">LOG(A111,10)</f>
        <v>1.6481810161974388</v>
      </c>
      <c r="O111">
        <f t="shared" ref="O111:O124" si="19">LOG(K111,10)</f>
        <v>2.5641996837486425</v>
      </c>
    </row>
    <row r="112" spans="1:15" x14ac:dyDescent="0.25">
      <c r="A112">
        <f t="shared" si="12"/>
        <v>49.909216895999997</v>
      </c>
      <c r="B112">
        <v>7.9432799999999997</v>
      </c>
      <c r="G112">
        <v>24746.6</v>
      </c>
      <c r="H112">
        <v>32208</v>
      </c>
      <c r="I112">
        <f t="shared" si="13"/>
        <v>645.33170430452753</v>
      </c>
      <c r="J112">
        <f t="shared" si="14"/>
        <v>495.83226383949392</v>
      </c>
      <c r="K112">
        <f t="shared" si="15"/>
        <v>349.94250754665472</v>
      </c>
      <c r="L112">
        <f t="shared" si="16"/>
        <v>633.84705457919995</v>
      </c>
      <c r="M112">
        <f t="shared" si="17"/>
        <v>526.09305530073595</v>
      </c>
      <c r="N112">
        <f t="shared" si="18"/>
        <v>1.6981807555921469</v>
      </c>
      <c r="O112">
        <f t="shared" si="19"/>
        <v>2.5439966994754442</v>
      </c>
    </row>
    <row r="113" spans="1:15" x14ac:dyDescent="0.25">
      <c r="A113">
        <f t="shared" si="12"/>
        <v>55.999082831999992</v>
      </c>
      <c r="B113">
        <v>8.9125099999999993</v>
      </c>
      <c r="G113">
        <v>26958.1</v>
      </c>
      <c r="H113">
        <v>33971.5</v>
      </c>
      <c r="I113">
        <f t="shared" si="13"/>
        <v>606.6438641846363</v>
      </c>
      <c r="J113">
        <f t="shared" si="14"/>
        <v>481.40252726773451</v>
      </c>
      <c r="K113">
        <f t="shared" si="15"/>
        <v>333.01138142294047</v>
      </c>
      <c r="L113">
        <f t="shared" si="16"/>
        <v>711.18835196639986</v>
      </c>
      <c r="M113">
        <f t="shared" si="17"/>
        <v>590.28633213211185</v>
      </c>
      <c r="N113">
        <f t="shared" si="18"/>
        <v>1.7481809140729274</v>
      </c>
      <c r="O113">
        <f t="shared" si="19"/>
        <v>2.5224590767637105</v>
      </c>
    </row>
    <row r="114" spans="1:15" x14ac:dyDescent="0.25">
      <c r="A114">
        <f t="shared" si="12"/>
        <v>62.832000000000001</v>
      </c>
      <c r="B114">
        <v>10</v>
      </c>
      <c r="G114">
        <v>29367.7</v>
      </c>
      <c r="H114">
        <v>35798.9</v>
      </c>
      <c r="I114">
        <f t="shared" si="13"/>
        <v>569.75585688820979</v>
      </c>
      <c r="J114">
        <f t="shared" si="14"/>
        <v>467.40036923860453</v>
      </c>
      <c r="K114">
        <f t="shared" si="15"/>
        <v>316.88544809766211</v>
      </c>
      <c r="L114">
        <f t="shared" si="16"/>
        <v>797.96640000000002</v>
      </c>
      <c r="M114">
        <f t="shared" si="17"/>
        <v>662.31211199999996</v>
      </c>
      <c r="N114">
        <f t="shared" si="18"/>
        <v>1.7981808839263431</v>
      </c>
      <c r="O114">
        <f t="shared" si="19"/>
        <v>2.5009022961294218</v>
      </c>
    </row>
    <row r="115" spans="1:15" x14ac:dyDescent="0.25">
      <c r="A115">
        <f t="shared" si="12"/>
        <v>70.49876064</v>
      </c>
      <c r="B115">
        <v>11.2202</v>
      </c>
      <c r="G115">
        <v>31953.5</v>
      </c>
      <c r="H115">
        <v>37651.9</v>
      </c>
      <c r="I115">
        <f t="shared" si="13"/>
        <v>534.0788924257605</v>
      </c>
      <c r="J115">
        <f t="shared" si="14"/>
        <v>453.24910267812618</v>
      </c>
      <c r="K115">
        <f t="shared" si="15"/>
        <v>301.2072538887644</v>
      </c>
      <c r="L115">
        <f t="shared" si="16"/>
        <v>895.33426012799998</v>
      </c>
      <c r="M115">
        <f t="shared" si="17"/>
        <v>743.12743590623995</v>
      </c>
      <c r="N115">
        <f t="shared" si="18"/>
        <v>1.8481814822121045</v>
      </c>
      <c r="O115">
        <f t="shared" si="19"/>
        <v>2.4788654266452905</v>
      </c>
    </row>
    <row r="116" spans="1:15" x14ac:dyDescent="0.25">
      <c r="A116">
        <f t="shared" si="12"/>
        <v>79.101089759999994</v>
      </c>
      <c r="B116">
        <v>12.5893</v>
      </c>
      <c r="G116">
        <v>34631.800000000003</v>
      </c>
      <c r="H116">
        <v>39507.300000000003</v>
      </c>
      <c r="I116">
        <f t="shared" si="13"/>
        <v>499.4532960275111</v>
      </c>
      <c r="J116">
        <f t="shared" si="14"/>
        <v>437.81697704893929</v>
      </c>
      <c r="K116">
        <f t="shared" si="15"/>
        <v>285.59812118849356</v>
      </c>
      <c r="L116">
        <f t="shared" si="16"/>
        <v>1004.5838399519998</v>
      </c>
      <c r="M116">
        <f t="shared" si="17"/>
        <v>833.80458716015983</v>
      </c>
      <c r="N116">
        <f t="shared" si="18"/>
        <v>1.898182466727695</v>
      </c>
      <c r="O116">
        <f t="shared" si="19"/>
        <v>2.4557553461007973</v>
      </c>
    </row>
    <row r="117" spans="1:15" x14ac:dyDescent="0.25">
      <c r="A117">
        <f t="shared" si="12"/>
        <v>88.752713280000009</v>
      </c>
      <c r="B117">
        <v>14.125400000000001</v>
      </c>
      <c r="G117">
        <v>37531.300000000003</v>
      </c>
      <c r="H117">
        <v>41384.9</v>
      </c>
      <c r="I117">
        <f t="shared" si="13"/>
        <v>466.2944767608123</v>
      </c>
      <c r="J117">
        <f t="shared" si="14"/>
        <v>422.87495911922161</v>
      </c>
      <c r="K117">
        <f t="shared" si="15"/>
        <v>270.67937138414885</v>
      </c>
      <c r="L117">
        <f t="shared" si="16"/>
        <v>1127.159458656</v>
      </c>
      <c r="M117">
        <f t="shared" si="17"/>
        <v>935.54235068447997</v>
      </c>
      <c r="N117">
        <f t="shared" si="18"/>
        <v>1.9481816388484798</v>
      </c>
      <c r="O117">
        <f t="shared" si="19"/>
        <v>2.4324551592230153</v>
      </c>
    </row>
    <row r="118" spans="1:15" x14ac:dyDescent="0.25">
      <c r="A118">
        <f t="shared" si="12"/>
        <v>99.581808480000007</v>
      </c>
      <c r="B118">
        <v>15.8489</v>
      </c>
      <c r="G118">
        <v>40559.199999999997</v>
      </c>
      <c r="H118">
        <v>43345.2</v>
      </c>
      <c r="I118">
        <f t="shared" si="13"/>
        <v>435.27227172928315</v>
      </c>
      <c r="J118">
        <f t="shared" si="14"/>
        <v>407.2952742984769</v>
      </c>
      <c r="K118">
        <f t="shared" si="15"/>
        <v>256.32883606085881</v>
      </c>
      <c r="L118">
        <f t="shared" si="16"/>
        <v>1264.688967696</v>
      </c>
      <c r="M118">
        <f t="shared" si="17"/>
        <v>1049.69184318768</v>
      </c>
      <c r="N118">
        <f t="shared" si="18"/>
        <v>1.9981800091231394</v>
      </c>
      <c r="O118">
        <f t="shared" si="19"/>
        <v>2.4087974654806512</v>
      </c>
    </row>
    <row r="119" spans="1:15" x14ac:dyDescent="0.25">
      <c r="A119">
        <f t="shared" si="12"/>
        <v>111.73288896000001</v>
      </c>
      <c r="B119">
        <v>17.782800000000002</v>
      </c>
      <c r="G119">
        <v>43742.1</v>
      </c>
      <c r="H119">
        <v>45263.7</v>
      </c>
      <c r="I119">
        <f t="shared" si="13"/>
        <v>405.10632474744517</v>
      </c>
      <c r="J119">
        <f t="shared" si="14"/>
        <v>391.48813216186971</v>
      </c>
      <c r="K119">
        <f t="shared" si="15"/>
        <v>242.24464825045658</v>
      </c>
      <c r="L119">
        <f t="shared" si="16"/>
        <v>1419.0076897920001</v>
      </c>
      <c r="M119">
        <f t="shared" si="17"/>
        <v>1177.7763825273601</v>
      </c>
      <c r="N119">
        <f t="shared" si="18"/>
        <v>2.0481810280076367</v>
      </c>
      <c r="O119">
        <f t="shared" si="19"/>
        <v>2.384254191250279</v>
      </c>
    </row>
    <row r="120" spans="1:15" x14ac:dyDescent="0.25">
      <c r="A120">
        <f t="shared" si="12"/>
        <v>125.36617631999999</v>
      </c>
      <c r="B120">
        <v>19.9526</v>
      </c>
      <c r="G120">
        <v>47103.7</v>
      </c>
      <c r="H120">
        <v>47167</v>
      </c>
      <c r="I120">
        <f t="shared" si="13"/>
        <v>376.23385656754152</v>
      </c>
      <c r="J120">
        <f t="shared" si="14"/>
        <v>375.72893568809769</v>
      </c>
      <c r="K120">
        <f t="shared" si="15"/>
        <v>228.63878707316954</v>
      </c>
      <c r="L120">
        <f t="shared" si="16"/>
        <v>1592.1504392639999</v>
      </c>
      <c r="M120">
        <f t="shared" si="17"/>
        <v>1321.48486458912</v>
      </c>
      <c r="N120">
        <f t="shared" si="18"/>
        <v>2.0981803800433267</v>
      </c>
      <c r="O120">
        <f t="shared" si="19"/>
        <v>2.3591499075244551</v>
      </c>
    </row>
    <row r="121" spans="1:15" x14ac:dyDescent="0.25">
      <c r="A121">
        <f t="shared" si="12"/>
        <v>140.66325504</v>
      </c>
      <c r="B121">
        <v>22.3872</v>
      </c>
      <c r="G121">
        <v>50714</v>
      </c>
      <c r="H121">
        <v>49094.400000000001</v>
      </c>
      <c r="I121">
        <f t="shared" si="13"/>
        <v>349.02078717031799</v>
      </c>
      <c r="J121">
        <f t="shared" si="14"/>
        <v>360.53481049886562</v>
      </c>
      <c r="K121">
        <f t="shared" si="15"/>
        <v>215.77298003657873</v>
      </c>
      <c r="L121">
        <f t="shared" si="16"/>
        <v>1786.4233390079999</v>
      </c>
      <c r="M121">
        <f t="shared" si="17"/>
        <v>1482.7313713766398</v>
      </c>
      <c r="N121">
        <f t="shared" si="18"/>
        <v>2.1481806630528877</v>
      </c>
      <c r="O121">
        <f t="shared" si="19"/>
        <v>2.3339970596438668</v>
      </c>
    </row>
    <row r="122" spans="1:15" x14ac:dyDescent="0.25">
      <c r="A122">
        <f t="shared" si="12"/>
        <v>157.82707248</v>
      </c>
      <c r="B122">
        <v>25.1189</v>
      </c>
      <c r="G122">
        <v>54346.3</v>
      </c>
      <c r="H122">
        <v>50940.3</v>
      </c>
      <c r="I122">
        <f t="shared" si="13"/>
        <v>322.76021597280283</v>
      </c>
      <c r="J122">
        <f t="shared" si="14"/>
        <v>344.340797469248</v>
      </c>
      <c r="K122">
        <f t="shared" si="15"/>
        <v>202.94211677688645</v>
      </c>
      <c r="L122">
        <f t="shared" si="16"/>
        <v>2004.4038204959998</v>
      </c>
      <c r="M122">
        <f t="shared" si="17"/>
        <v>1663.6551710116796</v>
      </c>
      <c r="N122">
        <f t="shared" si="18"/>
        <v>2.1981815009027228</v>
      </c>
      <c r="O122">
        <f t="shared" si="19"/>
        <v>2.307372185947504</v>
      </c>
    </row>
    <row r="123" spans="1:15" x14ac:dyDescent="0.25">
      <c r="A123">
        <f t="shared" si="12"/>
        <v>177.08445216000001</v>
      </c>
      <c r="B123">
        <v>28.183800000000002</v>
      </c>
      <c r="G123">
        <v>58139.4</v>
      </c>
      <c r="H123">
        <v>52724.4</v>
      </c>
      <c r="I123">
        <f t="shared" si="13"/>
        <v>297.73590711601406</v>
      </c>
      <c r="J123">
        <f t="shared" si="14"/>
        <v>328.31453744719312</v>
      </c>
      <c r="K123">
        <f t="shared" si="15"/>
        <v>190.58127105831542</v>
      </c>
      <c r="L123">
        <f t="shared" si="16"/>
        <v>2248.972542432</v>
      </c>
      <c r="M123">
        <f t="shared" si="17"/>
        <v>1866.6472102185598</v>
      </c>
      <c r="N123">
        <f t="shared" si="18"/>
        <v>2.2481804322373176</v>
      </c>
      <c r="O123">
        <f t="shared" si="19"/>
        <v>2.2800802190951641</v>
      </c>
    </row>
    <row r="124" spans="1:15" x14ac:dyDescent="0.25">
      <c r="A124">
        <f t="shared" si="12"/>
        <v>198.69237696000002</v>
      </c>
      <c r="B124">
        <v>31.622800000000002</v>
      </c>
      <c r="G124">
        <v>62451.7</v>
      </c>
      <c r="H124">
        <v>54501.5</v>
      </c>
      <c r="I124">
        <f t="shared" si="13"/>
        <v>274.30091095529059</v>
      </c>
      <c r="J124">
        <f t="shared" si="14"/>
        <v>314.31351798953278</v>
      </c>
      <c r="K124">
        <f t="shared" si="15"/>
        <v>179.38473293597104</v>
      </c>
      <c r="L124">
        <f t="shared" si="16"/>
        <v>2523.3931873920001</v>
      </c>
      <c r="M124">
        <f t="shared" si="17"/>
        <v>2094.4163455353601</v>
      </c>
      <c r="N124">
        <f t="shared" si="18"/>
        <v>2.298181205269278</v>
      </c>
      <c r="O124">
        <f t="shared" si="19"/>
        <v>2.2537854783747147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/>
  </sheetPr>
  <dimension ref="A1:Y90"/>
  <sheetViews>
    <sheetView tabSelected="1" zoomScale="80" zoomScaleNormal="80" workbookViewId="0">
      <selection activeCell="E29" sqref="E29"/>
    </sheetView>
  </sheetViews>
  <sheetFormatPr defaultColWidth="11.42578125" defaultRowHeight="15" x14ac:dyDescent="0.25"/>
  <cols>
    <col min="1" max="1" width="12.42578125" bestFit="1" customWidth="1"/>
    <col min="2" max="2" width="13.5703125" bestFit="1" customWidth="1"/>
    <col min="3" max="3" width="13.5703125" customWidth="1"/>
    <col min="4" max="4" width="18.42578125" customWidth="1"/>
    <col min="5" max="5" width="22.140625" customWidth="1"/>
    <col min="6" max="6" width="18.85546875" customWidth="1"/>
    <col min="7" max="7" width="20.7109375" customWidth="1"/>
    <col min="8" max="8" width="14.5703125" customWidth="1"/>
    <col min="9" max="9" width="17" customWidth="1"/>
    <col min="10" max="10" width="10.42578125" customWidth="1"/>
    <col min="11" max="11" width="21.5703125" bestFit="1" customWidth="1"/>
    <col min="12" max="12" width="24.5703125" customWidth="1"/>
    <col min="13" max="13" width="19.42578125" customWidth="1"/>
    <col min="14" max="15" width="19.7109375" customWidth="1"/>
    <col min="16" max="16" width="16.28515625" bestFit="1" customWidth="1"/>
    <col min="17" max="17" width="12.42578125" customWidth="1"/>
    <col min="18" max="19" width="20" customWidth="1"/>
    <col min="20" max="20" width="18.85546875" bestFit="1" customWidth="1"/>
    <col min="27" max="27" width="15" customWidth="1"/>
    <col min="30" max="30" width="15.7109375" customWidth="1"/>
  </cols>
  <sheetData>
    <row r="1" spans="1:21" ht="18.75" x14ac:dyDescent="0.3">
      <c r="A1" s="1" t="s">
        <v>90</v>
      </c>
    </row>
    <row r="2" spans="1:21" x14ac:dyDescent="0.25">
      <c r="A2" s="2" t="s">
        <v>95</v>
      </c>
    </row>
    <row r="4" spans="1:21" x14ac:dyDescent="0.25">
      <c r="A4" s="3" t="s">
        <v>0</v>
      </c>
      <c r="B4" s="3" t="s">
        <v>1</v>
      </c>
      <c r="C4" s="3" t="s">
        <v>59</v>
      </c>
      <c r="D4" s="3" t="s">
        <v>37</v>
      </c>
      <c r="E4" s="4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19" t="s">
        <v>9</v>
      </c>
      <c r="M4" s="3" t="s">
        <v>10</v>
      </c>
      <c r="N4" s="19" t="s">
        <v>11</v>
      </c>
      <c r="O4" s="5"/>
      <c r="P4" s="6" t="s">
        <v>12</v>
      </c>
      <c r="R4" s="7" t="s">
        <v>13</v>
      </c>
      <c r="S4" s="7" t="s">
        <v>14</v>
      </c>
      <c r="T4" s="7" t="s">
        <v>15</v>
      </c>
      <c r="U4" s="8" t="s">
        <v>16</v>
      </c>
    </row>
    <row r="5" spans="1:21" ht="17.25" x14ac:dyDescent="0.25">
      <c r="A5" s="9" t="s">
        <v>39</v>
      </c>
      <c r="B5" s="9" t="s">
        <v>17</v>
      </c>
      <c r="C5" s="9" t="s">
        <v>60</v>
      </c>
      <c r="D5" s="9" t="s">
        <v>38</v>
      </c>
      <c r="E5" s="9" t="s">
        <v>18</v>
      </c>
      <c r="F5" s="9" t="s">
        <v>19</v>
      </c>
      <c r="G5" s="9" t="s">
        <v>20</v>
      </c>
      <c r="H5" s="9"/>
      <c r="I5" s="9" t="s">
        <v>21</v>
      </c>
      <c r="J5" s="9" t="s">
        <v>22</v>
      </c>
      <c r="K5" s="5"/>
      <c r="L5" s="5"/>
      <c r="M5" s="5"/>
      <c r="N5" s="5"/>
      <c r="O5" s="5"/>
      <c r="P5" s="5" t="s">
        <v>22</v>
      </c>
      <c r="R5" s="9" t="s">
        <v>20</v>
      </c>
      <c r="S5" s="9" t="s">
        <v>21</v>
      </c>
      <c r="T5" s="9" t="s">
        <v>22</v>
      </c>
      <c r="U5" s="10" t="s">
        <v>23</v>
      </c>
    </row>
    <row r="6" spans="1:21" x14ac:dyDescent="0.25">
      <c r="A6" s="5">
        <v>11.5</v>
      </c>
      <c r="B6" s="11">
        <f t="shared" ref="B6:B11" si="0">($E$12*($A6/60))/$E$13</f>
        <v>10.035029892862239</v>
      </c>
      <c r="C6" s="11"/>
      <c r="D6" s="11"/>
      <c r="E6" s="33">
        <v>27.2</v>
      </c>
      <c r="F6" s="11">
        <f t="shared" ref="F6:F11" si="1">$E$13*$B6</f>
        <v>100.35029892862239</v>
      </c>
      <c r="G6" s="11">
        <f t="shared" ref="G6:G11" si="2">(6*$F6)/((POWER($F$16,2))*$F$15)</f>
        <v>60.210179357173431</v>
      </c>
      <c r="H6" s="13">
        <f t="shared" ref="H6:H11" si="3">G6*((2+P$16)/3)</f>
        <v>67.234700282177002</v>
      </c>
      <c r="I6" s="5">
        <f t="shared" ref="I6:I11" si="4">((E6*$F$16)/(2*$F$17))*100000</f>
        <v>34871.794871794868</v>
      </c>
      <c r="J6" s="20">
        <f t="shared" ref="J6:J11" si="5">(($E6*$F$16^3)*$F$15)/(4*$F$17*$F6*(2+P$16))*100000</f>
        <v>518.65769796610368</v>
      </c>
      <c r="K6" s="5">
        <f t="shared" ref="K6:N11" si="6">LOG(G6,10)</f>
        <v>1.7796699209077738</v>
      </c>
      <c r="L6" s="5">
        <f t="shared" si="6"/>
        <v>1.8275934732249568</v>
      </c>
      <c r="M6" s="5">
        <f t="shared" si="6"/>
        <v>4.5424743013437174</v>
      </c>
      <c r="N6" s="5">
        <f t="shared" si="6"/>
        <v>2.7148808281187611</v>
      </c>
      <c r="O6" s="5"/>
      <c r="P6" s="5" t="e">
        <f t="shared" ref="P6:P11" si="7">$Y$22*($G6^($Y$21-1))</f>
        <v>#VALUE!</v>
      </c>
      <c r="R6">
        <f t="shared" ref="R6:R11" si="8">G6*0.75</f>
        <v>45.157634517880069</v>
      </c>
      <c r="S6">
        <f t="shared" ref="S6:S11" si="9">I6</f>
        <v>34871.794871794868</v>
      </c>
      <c r="T6">
        <f t="shared" ref="T6:T11" si="10">(E6*100000*$F$15*$F$16^3)/($F$17*12*F6)</f>
        <v>579.16776272881589</v>
      </c>
      <c r="U6">
        <f t="shared" ref="U6:U11" si="11">(1/96)*(T6*R6^2*($F$16/1000)^2)/(0.223*0.83^2)</f>
        <v>8.0081918376152472E-2</v>
      </c>
    </row>
    <row r="7" spans="1:21" x14ac:dyDescent="0.25">
      <c r="A7" s="5">
        <v>44.5</v>
      </c>
      <c r="B7" s="11">
        <f t="shared" si="0"/>
        <v>38.831202628901707</v>
      </c>
      <c r="C7" s="11"/>
      <c r="D7" s="11"/>
      <c r="E7" s="28">
        <v>88.06</v>
      </c>
      <c r="F7" s="11">
        <f t="shared" si="1"/>
        <v>388.31202628901707</v>
      </c>
      <c r="G7" s="11">
        <f t="shared" si="2"/>
        <v>232.98721577341024</v>
      </c>
      <c r="H7" s="13">
        <f t="shared" si="3"/>
        <v>260.16905761364143</v>
      </c>
      <c r="I7" s="5">
        <f t="shared" si="4"/>
        <v>112897.43589743591</v>
      </c>
      <c r="J7" s="20">
        <f t="shared" si="5"/>
        <v>433.93875095282027</v>
      </c>
      <c r="K7" s="5">
        <f t="shared" si="6"/>
        <v>2.3673320915350939</v>
      </c>
      <c r="L7" s="5">
        <f t="shared" si="6"/>
        <v>2.4152556438522765</v>
      </c>
      <c r="M7" s="5">
        <f t="shared" si="6"/>
        <v>5.0526840784330256</v>
      </c>
      <c r="N7" s="5">
        <f t="shared" si="6"/>
        <v>2.6374284345807495</v>
      </c>
      <c r="O7" s="5"/>
      <c r="P7" s="5" t="e">
        <f t="shared" si="7"/>
        <v>#VALUE!</v>
      </c>
      <c r="R7">
        <f t="shared" si="8"/>
        <v>174.74041183005767</v>
      </c>
      <c r="S7">
        <f t="shared" si="9"/>
        <v>112897.43589743591</v>
      </c>
      <c r="T7">
        <f t="shared" si="10"/>
        <v>484.56493856398265</v>
      </c>
      <c r="U7">
        <f t="shared" si="11"/>
        <v>1.0032436415699411</v>
      </c>
    </row>
    <row r="8" spans="1:21" x14ac:dyDescent="0.25">
      <c r="A8" s="5">
        <v>77.5</v>
      </c>
      <c r="B8" s="11">
        <f t="shared" si="0"/>
        <v>67.627375364941173</v>
      </c>
      <c r="C8" s="11"/>
      <c r="D8" s="11"/>
      <c r="E8" s="29">
        <v>130.11600000000001</v>
      </c>
      <c r="F8" s="11">
        <f t="shared" si="1"/>
        <v>676.27375364941167</v>
      </c>
      <c r="G8" s="11">
        <f t="shared" si="2"/>
        <v>405.76425218964698</v>
      </c>
      <c r="H8" s="13">
        <f t="shared" si="3"/>
        <v>453.10341494510578</v>
      </c>
      <c r="I8" s="5">
        <f t="shared" si="4"/>
        <v>166815.38461538462</v>
      </c>
      <c r="J8" s="20">
        <f t="shared" si="5"/>
        <v>368.16183483321254</v>
      </c>
      <c r="K8" s="5">
        <f t="shared" si="6"/>
        <v>2.6082737830604725</v>
      </c>
      <c r="L8" s="5">
        <f t="shared" si="6"/>
        <v>2.6561973353776551</v>
      </c>
      <c r="M8" s="5">
        <f t="shared" si="6"/>
        <v>5.2222361011306067</v>
      </c>
      <c r="N8" s="5">
        <f t="shared" si="6"/>
        <v>2.5660387657529515</v>
      </c>
      <c r="O8" s="5"/>
      <c r="P8" s="5" t="e">
        <f t="shared" si="7"/>
        <v>#VALUE!</v>
      </c>
      <c r="R8">
        <f t="shared" si="8"/>
        <v>304.32318914223526</v>
      </c>
      <c r="S8">
        <f t="shared" si="9"/>
        <v>166815.38461538462</v>
      </c>
      <c r="T8">
        <f t="shared" si="10"/>
        <v>411.1140488970874</v>
      </c>
      <c r="U8">
        <f t="shared" si="11"/>
        <v>2.5816664452875262</v>
      </c>
    </row>
    <row r="9" spans="1:21" x14ac:dyDescent="0.25">
      <c r="A9" s="5">
        <v>99.5</v>
      </c>
      <c r="B9" s="11">
        <f t="shared" si="0"/>
        <v>86.824823855634151</v>
      </c>
      <c r="C9" s="11"/>
      <c r="D9" s="11"/>
      <c r="E9" s="30">
        <v>156.61000000000001</v>
      </c>
      <c r="F9" s="11">
        <f t="shared" si="1"/>
        <v>868.24823855634145</v>
      </c>
      <c r="G9" s="11">
        <f t="shared" si="2"/>
        <v>520.94894313380485</v>
      </c>
      <c r="H9" s="13">
        <f t="shared" si="3"/>
        <v>581.7263198327488</v>
      </c>
      <c r="I9" s="5">
        <f t="shared" si="4"/>
        <v>200782.05128205128</v>
      </c>
      <c r="J9" s="20">
        <f t="shared" si="5"/>
        <v>345.14864539699323</v>
      </c>
      <c r="K9" s="5">
        <f t="shared" si="6"/>
        <v>2.7167951612998875</v>
      </c>
      <c r="L9" s="5">
        <f t="shared" si="6"/>
        <v>2.7647187136170706</v>
      </c>
      <c r="M9" s="5">
        <f t="shared" si="6"/>
        <v>5.3027248868715535</v>
      </c>
      <c r="N9" s="5">
        <f t="shared" si="6"/>
        <v>2.5380061732544839</v>
      </c>
      <c r="O9" s="5"/>
      <c r="P9" s="5" t="e">
        <f t="shared" si="7"/>
        <v>#VALUE!</v>
      </c>
      <c r="R9">
        <f t="shared" si="8"/>
        <v>390.71170735035366</v>
      </c>
      <c r="S9">
        <f t="shared" si="9"/>
        <v>200782.05128205128</v>
      </c>
      <c r="T9">
        <f t="shared" si="10"/>
        <v>385.41598735997582</v>
      </c>
      <c r="U9">
        <f t="shared" si="11"/>
        <v>3.9894249011204601</v>
      </c>
    </row>
    <row r="10" spans="1:21" x14ac:dyDescent="0.25">
      <c r="A10" s="5">
        <v>132.5</v>
      </c>
      <c r="B10" s="11">
        <f t="shared" si="0"/>
        <v>115.62099659167363</v>
      </c>
      <c r="C10" s="11"/>
      <c r="D10" s="11"/>
      <c r="E10" s="31">
        <v>181.61</v>
      </c>
      <c r="F10" s="11">
        <f t="shared" si="1"/>
        <v>1156.2099659167363</v>
      </c>
      <c r="G10" s="11">
        <f t="shared" si="2"/>
        <v>693.72597955004187</v>
      </c>
      <c r="H10" s="13">
        <f t="shared" si="3"/>
        <v>774.66067716421344</v>
      </c>
      <c r="I10" s="5">
        <f t="shared" si="4"/>
        <v>232833.33333333337</v>
      </c>
      <c r="J10" s="20">
        <f t="shared" si="5"/>
        <v>300.56170423631448</v>
      </c>
      <c r="K10" s="5">
        <f t="shared" si="6"/>
        <v>2.841187958826989</v>
      </c>
      <c r="L10" s="5">
        <f t="shared" si="6"/>
        <v>2.8891115111441716</v>
      </c>
      <c r="M10" s="5">
        <f t="shared" si="6"/>
        <v>5.3670451557305379</v>
      </c>
      <c r="N10" s="5">
        <f t="shared" si="6"/>
        <v>2.4779336445863662</v>
      </c>
      <c r="O10" s="5"/>
      <c r="P10" s="5" t="e">
        <f t="shared" si="7"/>
        <v>#VALUE!</v>
      </c>
      <c r="R10">
        <f t="shared" si="8"/>
        <v>520.29448466253143</v>
      </c>
      <c r="S10">
        <f t="shared" si="9"/>
        <v>232833.33333333337</v>
      </c>
      <c r="T10">
        <f t="shared" si="10"/>
        <v>335.62723639721776</v>
      </c>
      <c r="U10">
        <f t="shared" si="11"/>
        <v>6.1606049504758023</v>
      </c>
    </row>
    <row r="11" spans="1:21" ht="15.75" thickBot="1" x14ac:dyDescent="0.3">
      <c r="A11" s="5">
        <v>240.5</v>
      </c>
      <c r="B11" s="11">
        <f t="shared" si="0"/>
        <v>209.86301645507555</v>
      </c>
      <c r="C11" s="11"/>
      <c r="D11" s="11"/>
      <c r="E11" s="32">
        <v>232.57</v>
      </c>
      <c r="F11" s="11">
        <f t="shared" si="1"/>
        <v>2098.6301645507556</v>
      </c>
      <c r="G11" s="11">
        <f t="shared" si="2"/>
        <v>1259.1780987304533</v>
      </c>
      <c r="H11" s="13">
        <f t="shared" si="3"/>
        <v>1406.0822102490063</v>
      </c>
      <c r="I11" s="5">
        <f t="shared" si="4"/>
        <v>298166.66666666663</v>
      </c>
      <c r="J11" s="20">
        <f t="shared" si="5"/>
        <v>212.05493142101821</v>
      </c>
      <c r="K11" s="5">
        <f t="shared" si="6"/>
        <v>3.1000871612640126</v>
      </c>
      <c r="L11" s="5">
        <f t="shared" si="6"/>
        <v>3.1480107135811957</v>
      </c>
      <c r="M11" s="5">
        <f t="shared" si="6"/>
        <v>5.4744590901837284</v>
      </c>
      <c r="N11" s="5">
        <f t="shared" si="6"/>
        <v>2.3264483766025337</v>
      </c>
      <c r="O11" s="5"/>
      <c r="P11" s="5" t="e">
        <f t="shared" si="7"/>
        <v>#VALUE!</v>
      </c>
      <c r="R11">
        <f t="shared" si="8"/>
        <v>944.38357404783994</v>
      </c>
      <c r="S11">
        <f t="shared" si="9"/>
        <v>298166.66666666663</v>
      </c>
      <c r="T11">
        <f t="shared" si="10"/>
        <v>236.79467342013695</v>
      </c>
      <c r="U11">
        <f t="shared" si="11"/>
        <v>14.319784998390027</v>
      </c>
    </row>
    <row r="12" spans="1:21" ht="17.25" x14ac:dyDescent="0.25">
      <c r="A12" t="s">
        <v>24</v>
      </c>
      <c r="E12" s="15">
        <f>POWER((1.0165*25.4)/2,2)*PI()</f>
        <v>523.56677701889942</v>
      </c>
      <c r="F12" t="s">
        <v>25</v>
      </c>
      <c r="I12" s="5"/>
      <c r="J12" s="11"/>
      <c r="K12" s="5"/>
      <c r="L12" s="5"/>
      <c r="M12" s="5"/>
      <c r="N12" s="5"/>
      <c r="O12" s="5"/>
      <c r="P12" s="5"/>
    </row>
    <row r="13" spans="1:21" ht="17.25" x14ac:dyDescent="0.25">
      <c r="A13" t="s">
        <v>26</v>
      </c>
      <c r="E13">
        <v>10</v>
      </c>
      <c r="F13" t="s">
        <v>25</v>
      </c>
      <c r="I13" s="14"/>
      <c r="J13" s="5"/>
      <c r="K13" s="5"/>
      <c r="L13" s="5"/>
      <c r="M13" s="5"/>
      <c r="N13" s="5"/>
      <c r="O13" s="5"/>
      <c r="P13" s="5"/>
    </row>
    <row r="14" spans="1:21" x14ac:dyDescent="0.25">
      <c r="P14" s="5"/>
    </row>
    <row r="15" spans="1:21" x14ac:dyDescent="0.25">
      <c r="A15" t="s">
        <v>27</v>
      </c>
      <c r="E15" t="s">
        <v>28</v>
      </c>
      <c r="F15" s="16">
        <v>10</v>
      </c>
      <c r="G15" t="s">
        <v>29</v>
      </c>
      <c r="O15" s="34" t="s">
        <v>41</v>
      </c>
      <c r="P15" s="34">
        <f>1/P16</f>
        <v>0.7407407407407407</v>
      </c>
    </row>
    <row r="16" spans="1:21" x14ac:dyDescent="0.25">
      <c r="E16" t="s">
        <v>30</v>
      </c>
      <c r="F16" s="16">
        <v>1</v>
      </c>
      <c r="G16" t="s">
        <v>29</v>
      </c>
      <c r="O16" s="34"/>
      <c r="P16" s="34">
        <v>1.35</v>
      </c>
    </row>
    <row r="17" spans="5:25" x14ac:dyDescent="0.25">
      <c r="E17" t="s">
        <v>31</v>
      </c>
      <c r="F17" s="16">
        <v>39</v>
      </c>
      <c r="G17" t="s">
        <v>29</v>
      </c>
      <c r="O17" s="34"/>
      <c r="P17" s="35"/>
    </row>
    <row r="18" spans="5:25" x14ac:dyDescent="0.25">
      <c r="P18" s="5"/>
    </row>
    <row r="19" spans="5:25" x14ac:dyDescent="0.25">
      <c r="P19" s="5"/>
    </row>
    <row r="20" spans="5:25" x14ac:dyDescent="0.25">
      <c r="P20" s="5"/>
    </row>
    <row r="21" spans="5:25" x14ac:dyDescent="0.25">
      <c r="P21" s="5"/>
      <c r="S21" t="s">
        <v>32</v>
      </c>
      <c r="W21" t="s">
        <v>33</v>
      </c>
      <c r="X21" t="s">
        <v>34</v>
      </c>
      <c r="Y21">
        <v>0.28000000000000003</v>
      </c>
    </row>
    <row r="22" spans="5:25" x14ac:dyDescent="0.25">
      <c r="P22" s="5"/>
      <c r="S22" t="s">
        <v>35</v>
      </c>
      <c r="W22" t="s">
        <v>40</v>
      </c>
      <c r="X22" t="s">
        <v>36</v>
      </c>
      <c r="Y22" s="17" t="e">
        <f>10^W22</f>
        <v>#VALUE!</v>
      </c>
    </row>
    <row r="23" spans="5:25" x14ac:dyDescent="0.25">
      <c r="P23" s="5"/>
    </row>
    <row r="24" spans="5:25" x14ac:dyDescent="0.25">
      <c r="P24" s="5"/>
    </row>
    <row r="25" spans="5:25" x14ac:dyDescent="0.25">
      <c r="P25" s="5"/>
    </row>
    <row r="26" spans="5:25" x14ac:dyDescent="0.25">
      <c r="P26" s="5"/>
    </row>
    <row r="27" spans="5:25" x14ac:dyDescent="0.25">
      <c r="P27" s="5"/>
    </row>
    <row r="28" spans="5:25" x14ac:dyDescent="0.25">
      <c r="P28" s="5"/>
    </row>
    <row r="29" spans="5:25" x14ac:dyDescent="0.25">
      <c r="P29" s="5"/>
    </row>
    <row r="30" spans="5:25" x14ac:dyDescent="0.25">
      <c r="P30" s="5"/>
    </row>
    <row r="31" spans="5:25" x14ac:dyDescent="0.25">
      <c r="P31" s="5"/>
      <c r="Q31" s="5"/>
    </row>
    <row r="33" spans="1:24" x14ac:dyDescent="0.25">
      <c r="X33" s="18"/>
    </row>
    <row r="34" spans="1:24" x14ac:dyDescent="0.25">
      <c r="A34" t="s">
        <v>64</v>
      </c>
    </row>
    <row r="35" spans="1:24" x14ac:dyDescent="0.25">
      <c r="A35" t="s">
        <v>65</v>
      </c>
    </row>
    <row r="36" spans="1:24" x14ac:dyDescent="0.25">
      <c r="A36" t="s">
        <v>66</v>
      </c>
    </row>
    <row r="38" spans="1:24" x14ac:dyDescent="0.25">
      <c r="A38" t="s">
        <v>67</v>
      </c>
      <c r="B38" t="s">
        <v>67</v>
      </c>
      <c r="C38" t="s">
        <v>68</v>
      </c>
      <c r="D38" t="s">
        <v>69</v>
      </c>
      <c r="E38" t="s">
        <v>70</v>
      </c>
      <c r="F38" t="s">
        <v>71</v>
      </c>
      <c r="G38" t="s">
        <v>68</v>
      </c>
      <c r="H38" t="s">
        <v>72</v>
      </c>
      <c r="I38" t="s">
        <v>73</v>
      </c>
      <c r="J38" t="s">
        <v>74</v>
      </c>
      <c r="K38" t="s">
        <v>75</v>
      </c>
      <c r="L38" t="s">
        <v>76</v>
      </c>
      <c r="M38" t="s">
        <v>77</v>
      </c>
    </row>
    <row r="39" spans="1:24" x14ac:dyDescent="0.25">
      <c r="A39" t="s">
        <v>78</v>
      </c>
      <c r="B39" t="s">
        <v>79</v>
      </c>
      <c r="C39" t="s">
        <v>80</v>
      </c>
      <c r="D39" t="s">
        <v>80</v>
      </c>
      <c r="F39" t="s">
        <v>81</v>
      </c>
      <c r="G39" t="s">
        <v>21</v>
      </c>
      <c r="H39" t="s">
        <v>21</v>
      </c>
      <c r="L39" t="s">
        <v>82</v>
      </c>
      <c r="M39" t="s">
        <v>82</v>
      </c>
    </row>
    <row r="40" spans="1:24" x14ac:dyDescent="0.25">
      <c r="A40">
        <f>B40*2*3.1416</f>
        <v>0.62831999999999999</v>
      </c>
      <c r="B40">
        <v>0.1</v>
      </c>
      <c r="E40">
        <v>1.1283099999999999</v>
      </c>
      <c r="G40">
        <v>181.22200000000001</v>
      </c>
      <c r="H40">
        <v>1349.82</v>
      </c>
      <c r="I40">
        <f>H40/A40</f>
        <v>2148.3002291825819</v>
      </c>
      <c r="J40">
        <f>G40/A40</f>
        <v>288.42309651133183</v>
      </c>
      <c r="K40">
        <f>SQRT(I40^2+J40^2)*0.43</f>
        <v>932.05728736279207</v>
      </c>
      <c r="L40">
        <f>(A40*(25.4/2))/1</f>
        <v>7.9796639999999996</v>
      </c>
      <c r="M40">
        <f>L40*0.83</f>
        <v>6.6231211199999995</v>
      </c>
    </row>
    <row r="41" spans="1:24" x14ac:dyDescent="0.25">
      <c r="A41">
        <f t="shared" ref="A41:A90" si="12">B41*2*3.1416</f>
        <v>0.70497504</v>
      </c>
      <c r="B41">
        <v>0.11219999999999999</v>
      </c>
      <c r="E41">
        <v>1.1264700000000001</v>
      </c>
      <c r="G41">
        <v>206.32900000000001</v>
      </c>
      <c r="H41">
        <v>1503.32</v>
      </c>
      <c r="I41">
        <f t="shared" ref="I41:I90" si="13">H41/A41</f>
        <v>2132.4442919284065</v>
      </c>
      <c r="J41">
        <f t="shared" ref="J41:J90" si="14">G41/A41</f>
        <v>292.67561018897919</v>
      </c>
      <c r="K41">
        <f t="shared" ref="K41:K90" si="15">SQRT(I41^2+J41^2)*0.43</f>
        <v>925.54717403476843</v>
      </c>
      <c r="L41">
        <f t="shared" ref="L41:L90" si="16">(A41*(25.4/2))/1</f>
        <v>8.9531830079999999</v>
      </c>
      <c r="M41">
        <f t="shared" ref="M41:M90" si="17">L41*0.83</f>
        <v>7.4311418966399998</v>
      </c>
    </row>
    <row r="42" spans="1:24" x14ac:dyDescent="0.25">
      <c r="A42">
        <f t="shared" si="12"/>
        <v>0.790992048</v>
      </c>
      <c r="B42">
        <v>0.12589</v>
      </c>
      <c r="E42">
        <v>1.11985</v>
      </c>
      <c r="G42">
        <v>241.31700000000001</v>
      </c>
      <c r="H42">
        <v>1671.83</v>
      </c>
      <c r="I42">
        <f t="shared" si="13"/>
        <v>2113.5863555482924</v>
      </c>
      <c r="J42">
        <f t="shared" si="14"/>
        <v>305.08144880869901</v>
      </c>
      <c r="K42">
        <f t="shared" si="15"/>
        <v>918.26114627846573</v>
      </c>
      <c r="L42">
        <f t="shared" si="16"/>
        <v>10.0455990096</v>
      </c>
      <c r="M42">
        <f t="shared" si="17"/>
        <v>8.3378471779679995</v>
      </c>
    </row>
    <row r="43" spans="1:24" x14ac:dyDescent="0.25">
      <c r="A43">
        <f t="shared" si="12"/>
        <v>0.8875019999999999</v>
      </c>
      <c r="B43">
        <v>0.14124999999999999</v>
      </c>
      <c r="E43">
        <v>1.1087400000000001</v>
      </c>
      <c r="G43">
        <v>284.90699999999998</v>
      </c>
      <c r="H43">
        <v>1845.04</v>
      </c>
      <c r="I43">
        <f t="shared" si="13"/>
        <v>2078.9136249833805</v>
      </c>
      <c r="J43">
        <f t="shared" si="14"/>
        <v>321.0212484028205</v>
      </c>
      <c r="K43">
        <f t="shared" si="15"/>
        <v>904.52792064828361</v>
      </c>
      <c r="L43">
        <f t="shared" si="16"/>
        <v>11.271275399999999</v>
      </c>
      <c r="M43">
        <f t="shared" si="17"/>
        <v>9.3551585819999978</v>
      </c>
    </row>
    <row r="44" spans="1:24" x14ac:dyDescent="0.25">
      <c r="A44">
        <f t="shared" si="12"/>
        <v>0.99582436799999996</v>
      </c>
      <c r="B44">
        <v>0.15848999999999999</v>
      </c>
      <c r="E44">
        <v>1.0952999999999999</v>
      </c>
      <c r="G44">
        <v>339.92500000000001</v>
      </c>
      <c r="H44">
        <v>2045.16</v>
      </c>
      <c r="I44">
        <f t="shared" si="13"/>
        <v>2053.7356442757787</v>
      </c>
      <c r="J44">
        <f t="shared" si="14"/>
        <v>341.35035345911524</v>
      </c>
      <c r="K44">
        <f t="shared" si="15"/>
        <v>895.22139421119289</v>
      </c>
      <c r="L44">
        <f t="shared" si="16"/>
        <v>12.646969473599999</v>
      </c>
      <c r="M44">
        <f t="shared" si="17"/>
        <v>10.496984663087998</v>
      </c>
    </row>
    <row r="45" spans="1:24" x14ac:dyDescent="0.25">
      <c r="A45">
        <f t="shared" si="12"/>
        <v>1.1173414559999999</v>
      </c>
      <c r="B45">
        <v>0.17782999999999999</v>
      </c>
      <c r="E45">
        <v>1.0785</v>
      </c>
      <c r="G45">
        <v>398.47300000000001</v>
      </c>
      <c r="H45">
        <v>2272.35</v>
      </c>
      <c r="I45">
        <f t="shared" si="13"/>
        <v>2033.7113492010271</v>
      </c>
      <c r="J45">
        <f t="shared" si="14"/>
        <v>356.62598739198671</v>
      </c>
      <c r="K45">
        <f t="shared" si="15"/>
        <v>887.83952027070393</v>
      </c>
      <c r="L45">
        <f t="shared" si="16"/>
        <v>14.190236491199999</v>
      </c>
      <c r="M45">
        <f t="shared" si="17"/>
        <v>11.777896287695999</v>
      </c>
    </row>
    <row r="46" spans="1:24" x14ac:dyDescent="0.25">
      <c r="A46">
        <f t="shared" si="12"/>
        <v>1.2536868960000001</v>
      </c>
      <c r="B46">
        <v>0.19953000000000001</v>
      </c>
      <c r="E46">
        <v>1.06108</v>
      </c>
      <c r="G46">
        <v>462.40800000000002</v>
      </c>
      <c r="H46">
        <v>2508.7199999999998</v>
      </c>
      <c r="I46">
        <f t="shared" si="13"/>
        <v>2001.0737992111865</v>
      </c>
      <c r="J46">
        <f t="shared" si="14"/>
        <v>368.83850463409487</v>
      </c>
      <c r="K46">
        <f t="shared" si="15"/>
        <v>874.95630277914404</v>
      </c>
      <c r="L46">
        <f t="shared" si="16"/>
        <v>15.9218235792</v>
      </c>
      <c r="M46">
        <f t="shared" si="17"/>
        <v>13.215113570735999</v>
      </c>
    </row>
    <row r="47" spans="1:24" x14ac:dyDescent="0.25">
      <c r="A47">
        <f t="shared" si="12"/>
        <v>1.406619984</v>
      </c>
      <c r="B47">
        <v>0.22387000000000001</v>
      </c>
      <c r="E47">
        <v>1.0383199999999999</v>
      </c>
      <c r="G47">
        <v>552.23299999999995</v>
      </c>
      <c r="H47">
        <v>2777.93</v>
      </c>
      <c r="I47">
        <f t="shared" si="13"/>
        <v>1974.897293937493</v>
      </c>
      <c r="J47">
        <f t="shared" si="14"/>
        <v>392.59573039024872</v>
      </c>
      <c r="K47">
        <f t="shared" si="15"/>
        <v>865.82298988575633</v>
      </c>
      <c r="L47">
        <f t="shared" si="16"/>
        <v>17.8640737968</v>
      </c>
      <c r="M47">
        <f t="shared" si="17"/>
        <v>14.827181251343999</v>
      </c>
    </row>
    <row r="48" spans="1:24" x14ac:dyDescent="0.25">
      <c r="A48">
        <f t="shared" si="12"/>
        <v>1.5782770080000001</v>
      </c>
      <c r="B48">
        <v>0.25119000000000002</v>
      </c>
      <c r="E48">
        <v>1.0128999999999999</v>
      </c>
      <c r="G48">
        <v>645.75800000000004</v>
      </c>
      <c r="H48">
        <v>3069.51</v>
      </c>
      <c r="I48">
        <f t="shared" si="13"/>
        <v>1944.8487080792599</v>
      </c>
      <c r="J48">
        <f t="shared" si="14"/>
        <v>409.15377764915144</v>
      </c>
      <c r="K48">
        <f t="shared" si="15"/>
        <v>854.5911468176389</v>
      </c>
      <c r="L48">
        <f t="shared" si="16"/>
        <v>20.044118001600001</v>
      </c>
      <c r="M48">
        <f t="shared" si="17"/>
        <v>16.636617941328002</v>
      </c>
    </row>
    <row r="49" spans="1:13" x14ac:dyDescent="0.25">
      <c r="A49">
        <f t="shared" si="12"/>
        <v>1.7708570879999999</v>
      </c>
      <c r="B49">
        <v>0.28183999999999998</v>
      </c>
      <c r="E49">
        <v>0.98485</v>
      </c>
      <c r="G49">
        <v>751.43799999999999</v>
      </c>
      <c r="H49">
        <v>3395.07</v>
      </c>
      <c r="I49">
        <f t="shared" si="13"/>
        <v>1917.1902820426808</v>
      </c>
      <c r="J49">
        <f t="shared" si="14"/>
        <v>424.33576661382176</v>
      </c>
      <c r="K49">
        <f t="shared" si="15"/>
        <v>844.34301372693812</v>
      </c>
      <c r="L49">
        <f t="shared" si="16"/>
        <v>22.489885017599995</v>
      </c>
      <c r="M49">
        <f t="shared" si="17"/>
        <v>18.666604564607994</v>
      </c>
    </row>
    <row r="50" spans="1:13" x14ac:dyDescent="0.25">
      <c r="A50">
        <f t="shared" si="12"/>
        <v>1.9869363360000001</v>
      </c>
      <c r="B50">
        <v>0.31623000000000001</v>
      </c>
      <c r="E50">
        <v>0.95482</v>
      </c>
      <c r="G50">
        <v>877.81899999999996</v>
      </c>
      <c r="H50">
        <v>3733.22</v>
      </c>
      <c r="I50">
        <f t="shared" si="13"/>
        <v>1878.8825451325379</v>
      </c>
      <c r="J50">
        <f t="shared" si="14"/>
        <v>441.79523223536233</v>
      </c>
      <c r="K50">
        <f t="shared" si="15"/>
        <v>829.95376448144202</v>
      </c>
      <c r="L50">
        <f t="shared" si="16"/>
        <v>25.234091467199999</v>
      </c>
      <c r="M50">
        <f t="shared" si="17"/>
        <v>20.944295917776</v>
      </c>
    </row>
    <row r="51" spans="1:13" x14ac:dyDescent="0.25">
      <c r="A51">
        <f t="shared" si="12"/>
        <v>2.2293421919999998</v>
      </c>
      <c r="B51">
        <v>0.35481000000000001</v>
      </c>
      <c r="E51">
        <v>0.92308999999999997</v>
      </c>
      <c r="G51">
        <v>1004.85</v>
      </c>
      <c r="H51">
        <v>4109.4799999999996</v>
      </c>
      <c r="I51">
        <f t="shared" si="13"/>
        <v>1843.359899950254</v>
      </c>
      <c r="J51">
        <f t="shared" si="14"/>
        <v>450.73834048712075</v>
      </c>
      <c r="K51">
        <f t="shared" si="15"/>
        <v>815.99689264344659</v>
      </c>
      <c r="L51">
        <f t="shared" si="16"/>
        <v>28.312645838399995</v>
      </c>
      <c r="M51">
        <f t="shared" si="17"/>
        <v>23.499496045871993</v>
      </c>
    </row>
    <row r="52" spans="1:13" x14ac:dyDescent="0.25">
      <c r="A52">
        <f t="shared" si="12"/>
        <v>2.501404752</v>
      </c>
      <c r="B52">
        <v>0.39811000000000002</v>
      </c>
      <c r="E52">
        <v>0.89263999999999999</v>
      </c>
      <c r="G52">
        <v>1176.3399999999999</v>
      </c>
      <c r="H52">
        <v>4517.8999999999996</v>
      </c>
      <c r="I52">
        <f t="shared" si="13"/>
        <v>1806.145125609004</v>
      </c>
      <c r="J52">
        <f t="shared" si="14"/>
        <v>470.27175392525197</v>
      </c>
      <c r="K52">
        <f t="shared" si="15"/>
        <v>802.53665326075486</v>
      </c>
      <c r="L52">
        <f t="shared" si="16"/>
        <v>31.767840350399997</v>
      </c>
      <c r="M52">
        <f t="shared" si="17"/>
        <v>26.367307490831998</v>
      </c>
    </row>
    <row r="53" spans="1:13" x14ac:dyDescent="0.25">
      <c r="A53">
        <f t="shared" si="12"/>
        <v>2.806579776</v>
      </c>
      <c r="B53">
        <v>0.44668000000000002</v>
      </c>
      <c r="E53">
        <v>0.86224999999999996</v>
      </c>
      <c r="G53">
        <v>1361.67</v>
      </c>
      <c r="H53">
        <v>4960.57</v>
      </c>
      <c r="I53">
        <f t="shared" si="13"/>
        <v>1767.4787092886113</v>
      </c>
      <c r="J53">
        <f t="shared" si="14"/>
        <v>485.17060218422955</v>
      </c>
      <c r="K53">
        <f t="shared" si="15"/>
        <v>788.12929810861749</v>
      </c>
      <c r="L53">
        <f t="shared" si="16"/>
        <v>35.643563155199999</v>
      </c>
      <c r="M53">
        <f t="shared" si="17"/>
        <v>29.584157418815998</v>
      </c>
    </row>
    <row r="54" spans="1:13" x14ac:dyDescent="0.25">
      <c r="A54">
        <f t="shared" si="12"/>
        <v>3.1490770079999999</v>
      </c>
      <c r="B54">
        <v>0.50119000000000002</v>
      </c>
      <c r="E54">
        <v>0.83331</v>
      </c>
      <c r="G54">
        <v>1571.68</v>
      </c>
      <c r="H54">
        <v>5455.43</v>
      </c>
      <c r="I54">
        <f t="shared" si="13"/>
        <v>1732.3901530959324</v>
      </c>
      <c r="J54">
        <f t="shared" si="14"/>
        <v>499.09227243641931</v>
      </c>
      <c r="K54">
        <f t="shared" si="15"/>
        <v>775.22557351506532</v>
      </c>
      <c r="L54">
        <f t="shared" si="16"/>
        <v>39.993278001599997</v>
      </c>
      <c r="M54">
        <f t="shared" si="17"/>
        <v>33.194420741327995</v>
      </c>
    </row>
    <row r="55" spans="1:13" x14ac:dyDescent="0.25">
      <c r="A55">
        <f t="shared" si="12"/>
        <v>3.5332946879999998</v>
      </c>
      <c r="B55">
        <v>0.56233999999999995</v>
      </c>
      <c r="E55">
        <v>0.80528</v>
      </c>
      <c r="G55">
        <v>1798.65</v>
      </c>
      <c r="H55">
        <v>5971.8</v>
      </c>
      <c r="I55">
        <f t="shared" si="13"/>
        <v>1690.1505612542896</v>
      </c>
      <c r="J55">
        <f t="shared" si="14"/>
        <v>509.05745453632545</v>
      </c>
      <c r="K55">
        <f t="shared" si="15"/>
        <v>759.01375569113247</v>
      </c>
      <c r="L55">
        <f t="shared" si="16"/>
        <v>44.872842537599993</v>
      </c>
      <c r="M55">
        <f t="shared" si="17"/>
        <v>37.244459306207993</v>
      </c>
    </row>
    <row r="56" spans="1:13" x14ac:dyDescent="0.25">
      <c r="A56">
        <f t="shared" si="12"/>
        <v>3.9644478719999996</v>
      </c>
      <c r="B56">
        <v>0.63095999999999997</v>
      </c>
      <c r="E56">
        <v>0.77939000000000003</v>
      </c>
      <c r="G56">
        <v>2076.96</v>
      </c>
      <c r="H56">
        <v>6527.82</v>
      </c>
      <c r="I56">
        <f t="shared" si="13"/>
        <v>1646.5899441141651</v>
      </c>
      <c r="J56">
        <f t="shared" si="14"/>
        <v>523.89640803933878</v>
      </c>
      <c r="K56">
        <f t="shared" si="15"/>
        <v>743.0078849767508</v>
      </c>
      <c r="L56">
        <f t="shared" si="16"/>
        <v>50.348487974399994</v>
      </c>
      <c r="M56">
        <f t="shared" si="17"/>
        <v>41.789245018751991</v>
      </c>
    </row>
    <row r="57" spans="1:13" x14ac:dyDescent="0.25">
      <c r="A57">
        <f t="shared" si="12"/>
        <v>4.4481914399999996</v>
      </c>
      <c r="B57">
        <v>0.70794999999999997</v>
      </c>
      <c r="E57">
        <v>0.75426000000000004</v>
      </c>
      <c r="G57">
        <v>2381.33</v>
      </c>
      <c r="H57">
        <v>7149.14</v>
      </c>
      <c r="I57">
        <f t="shared" si="13"/>
        <v>1607.2015101939949</v>
      </c>
      <c r="J57">
        <f t="shared" si="14"/>
        <v>535.347912094359</v>
      </c>
      <c r="K57">
        <f t="shared" si="15"/>
        <v>728.42737156307453</v>
      </c>
      <c r="L57">
        <f t="shared" si="16"/>
        <v>56.492031287999993</v>
      </c>
      <c r="M57">
        <f t="shared" si="17"/>
        <v>46.888385969039994</v>
      </c>
    </row>
    <row r="58" spans="1:13" x14ac:dyDescent="0.25">
      <c r="A58">
        <f t="shared" si="12"/>
        <v>4.9909342560000001</v>
      </c>
      <c r="B58">
        <v>0.79432999999999998</v>
      </c>
      <c r="E58">
        <v>0.72992999999999997</v>
      </c>
      <c r="G58">
        <v>2722.16</v>
      </c>
      <c r="H58">
        <v>7794.31</v>
      </c>
      <c r="I58">
        <f t="shared" si="13"/>
        <v>1561.6935828457044</v>
      </c>
      <c r="J58">
        <f t="shared" si="14"/>
        <v>545.42092930346143</v>
      </c>
      <c r="K58">
        <f t="shared" si="15"/>
        <v>711.30511577571474</v>
      </c>
      <c r="L58">
        <f t="shared" si="16"/>
        <v>63.384865051199995</v>
      </c>
      <c r="M58">
        <f t="shared" si="17"/>
        <v>52.609437992495991</v>
      </c>
    </row>
    <row r="59" spans="1:13" x14ac:dyDescent="0.25">
      <c r="A59">
        <f t="shared" si="12"/>
        <v>5.5999020000000002</v>
      </c>
      <c r="B59">
        <v>0.89124999999999999</v>
      </c>
      <c r="E59">
        <v>0.7046</v>
      </c>
      <c r="G59">
        <v>3106.76</v>
      </c>
      <c r="H59">
        <v>8506.0300000000007</v>
      </c>
      <c r="I59">
        <f t="shared" si="13"/>
        <v>1518.9605103803603</v>
      </c>
      <c r="J59">
        <f t="shared" si="14"/>
        <v>554.78828022347534</v>
      </c>
      <c r="K59">
        <f t="shared" si="15"/>
        <v>695.35548064808984</v>
      </c>
      <c r="L59">
        <f t="shared" si="16"/>
        <v>71.118755399999998</v>
      </c>
      <c r="M59">
        <f t="shared" si="17"/>
        <v>59.028566981999994</v>
      </c>
    </row>
    <row r="60" spans="1:13" x14ac:dyDescent="0.25">
      <c r="A60">
        <f t="shared" si="12"/>
        <v>6.2831999999999999</v>
      </c>
      <c r="B60">
        <v>1</v>
      </c>
      <c r="E60">
        <v>0.67962</v>
      </c>
      <c r="G60">
        <v>3521.73</v>
      </c>
      <c r="H60">
        <v>9250.36</v>
      </c>
      <c r="I60">
        <f t="shared" si="13"/>
        <v>1472.2370766488414</v>
      </c>
      <c r="J60">
        <f t="shared" si="14"/>
        <v>560.49942704354476</v>
      </c>
      <c r="K60">
        <f t="shared" si="15"/>
        <v>677.38876215194261</v>
      </c>
      <c r="L60">
        <f t="shared" si="16"/>
        <v>79.796639999999996</v>
      </c>
      <c r="M60">
        <f t="shared" si="17"/>
        <v>66.23121119999999</v>
      </c>
    </row>
    <row r="61" spans="1:13" x14ac:dyDescent="0.25">
      <c r="A61">
        <f t="shared" si="12"/>
        <v>7.0498760640000002</v>
      </c>
      <c r="B61">
        <v>1.12202</v>
      </c>
      <c r="G61">
        <v>4005.39</v>
      </c>
      <c r="H61">
        <v>10054.6</v>
      </c>
      <c r="I61">
        <f t="shared" si="13"/>
        <v>1426.2094693186937</v>
      </c>
      <c r="J61">
        <f t="shared" si="14"/>
        <v>568.15041337441585</v>
      </c>
      <c r="K61">
        <f t="shared" si="15"/>
        <v>660.14010372437554</v>
      </c>
      <c r="L61">
        <f t="shared" si="16"/>
        <v>89.533426012799993</v>
      </c>
      <c r="M61">
        <f t="shared" si="17"/>
        <v>74.312743590623995</v>
      </c>
    </row>
    <row r="62" spans="1:13" x14ac:dyDescent="0.25">
      <c r="A62">
        <f t="shared" si="12"/>
        <v>7.910108976000001</v>
      </c>
      <c r="B62">
        <v>1.2589300000000001</v>
      </c>
      <c r="G62">
        <v>4559.78</v>
      </c>
      <c r="H62">
        <v>10921.3</v>
      </c>
      <c r="I62">
        <f t="shared" si="13"/>
        <v>1380.6763008115602</v>
      </c>
      <c r="J62">
        <f t="shared" si="14"/>
        <v>576.44970680363474</v>
      </c>
      <c r="K62">
        <f t="shared" si="15"/>
        <v>643.35836561490214</v>
      </c>
      <c r="L62">
        <f t="shared" si="16"/>
        <v>100.45838399520001</v>
      </c>
      <c r="M62">
        <f t="shared" si="17"/>
        <v>83.380458716016008</v>
      </c>
    </row>
    <row r="63" spans="1:13" x14ac:dyDescent="0.25">
      <c r="A63">
        <f t="shared" si="12"/>
        <v>8.8752713279999984</v>
      </c>
      <c r="B63">
        <v>1.4125399999999999</v>
      </c>
      <c r="G63">
        <v>5143.1400000000003</v>
      </c>
      <c r="H63">
        <v>11811.2</v>
      </c>
      <c r="I63">
        <f t="shared" si="13"/>
        <v>1330.7987512153727</v>
      </c>
      <c r="J63">
        <f t="shared" si="14"/>
        <v>579.49101609708009</v>
      </c>
      <c r="K63">
        <f t="shared" si="15"/>
        <v>624.14246768644307</v>
      </c>
      <c r="L63">
        <f t="shared" si="16"/>
        <v>112.71594586559998</v>
      </c>
      <c r="M63">
        <f t="shared" si="17"/>
        <v>93.55423506844798</v>
      </c>
    </row>
    <row r="64" spans="1:13" x14ac:dyDescent="0.25">
      <c r="A64">
        <f t="shared" si="12"/>
        <v>9.9581808479999996</v>
      </c>
      <c r="B64">
        <v>1.5848899999999999</v>
      </c>
      <c r="G64">
        <v>5800.69</v>
      </c>
      <c r="H64">
        <v>12777.5</v>
      </c>
      <c r="I64">
        <f t="shared" si="13"/>
        <v>1283.1158818095007</v>
      </c>
      <c r="J64">
        <f t="shared" si="14"/>
        <v>582.50498645694006</v>
      </c>
      <c r="K64">
        <f t="shared" si="15"/>
        <v>605.93369179826107</v>
      </c>
      <c r="L64">
        <f t="shared" si="16"/>
        <v>126.46889676959999</v>
      </c>
      <c r="M64">
        <f t="shared" si="17"/>
        <v>104.96918431876799</v>
      </c>
    </row>
    <row r="65" spans="1:15" x14ac:dyDescent="0.25">
      <c r="A65">
        <f t="shared" si="12"/>
        <v>11.173288896000001</v>
      </c>
      <c r="B65">
        <v>1.7782800000000001</v>
      </c>
      <c r="G65">
        <v>6530.46</v>
      </c>
      <c r="H65">
        <v>13794.7</v>
      </c>
      <c r="I65">
        <f t="shared" si="13"/>
        <v>1234.6140987134465</v>
      </c>
      <c r="J65">
        <f t="shared" si="14"/>
        <v>584.47070157989765</v>
      </c>
      <c r="K65">
        <f t="shared" si="15"/>
        <v>587.36771901925147</v>
      </c>
      <c r="L65">
        <f t="shared" si="16"/>
        <v>141.9007689792</v>
      </c>
      <c r="M65">
        <f t="shared" si="17"/>
        <v>117.777638252736</v>
      </c>
    </row>
    <row r="66" spans="1:15" x14ac:dyDescent="0.25">
      <c r="A66">
        <f t="shared" si="12"/>
        <v>12.536617632</v>
      </c>
      <c r="B66">
        <v>1.99526</v>
      </c>
      <c r="G66">
        <v>7321.31</v>
      </c>
      <c r="H66">
        <v>14863</v>
      </c>
      <c r="I66">
        <f t="shared" si="13"/>
        <v>1185.5669875470921</v>
      </c>
      <c r="J66">
        <f t="shared" si="14"/>
        <v>583.99404168730416</v>
      </c>
      <c r="K66">
        <f t="shared" si="15"/>
        <v>568.28662740290372</v>
      </c>
      <c r="L66">
        <f t="shared" si="16"/>
        <v>159.2150439264</v>
      </c>
      <c r="M66">
        <f t="shared" si="17"/>
        <v>132.148486458912</v>
      </c>
    </row>
    <row r="67" spans="1:15" x14ac:dyDescent="0.25">
      <c r="A67">
        <f t="shared" si="12"/>
        <v>14.066325503999998</v>
      </c>
      <c r="B67">
        <v>2.2387199999999998</v>
      </c>
      <c r="G67">
        <v>8203.2099999999991</v>
      </c>
      <c r="H67">
        <v>16009.9</v>
      </c>
      <c r="I67">
        <f t="shared" si="13"/>
        <v>1138.1721541597565</v>
      </c>
      <c r="J67">
        <f t="shared" si="14"/>
        <v>583.18073171755316</v>
      </c>
      <c r="K67">
        <f t="shared" si="15"/>
        <v>549.91866292493819</v>
      </c>
      <c r="L67">
        <f t="shared" si="16"/>
        <v>178.64233390079997</v>
      </c>
      <c r="M67">
        <f t="shared" si="17"/>
        <v>148.27313713766398</v>
      </c>
    </row>
    <row r="68" spans="1:15" x14ac:dyDescent="0.25">
      <c r="A68">
        <f t="shared" si="12"/>
        <v>15.782707248000001</v>
      </c>
      <c r="B68">
        <v>2.5118900000000002</v>
      </c>
      <c r="G68">
        <v>9172.7000000000007</v>
      </c>
      <c r="H68">
        <v>17213.599999999999</v>
      </c>
      <c r="I68">
        <f t="shared" si="13"/>
        <v>1090.6620600329086</v>
      </c>
      <c r="J68">
        <f t="shared" si="14"/>
        <v>581.18672898544537</v>
      </c>
      <c r="K68">
        <f t="shared" si="15"/>
        <v>531.41489469841827</v>
      </c>
      <c r="L68">
        <f t="shared" si="16"/>
        <v>200.4403820496</v>
      </c>
      <c r="M68">
        <f t="shared" si="17"/>
        <v>166.365517101168</v>
      </c>
    </row>
    <row r="69" spans="1:15" x14ac:dyDescent="0.25">
      <c r="A69">
        <f t="shared" si="12"/>
        <v>17.708445215999998</v>
      </c>
      <c r="B69">
        <v>2.8183799999999999</v>
      </c>
      <c r="G69">
        <v>10224.4</v>
      </c>
      <c r="H69">
        <v>18452.099999999999</v>
      </c>
      <c r="I69">
        <f t="shared" si="13"/>
        <v>1041.9943577727586</v>
      </c>
      <c r="J69">
        <f t="shared" si="14"/>
        <v>577.37423445633794</v>
      </c>
      <c r="K69">
        <f t="shared" si="15"/>
        <v>512.24412109888794</v>
      </c>
      <c r="L69">
        <f t="shared" si="16"/>
        <v>224.89725424319997</v>
      </c>
      <c r="M69">
        <f t="shared" si="17"/>
        <v>186.66472102185597</v>
      </c>
    </row>
    <row r="70" spans="1:15" x14ac:dyDescent="0.25">
      <c r="A70">
        <f t="shared" si="12"/>
        <v>19.869237695999999</v>
      </c>
      <c r="B70">
        <v>3.16228</v>
      </c>
      <c r="G70">
        <v>11394.8</v>
      </c>
      <c r="H70">
        <v>19770.2</v>
      </c>
      <c r="I70">
        <f t="shared" si="13"/>
        <v>995.01552613566366</v>
      </c>
      <c r="J70">
        <f t="shared" si="14"/>
        <v>573.48954068298042</v>
      </c>
      <c r="K70">
        <f t="shared" si="15"/>
        <v>493.8351377047324</v>
      </c>
      <c r="L70">
        <f t="shared" si="16"/>
        <v>252.33931873919997</v>
      </c>
      <c r="M70">
        <f t="shared" si="17"/>
        <v>209.44163455353598</v>
      </c>
    </row>
    <row r="71" spans="1:15" x14ac:dyDescent="0.25">
      <c r="A71">
        <f t="shared" si="12"/>
        <v>22.293610416</v>
      </c>
      <c r="B71">
        <v>3.54813</v>
      </c>
      <c r="G71">
        <v>12653.1</v>
      </c>
      <c r="H71">
        <v>21143.7</v>
      </c>
      <c r="I71">
        <f t="shared" si="13"/>
        <v>948.41973127983272</v>
      </c>
      <c r="J71">
        <f t="shared" si="14"/>
        <v>567.56621129967095</v>
      </c>
      <c r="K71">
        <f t="shared" si="15"/>
        <v>475.26797091278513</v>
      </c>
      <c r="L71">
        <f t="shared" si="16"/>
        <v>283.12885228319999</v>
      </c>
      <c r="M71">
        <f t="shared" si="17"/>
        <v>234.99694739505597</v>
      </c>
    </row>
    <row r="72" spans="1:15" x14ac:dyDescent="0.25">
      <c r="A72">
        <f t="shared" si="12"/>
        <v>25.013859023999998</v>
      </c>
      <c r="B72">
        <v>3.9810699999999999</v>
      </c>
      <c r="G72">
        <v>14013.9</v>
      </c>
      <c r="H72">
        <v>22550.7</v>
      </c>
      <c r="I72">
        <f t="shared" si="13"/>
        <v>901.5282279460888</v>
      </c>
      <c r="J72">
        <f t="shared" si="14"/>
        <v>560.24542181012976</v>
      </c>
      <c r="K72">
        <f t="shared" si="15"/>
        <v>456.4137724741426</v>
      </c>
      <c r="L72">
        <f t="shared" si="16"/>
        <v>317.67600960479996</v>
      </c>
      <c r="M72">
        <f t="shared" si="17"/>
        <v>263.67108797198398</v>
      </c>
    </row>
    <row r="73" spans="1:15" x14ac:dyDescent="0.25">
      <c r="A73">
        <f t="shared" si="12"/>
        <v>28.066049088000003</v>
      </c>
      <c r="B73">
        <v>4.4668400000000004</v>
      </c>
      <c r="G73">
        <v>15490.6</v>
      </c>
      <c r="H73">
        <v>24047</v>
      </c>
      <c r="I73">
        <f t="shared" si="13"/>
        <v>856.80032571031177</v>
      </c>
      <c r="J73">
        <f t="shared" si="14"/>
        <v>551.93375994711005</v>
      </c>
      <c r="K73">
        <f t="shared" si="15"/>
        <v>438.24946757683534</v>
      </c>
      <c r="L73">
        <f t="shared" si="16"/>
        <v>356.43882341760002</v>
      </c>
      <c r="M73">
        <f t="shared" si="17"/>
        <v>295.84422343660799</v>
      </c>
    </row>
    <row r="74" spans="1:15" x14ac:dyDescent="0.25">
      <c r="A74">
        <f t="shared" si="12"/>
        <v>31.490581584000001</v>
      </c>
      <c r="B74">
        <v>5.01187</v>
      </c>
      <c r="G74">
        <v>17081.2</v>
      </c>
      <c r="H74">
        <v>25546.1</v>
      </c>
      <c r="I74">
        <f t="shared" si="13"/>
        <v>811.22985715131017</v>
      </c>
      <c r="J74">
        <f t="shared" si="14"/>
        <v>542.42250034145957</v>
      </c>
      <c r="K74">
        <f t="shared" si="15"/>
        <v>419.62273251925455</v>
      </c>
      <c r="L74">
        <f t="shared" si="16"/>
        <v>399.93038611679998</v>
      </c>
      <c r="M74">
        <f t="shared" si="17"/>
        <v>331.94222047694399</v>
      </c>
    </row>
    <row r="75" spans="1:15" x14ac:dyDescent="0.25">
      <c r="A75">
        <f t="shared" si="12"/>
        <v>35.333009711999999</v>
      </c>
      <c r="B75">
        <v>5.6234099999999998</v>
      </c>
      <c r="G75">
        <v>18808</v>
      </c>
      <c r="H75">
        <v>27166.400000000001</v>
      </c>
      <c r="I75">
        <f t="shared" si="13"/>
        <v>768.86741948772033</v>
      </c>
      <c r="J75">
        <f t="shared" si="14"/>
        <v>532.30676224030583</v>
      </c>
      <c r="K75">
        <f t="shared" si="15"/>
        <v>402.11497714877288</v>
      </c>
      <c r="L75">
        <f t="shared" si="16"/>
        <v>448.72922334239996</v>
      </c>
      <c r="M75">
        <f t="shared" si="17"/>
        <v>372.44525537419196</v>
      </c>
      <c r="N75" t="s">
        <v>83</v>
      </c>
      <c r="O75" t="s">
        <v>84</v>
      </c>
    </row>
    <row r="76" spans="1:15" x14ac:dyDescent="0.25">
      <c r="A76">
        <f t="shared" si="12"/>
        <v>39.644290223999995</v>
      </c>
      <c r="B76">
        <v>6.3095699999999999</v>
      </c>
      <c r="G76">
        <v>20645.7</v>
      </c>
      <c r="H76">
        <v>28784.3</v>
      </c>
      <c r="I76">
        <f t="shared" si="13"/>
        <v>726.06420337863585</v>
      </c>
      <c r="J76">
        <f t="shared" si="14"/>
        <v>520.7736065735246</v>
      </c>
      <c r="K76">
        <f t="shared" si="15"/>
        <v>384.21273047316504</v>
      </c>
      <c r="L76">
        <f t="shared" si="16"/>
        <v>503.4824858447999</v>
      </c>
      <c r="M76">
        <f t="shared" si="17"/>
        <v>417.89046325118392</v>
      </c>
      <c r="N76">
        <f>LOG(A76,10)</f>
        <v>1.5981806468169895</v>
      </c>
      <c r="O76">
        <f>LOG(K76,10)</f>
        <v>2.5845717506418944</v>
      </c>
    </row>
    <row r="77" spans="1:15" x14ac:dyDescent="0.25">
      <c r="A77">
        <f t="shared" si="12"/>
        <v>44.481663071999996</v>
      </c>
      <c r="B77">
        <v>7.0794600000000001</v>
      </c>
      <c r="G77">
        <v>22578.400000000001</v>
      </c>
      <c r="H77">
        <v>30470.2</v>
      </c>
      <c r="I77">
        <f t="shared" si="13"/>
        <v>685.00586299301767</v>
      </c>
      <c r="J77">
        <f t="shared" si="14"/>
        <v>507.58893532046227</v>
      </c>
      <c r="K77">
        <f t="shared" si="15"/>
        <v>366.60609728840552</v>
      </c>
      <c r="L77">
        <f t="shared" si="16"/>
        <v>564.91712101439987</v>
      </c>
      <c r="M77">
        <f t="shared" si="17"/>
        <v>468.88121044195185</v>
      </c>
      <c r="N77">
        <f t="shared" ref="N77:N90" si="18">LOG(A77,10)</f>
        <v>1.6481810161974388</v>
      </c>
      <c r="O77">
        <f t="shared" ref="O77:O90" si="19">LOG(K77,10)</f>
        <v>2.5641996837486425</v>
      </c>
    </row>
    <row r="78" spans="1:15" x14ac:dyDescent="0.25">
      <c r="A78">
        <f t="shared" si="12"/>
        <v>49.909216895999997</v>
      </c>
      <c r="B78">
        <v>7.9432799999999997</v>
      </c>
      <c r="G78">
        <v>24746.6</v>
      </c>
      <c r="H78">
        <v>32208</v>
      </c>
      <c r="I78">
        <f t="shared" si="13"/>
        <v>645.33170430452753</v>
      </c>
      <c r="J78">
        <f t="shared" si="14"/>
        <v>495.83226383949392</v>
      </c>
      <c r="K78">
        <f t="shared" si="15"/>
        <v>349.94250754665472</v>
      </c>
      <c r="L78">
        <f t="shared" si="16"/>
        <v>633.84705457919995</v>
      </c>
      <c r="M78">
        <f t="shared" si="17"/>
        <v>526.09305530073595</v>
      </c>
      <c r="N78">
        <f t="shared" si="18"/>
        <v>1.6981807555921469</v>
      </c>
      <c r="O78">
        <f t="shared" si="19"/>
        <v>2.5439966994754442</v>
      </c>
    </row>
    <row r="79" spans="1:15" x14ac:dyDescent="0.25">
      <c r="A79">
        <f t="shared" si="12"/>
        <v>55.999082831999992</v>
      </c>
      <c r="B79">
        <v>8.9125099999999993</v>
      </c>
      <c r="G79">
        <v>26958.1</v>
      </c>
      <c r="H79">
        <v>33971.5</v>
      </c>
      <c r="I79">
        <f t="shared" si="13"/>
        <v>606.6438641846363</v>
      </c>
      <c r="J79">
        <f t="shared" si="14"/>
        <v>481.40252726773451</v>
      </c>
      <c r="K79">
        <f t="shared" si="15"/>
        <v>333.01138142294047</v>
      </c>
      <c r="L79">
        <f t="shared" si="16"/>
        <v>711.18835196639986</v>
      </c>
      <c r="M79">
        <f t="shared" si="17"/>
        <v>590.28633213211185</v>
      </c>
      <c r="N79">
        <f t="shared" si="18"/>
        <v>1.7481809140729274</v>
      </c>
      <c r="O79">
        <f t="shared" si="19"/>
        <v>2.5224590767637105</v>
      </c>
    </row>
    <row r="80" spans="1:15" x14ac:dyDescent="0.25">
      <c r="A80">
        <f t="shared" si="12"/>
        <v>62.832000000000001</v>
      </c>
      <c r="B80">
        <v>10</v>
      </c>
      <c r="G80">
        <v>29367.7</v>
      </c>
      <c r="H80">
        <v>35798.9</v>
      </c>
      <c r="I80">
        <f t="shared" si="13"/>
        <v>569.75585688820979</v>
      </c>
      <c r="J80">
        <f t="shared" si="14"/>
        <v>467.40036923860453</v>
      </c>
      <c r="K80">
        <f t="shared" si="15"/>
        <v>316.88544809766211</v>
      </c>
      <c r="L80">
        <f t="shared" si="16"/>
        <v>797.96640000000002</v>
      </c>
      <c r="M80">
        <f t="shared" si="17"/>
        <v>662.31211199999996</v>
      </c>
      <c r="N80">
        <f t="shared" si="18"/>
        <v>1.7981808839263431</v>
      </c>
      <c r="O80">
        <f t="shared" si="19"/>
        <v>2.5009022961294218</v>
      </c>
    </row>
    <row r="81" spans="1:15" x14ac:dyDescent="0.25">
      <c r="A81">
        <f t="shared" si="12"/>
        <v>70.49876064</v>
      </c>
      <c r="B81">
        <v>11.2202</v>
      </c>
      <c r="G81">
        <v>31953.5</v>
      </c>
      <c r="H81">
        <v>37651.9</v>
      </c>
      <c r="I81">
        <f t="shared" si="13"/>
        <v>534.0788924257605</v>
      </c>
      <c r="J81">
        <f t="shared" si="14"/>
        <v>453.24910267812618</v>
      </c>
      <c r="K81">
        <f t="shared" si="15"/>
        <v>301.2072538887644</v>
      </c>
      <c r="L81">
        <f t="shared" si="16"/>
        <v>895.33426012799998</v>
      </c>
      <c r="M81">
        <f t="shared" si="17"/>
        <v>743.12743590623995</v>
      </c>
      <c r="N81">
        <f t="shared" si="18"/>
        <v>1.8481814822121045</v>
      </c>
      <c r="O81">
        <f t="shared" si="19"/>
        <v>2.4788654266452905</v>
      </c>
    </row>
    <row r="82" spans="1:15" x14ac:dyDescent="0.25">
      <c r="A82">
        <f t="shared" si="12"/>
        <v>79.101089759999994</v>
      </c>
      <c r="B82">
        <v>12.5893</v>
      </c>
      <c r="G82">
        <v>34631.800000000003</v>
      </c>
      <c r="H82">
        <v>39507.300000000003</v>
      </c>
      <c r="I82">
        <f t="shared" si="13"/>
        <v>499.4532960275111</v>
      </c>
      <c r="J82">
        <f t="shared" si="14"/>
        <v>437.81697704893929</v>
      </c>
      <c r="K82">
        <f t="shared" si="15"/>
        <v>285.59812118849356</v>
      </c>
      <c r="L82">
        <f t="shared" si="16"/>
        <v>1004.5838399519998</v>
      </c>
      <c r="M82">
        <f t="shared" si="17"/>
        <v>833.80458716015983</v>
      </c>
      <c r="N82">
        <f t="shared" si="18"/>
        <v>1.898182466727695</v>
      </c>
      <c r="O82">
        <f t="shared" si="19"/>
        <v>2.4557553461007973</v>
      </c>
    </row>
    <row r="83" spans="1:15" x14ac:dyDescent="0.25">
      <c r="A83">
        <f t="shared" si="12"/>
        <v>88.752713280000009</v>
      </c>
      <c r="B83">
        <v>14.125400000000001</v>
      </c>
      <c r="G83">
        <v>37531.300000000003</v>
      </c>
      <c r="H83">
        <v>41384.9</v>
      </c>
      <c r="I83">
        <f t="shared" si="13"/>
        <v>466.2944767608123</v>
      </c>
      <c r="J83">
        <f t="shared" si="14"/>
        <v>422.87495911922161</v>
      </c>
      <c r="K83">
        <f t="shared" si="15"/>
        <v>270.67937138414885</v>
      </c>
      <c r="L83">
        <f t="shared" si="16"/>
        <v>1127.159458656</v>
      </c>
      <c r="M83">
        <f t="shared" si="17"/>
        <v>935.54235068447997</v>
      </c>
      <c r="N83">
        <f t="shared" si="18"/>
        <v>1.9481816388484798</v>
      </c>
      <c r="O83">
        <f t="shared" si="19"/>
        <v>2.4324551592230153</v>
      </c>
    </row>
    <row r="84" spans="1:15" x14ac:dyDescent="0.25">
      <c r="A84">
        <f t="shared" si="12"/>
        <v>99.581808480000007</v>
      </c>
      <c r="B84">
        <v>15.8489</v>
      </c>
      <c r="G84">
        <v>40559.199999999997</v>
      </c>
      <c r="H84">
        <v>43345.2</v>
      </c>
      <c r="I84">
        <f t="shared" si="13"/>
        <v>435.27227172928315</v>
      </c>
      <c r="J84">
        <f t="shared" si="14"/>
        <v>407.2952742984769</v>
      </c>
      <c r="K84">
        <f t="shared" si="15"/>
        <v>256.32883606085881</v>
      </c>
      <c r="L84">
        <f t="shared" si="16"/>
        <v>1264.688967696</v>
      </c>
      <c r="M84">
        <f t="shared" si="17"/>
        <v>1049.69184318768</v>
      </c>
      <c r="N84">
        <f t="shared" si="18"/>
        <v>1.9981800091231394</v>
      </c>
      <c r="O84">
        <f t="shared" si="19"/>
        <v>2.4087974654806512</v>
      </c>
    </row>
    <row r="85" spans="1:15" x14ac:dyDescent="0.25">
      <c r="A85">
        <f t="shared" si="12"/>
        <v>111.73288896000001</v>
      </c>
      <c r="B85">
        <v>17.782800000000002</v>
      </c>
      <c r="G85">
        <v>43742.1</v>
      </c>
      <c r="H85">
        <v>45263.7</v>
      </c>
      <c r="I85">
        <f t="shared" si="13"/>
        <v>405.10632474744517</v>
      </c>
      <c r="J85">
        <f t="shared" si="14"/>
        <v>391.48813216186971</v>
      </c>
      <c r="K85">
        <f t="shared" si="15"/>
        <v>242.24464825045658</v>
      </c>
      <c r="L85">
        <f t="shared" si="16"/>
        <v>1419.0076897920001</v>
      </c>
      <c r="M85">
        <f t="shared" si="17"/>
        <v>1177.7763825273601</v>
      </c>
      <c r="N85">
        <f t="shared" si="18"/>
        <v>2.0481810280076367</v>
      </c>
      <c r="O85">
        <f t="shared" si="19"/>
        <v>2.384254191250279</v>
      </c>
    </row>
    <row r="86" spans="1:15" x14ac:dyDescent="0.25">
      <c r="A86">
        <f t="shared" si="12"/>
        <v>125.36617631999999</v>
      </c>
      <c r="B86">
        <v>19.9526</v>
      </c>
      <c r="G86">
        <v>47103.7</v>
      </c>
      <c r="H86">
        <v>47167</v>
      </c>
      <c r="I86">
        <f t="shared" si="13"/>
        <v>376.23385656754152</v>
      </c>
      <c r="J86">
        <f t="shared" si="14"/>
        <v>375.72893568809769</v>
      </c>
      <c r="K86">
        <f t="shared" si="15"/>
        <v>228.63878707316954</v>
      </c>
      <c r="L86">
        <f t="shared" si="16"/>
        <v>1592.1504392639999</v>
      </c>
      <c r="M86">
        <f t="shared" si="17"/>
        <v>1321.48486458912</v>
      </c>
      <c r="N86">
        <f t="shared" si="18"/>
        <v>2.0981803800433267</v>
      </c>
      <c r="O86">
        <f t="shared" si="19"/>
        <v>2.3591499075244551</v>
      </c>
    </row>
    <row r="87" spans="1:15" x14ac:dyDescent="0.25">
      <c r="A87">
        <f t="shared" si="12"/>
        <v>140.66325504</v>
      </c>
      <c r="B87">
        <v>22.3872</v>
      </c>
      <c r="G87">
        <v>50714</v>
      </c>
      <c r="H87">
        <v>49094.400000000001</v>
      </c>
      <c r="I87">
        <f t="shared" si="13"/>
        <v>349.02078717031799</v>
      </c>
      <c r="J87">
        <f t="shared" si="14"/>
        <v>360.53481049886562</v>
      </c>
      <c r="K87">
        <f t="shared" si="15"/>
        <v>215.77298003657873</v>
      </c>
      <c r="L87">
        <f t="shared" si="16"/>
        <v>1786.4233390079999</v>
      </c>
      <c r="M87">
        <f t="shared" si="17"/>
        <v>1482.7313713766398</v>
      </c>
      <c r="N87">
        <f t="shared" si="18"/>
        <v>2.1481806630528877</v>
      </c>
      <c r="O87">
        <f t="shared" si="19"/>
        <v>2.3339970596438668</v>
      </c>
    </row>
    <row r="88" spans="1:15" x14ac:dyDescent="0.25">
      <c r="A88">
        <f t="shared" si="12"/>
        <v>157.82707248</v>
      </c>
      <c r="B88">
        <v>25.1189</v>
      </c>
      <c r="G88">
        <v>54346.3</v>
      </c>
      <c r="H88">
        <v>50940.3</v>
      </c>
      <c r="I88">
        <f t="shared" si="13"/>
        <v>322.76021597280283</v>
      </c>
      <c r="J88">
        <f t="shared" si="14"/>
        <v>344.340797469248</v>
      </c>
      <c r="K88">
        <f t="shared" si="15"/>
        <v>202.94211677688645</v>
      </c>
      <c r="L88">
        <f t="shared" si="16"/>
        <v>2004.4038204959998</v>
      </c>
      <c r="M88">
        <f t="shared" si="17"/>
        <v>1663.6551710116796</v>
      </c>
      <c r="N88">
        <f t="shared" si="18"/>
        <v>2.1981815009027228</v>
      </c>
      <c r="O88">
        <f t="shared" si="19"/>
        <v>2.307372185947504</v>
      </c>
    </row>
    <row r="89" spans="1:15" x14ac:dyDescent="0.25">
      <c r="A89">
        <f t="shared" si="12"/>
        <v>177.08445216000001</v>
      </c>
      <c r="B89">
        <v>28.183800000000002</v>
      </c>
      <c r="G89">
        <v>58139.4</v>
      </c>
      <c r="H89">
        <v>52724.4</v>
      </c>
      <c r="I89">
        <f t="shared" si="13"/>
        <v>297.73590711601406</v>
      </c>
      <c r="J89">
        <f t="shared" si="14"/>
        <v>328.31453744719312</v>
      </c>
      <c r="K89">
        <f t="shared" si="15"/>
        <v>190.58127105831542</v>
      </c>
      <c r="L89">
        <f t="shared" si="16"/>
        <v>2248.972542432</v>
      </c>
      <c r="M89">
        <f t="shared" si="17"/>
        <v>1866.6472102185598</v>
      </c>
      <c r="N89">
        <f t="shared" si="18"/>
        <v>2.2481804322373176</v>
      </c>
      <c r="O89">
        <f t="shared" si="19"/>
        <v>2.2800802190951641</v>
      </c>
    </row>
    <row r="90" spans="1:15" x14ac:dyDescent="0.25">
      <c r="A90">
        <f t="shared" si="12"/>
        <v>198.69237696000002</v>
      </c>
      <c r="B90">
        <v>31.622800000000002</v>
      </c>
      <c r="G90">
        <v>62451.7</v>
      </c>
      <c r="H90">
        <v>54501.5</v>
      </c>
      <c r="I90">
        <f t="shared" si="13"/>
        <v>274.30091095529059</v>
      </c>
      <c r="J90">
        <f t="shared" si="14"/>
        <v>314.31351798953278</v>
      </c>
      <c r="K90">
        <f t="shared" si="15"/>
        <v>179.38473293597104</v>
      </c>
      <c r="L90">
        <f t="shared" si="16"/>
        <v>2523.3931873920001</v>
      </c>
      <c r="M90">
        <f t="shared" si="17"/>
        <v>2094.4163455353601</v>
      </c>
      <c r="N90">
        <f t="shared" si="18"/>
        <v>2.298181205269278</v>
      </c>
      <c r="O90">
        <f t="shared" si="19"/>
        <v>2.2537854783747147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:Y124"/>
  <sheetViews>
    <sheetView topLeftCell="D25" zoomScale="80" zoomScaleNormal="80" workbookViewId="0">
      <selection activeCell="H73" sqref="H73"/>
    </sheetView>
  </sheetViews>
  <sheetFormatPr defaultColWidth="11.42578125" defaultRowHeight="15" x14ac:dyDescent="0.25"/>
  <cols>
    <col min="1" max="1" width="12.42578125" bestFit="1" customWidth="1"/>
    <col min="2" max="2" width="13.5703125" bestFit="1" customWidth="1"/>
    <col min="3" max="3" width="13.5703125" customWidth="1"/>
    <col min="4" max="4" width="18.42578125" customWidth="1"/>
    <col min="5" max="5" width="22.140625" customWidth="1"/>
    <col min="6" max="6" width="18.85546875" customWidth="1"/>
    <col min="7" max="7" width="20.7109375" customWidth="1"/>
    <col min="8" max="8" width="14.5703125" customWidth="1"/>
    <col min="9" max="9" width="17" customWidth="1"/>
    <col min="10" max="10" width="10.42578125" customWidth="1"/>
    <col min="11" max="11" width="21.5703125" bestFit="1" customWidth="1"/>
    <col min="12" max="12" width="24.5703125" customWidth="1"/>
    <col min="13" max="13" width="19.42578125" customWidth="1"/>
    <col min="14" max="15" width="19.7109375" customWidth="1"/>
    <col min="16" max="16" width="16.28515625" bestFit="1" customWidth="1"/>
    <col min="17" max="17" width="12.42578125" customWidth="1"/>
    <col min="18" max="19" width="20" customWidth="1"/>
    <col min="20" max="20" width="18.85546875" bestFit="1" customWidth="1"/>
    <col min="27" max="27" width="15" customWidth="1"/>
    <col min="30" max="30" width="15.7109375" customWidth="1"/>
  </cols>
  <sheetData>
    <row r="1" spans="1:21" ht="18.75" x14ac:dyDescent="0.3">
      <c r="A1" s="1" t="s">
        <v>90</v>
      </c>
    </row>
    <row r="2" spans="1:21" x14ac:dyDescent="0.25">
      <c r="A2" s="2" t="s">
        <v>91</v>
      </c>
    </row>
    <row r="4" spans="1:21" x14ac:dyDescent="0.25">
      <c r="A4" s="3" t="s">
        <v>0</v>
      </c>
      <c r="B4" s="3" t="s">
        <v>1</v>
      </c>
      <c r="C4" s="3" t="s">
        <v>59</v>
      </c>
      <c r="D4" s="3" t="s">
        <v>37</v>
      </c>
      <c r="E4" s="4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19" t="s">
        <v>9</v>
      </c>
      <c r="M4" s="3" t="s">
        <v>10</v>
      </c>
      <c r="N4" s="19" t="s">
        <v>11</v>
      </c>
      <c r="O4" s="5"/>
      <c r="P4" s="6" t="s">
        <v>12</v>
      </c>
      <c r="R4" s="7" t="s">
        <v>13</v>
      </c>
      <c r="S4" s="7" t="s">
        <v>14</v>
      </c>
      <c r="T4" s="7" t="s">
        <v>15</v>
      </c>
      <c r="U4" s="8" t="s">
        <v>16</v>
      </c>
    </row>
    <row r="5" spans="1:21" ht="17.25" x14ac:dyDescent="0.25">
      <c r="A5" s="9" t="s">
        <v>39</v>
      </c>
      <c r="B5" s="9" t="s">
        <v>17</v>
      </c>
      <c r="C5" s="9" t="s">
        <v>60</v>
      </c>
      <c r="D5" s="9" t="s">
        <v>38</v>
      </c>
      <c r="E5" s="9" t="s">
        <v>18</v>
      </c>
      <c r="F5" s="9" t="s">
        <v>19</v>
      </c>
      <c r="G5" s="9" t="s">
        <v>20</v>
      </c>
      <c r="H5" s="9"/>
      <c r="I5" s="9" t="s">
        <v>21</v>
      </c>
      <c r="J5" s="9" t="s">
        <v>22</v>
      </c>
      <c r="K5" s="5"/>
      <c r="L5" s="5"/>
      <c r="M5" s="5"/>
      <c r="N5" s="5"/>
      <c r="O5" s="5"/>
      <c r="P5" s="5" t="s">
        <v>22</v>
      </c>
      <c r="R5" s="9" t="s">
        <v>20</v>
      </c>
      <c r="S5" s="9" t="s">
        <v>21</v>
      </c>
      <c r="T5" s="9" t="s">
        <v>22</v>
      </c>
      <c r="U5" s="10" t="s">
        <v>23</v>
      </c>
    </row>
    <row r="6" spans="1:21" x14ac:dyDescent="0.25">
      <c r="A6" s="5">
        <v>11.5</v>
      </c>
      <c r="B6" s="11">
        <f t="shared" ref="B6:B11" si="0">($E$12*($A6/60))/$E$13</f>
        <v>10.035029892862239</v>
      </c>
      <c r="C6" s="11"/>
      <c r="D6" s="11"/>
      <c r="E6" s="12">
        <v>12.33</v>
      </c>
      <c r="F6" s="11">
        <f t="shared" ref="F6:F11" si="1">$E$13*$B6</f>
        <v>100.35029892862239</v>
      </c>
      <c r="G6" s="11">
        <f t="shared" ref="G6:G11" si="2">(6*$F6)/((POWER($F$16,2))*$F$15)</f>
        <v>60.210179357173431</v>
      </c>
      <c r="H6" s="13">
        <f t="shared" ref="H6:H11" si="3">G6*((2+P$16)/3)</f>
        <v>68.43890386932047</v>
      </c>
      <c r="I6" s="5">
        <f t="shared" ref="I6:I11" si="4">((E6*$F$16)/(2*$F$17))*100000</f>
        <v>15807.692307692309</v>
      </c>
      <c r="J6" s="20">
        <f t="shared" ref="J6:J11" si="5">(($E6*$F$16^3)*$F$15)/(4*$F$17*$F6*(2+P$16))*100000</f>
        <v>230.97524089333811</v>
      </c>
      <c r="K6" s="5">
        <f t="shared" ref="K6:N11" si="6">LOG(G6,10)</f>
        <v>1.7796699209077738</v>
      </c>
      <c r="L6" s="5">
        <f t="shared" si="6"/>
        <v>1.8353030451806092</v>
      </c>
      <c r="M6" s="5">
        <f t="shared" si="6"/>
        <v>4.1988684739052511</v>
      </c>
      <c r="N6" s="5">
        <f t="shared" si="6"/>
        <v>2.3635654287246415</v>
      </c>
      <c r="O6" s="5"/>
      <c r="P6" s="5" t="e">
        <f t="shared" ref="P6:P11" si="7">$Y$41*($G6^($Y$40-1))</f>
        <v>#VALUE!</v>
      </c>
      <c r="R6">
        <f t="shared" ref="R6:R11" si="8">G6*0.75</f>
        <v>45.157634517880069</v>
      </c>
      <c r="S6">
        <f t="shared" ref="S6:S11" si="9">I6</f>
        <v>15807.692307692309</v>
      </c>
      <c r="T6">
        <f t="shared" ref="T6:T11" si="10">(E6*100000*$F$15*$F$16^3)/($F$17*12*F6)</f>
        <v>262.54185714876104</v>
      </c>
      <c r="U6">
        <f t="shared" ref="U6:U11" si="11">(1/96)*(T6*R6^2*($F$16/1000)^2)/(0.223*0.83^2)</f>
        <v>3.6301840205072072E-2</v>
      </c>
    </row>
    <row r="7" spans="1:21" x14ac:dyDescent="0.25">
      <c r="A7" s="5">
        <v>44.5</v>
      </c>
      <c r="B7" s="11">
        <f t="shared" si="0"/>
        <v>38.831202628901707</v>
      </c>
      <c r="C7" s="11"/>
      <c r="D7" s="11"/>
      <c r="E7" s="12">
        <v>28.91</v>
      </c>
      <c r="F7" s="11">
        <f t="shared" si="1"/>
        <v>388.31202628901707</v>
      </c>
      <c r="G7" s="11">
        <f t="shared" si="2"/>
        <v>232.98721577341024</v>
      </c>
      <c r="H7" s="13">
        <f t="shared" si="3"/>
        <v>264.82880192910966</v>
      </c>
      <c r="I7" s="5">
        <f t="shared" si="4"/>
        <v>37064.102564102563</v>
      </c>
      <c r="J7" s="20">
        <f t="shared" si="5"/>
        <v>139.95495313996858</v>
      </c>
      <c r="K7" s="5">
        <f t="shared" si="6"/>
        <v>2.3673320915350939</v>
      </c>
      <c r="L7" s="5">
        <f t="shared" si="6"/>
        <v>2.4229652158079289</v>
      </c>
      <c r="M7" s="5">
        <f t="shared" si="6"/>
        <v>4.5689534889801768</v>
      </c>
      <c r="N7" s="5">
        <f t="shared" si="6"/>
        <v>2.1459882731722479</v>
      </c>
      <c r="O7" s="5"/>
      <c r="P7" s="5" t="e">
        <f t="shared" si="7"/>
        <v>#VALUE!</v>
      </c>
      <c r="R7">
        <f t="shared" si="8"/>
        <v>174.74041183005767</v>
      </c>
      <c r="S7">
        <f t="shared" si="9"/>
        <v>37064.102564102563</v>
      </c>
      <c r="T7">
        <f t="shared" si="10"/>
        <v>159.08213006909764</v>
      </c>
      <c r="U7">
        <f t="shared" si="11"/>
        <v>0.32936377104005216</v>
      </c>
    </row>
    <row r="8" spans="1:21" x14ac:dyDescent="0.25">
      <c r="A8" s="5">
        <v>77.5</v>
      </c>
      <c r="B8" s="11">
        <f t="shared" si="0"/>
        <v>67.627375364941173</v>
      </c>
      <c r="C8" s="11"/>
      <c r="D8" s="11"/>
      <c r="E8" s="12">
        <v>45</v>
      </c>
      <c r="F8" s="11">
        <f t="shared" si="1"/>
        <v>676.27375364941167</v>
      </c>
      <c r="G8" s="11">
        <f t="shared" si="2"/>
        <v>405.76425218964698</v>
      </c>
      <c r="H8" s="13">
        <f t="shared" si="3"/>
        <v>461.21869998889878</v>
      </c>
      <c r="I8" s="5">
        <f t="shared" si="4"/>
        <v>57692.307692307688</v>
      </c>
      <c r="J8" s="20">
        <f t="shared" si="5"/>
        <v>125.08666212730816</v>
      </c>
      <c r="K8" s="5">
        <f t="shared" si="6"/>
        <v>2.6082737830604725</v>
      </c>
      <c r="L8" s="5">
        <f t="shared" si="6"/>
        <v>2.6639069073333079</v>
      </c>
      <c r="M8" s="5">
        <f t="shared" si="6"/>
        <v>4.7611179110848623</v>
      </c>
      <c r="N8" s="5">
        <f t="shared" si="6"/>
        <v>2.0972110037515552</v>
      </c>
      <c r="O8" s="5"/>
      <c r="P8" s="5" t="e">
        <f t="shared" si="7"/>
        <v>#VALUE!</v>
      </c>
      <c r="R8">
        <f t="shared" si="8"/>
        <v>304.32318914223526</v>
      </c>
      <c r="S8">
        <f t="shared" si="9"/>
        <v>57692.307692307688</v>
      </c>
      <c r="T8">
        <f t="shared" si="10"/>
        <v>142.18183928470697</v>
      </c>
      <c r="U8">
        <f t="shared" si="11"/>
        <v>0.89285706629421968</v>
      </c>
    </row>
    <row r="9" spans="1:21" x14ac:dyDescent="0.25">
      <c r="A9" s="5">
        <v>99.5</v>
      </c>
      <c r="B9" s="11">
        <f t="shared" si="0"/>
        <v>86.824823855634151</v>
      </c>
      <c r="C9" s="11"/>
      <c r="D9" s="11"/>
      <c r="E9" s="12">
        <v>55.69</v>
      </c>
      <c r="F9" s="11">
        <f t="shared" si="1"/>
        <v>868.24823855634145</v>
      </c>
      <c r="G9" s="11">
        <f t="shared" si="2"/>
        <v>520.94894313380485</v>
      </c>
      <c r="H9" s="13">
        <f t="shared" si="3"/>
        <v>592.14529869542491</v>
      </c>
      <c r="I9" s="5">
        <f t="shared" si="4"/>
        <v>71397.435897435891</v>
      </c>
      <c r="J9" s="20">
        <f t="shared" si="5"/>
        <v>120.5741834896502</v>
      </c>
      <c r="K9" s="5">
        <f t="shared" si="6"/>
        <v>2.7167951612998875</v>
      </c>
      <c r="L9" s="5">
        <f t="shared" si="6"/>
        <v>2.7724282855727229</v>
      </c>
      <c r="M9" s="5">
        <f t="shared" si="6"/>
        <v>4.8536826151992782</v>
      </c>
      <c r="N9" s="5">
        <f t="shared" si="6"/>
        <v>2.0812543296265553</v>
      </c>
      <c r="O9" s="5"/>
      <c r="P9" s="5" t="e">
        <f t="shared" si="7"/>
        <v>#VALUE!</v>
      </c>
      <c r="R9">
        <f t="shared" si="8"/>
        <v>390.71170735035366</v>
      </c>
      <c r="S9">
        <f t="shared" si="9"/>
        <v>71397.435897435891</v>
      </c>
      <c r="T9">
        <f t="shared" si="10"/>
        <v>137.05265523323575</v>
      </c>
      <c r="U9">
        <f t="shared" si="11"/>
        <v>1.4186263504463215</v>
      </c>
    </row>
    <row r="10" spans="1:21" x14ac:dyDescent="0.25">
      <c r="A10" s="5">
        <v>132.5</v>
      </c>
      <c r="B10" s="11">
        <f t="shared" si="0"/>
        <v>115.62099659167363</v>
      </c>
      <c r="C10" s="11"/>
      <c r="D10" s="11"/>
      <c r="E10" s="12">
        <v>68.260000000000005</v>
      </c>
      <c r="F10" s="11">
        <f t="shared" si="1"/>
        <v>1156.2099659167363</v>
      </c>
      <c r="G10" s="11">
        <f t="shared" si="2"/>
        <v>693.72597955004187</v>
      </c>
      <c r="H10" s="13">
        <f t="shared" si="3"/>
        <v>788.53519675521432</v>
      </c>
      <c r="I10" s="5">
        <f t="shared" si="4"/>
        <v>87512.820512820515</v>
      </c>
      <c r="J10" s="20">
        <f t="shared" si="5"/>
        <v>110.98150199627324</v>
      </c>
      <c r="K10" s="5">
        <f t="shared" si="6"/>
        <v>2.841187958826989</v>
      </c>
      <c r="L10" s="5">
        <f t="shared" si="6"/>
        <v>2.8968210830998244</v>
      </c>
      <c r="M10" s="5">
        <f t="shared" si="6"/>
        <v>4.9420716812521395</v>
      </c>
      <c r="N10" s="5">
        <f t="shared" si="6"/>
        <v>2.0452505981523155</v>
      </c>
      <c r="O10" s="5"/>
      <c r="P10" s="5" t="e">
        <f t="shared" si="7"/>
        <v>#VALUE!</v>
      </c>
      <c r="R10">
        <f t="shared" si="8"/>
        <v>520.29448466253143</v>
      </c>
      <c r="S10">
        <f t="shared" si="9"/>
        <v>87512.820512820515</v>
      </c>
      <c r="T10">
        <f t="shared" si="10"/>
        <v>126.14897393576395</v>
      </c>
      <c r="U10">
        <f t="shared" si="11"/>
        <v>2.3155271951956298</v>
      </c>
    </row>
    <row r="11" spans="1:21" x14ac:dyDescent="0.25">
      <c r="A11" s="5">
        <v>240.5</v>
      </c>
      <c r="B11" s="11">
        <f t="shared" si="0"/>
        <v>209.86301645507555</v>
      </c>
      <c r="C11" s="11"/>
      <c r="D11" s="11"/>
      <c r="E11" s="12">
        <v>103.4</v>
      </c>
      <c r="F11" s="11">
        <f t="shared" si="1"/>
        <v>2098.6301645507556</v>
      </c>
      <c r="G11" s="11">
        <f t="shared" si="2"/>
        <v>1259.1780987304533</v>
      </c>
      <c r="H11" s="13">
        <f t="shared" si="3"/>
        <v>1431.2657722236152</v>
      </c>
      <c r="I11" s="5">
        <f t="shared" si="4"/>
        <v>132564.10256410259</v>
      </c>
      <c r="J11" s="20">
        <f t="shared" si="5"/>
        <v>92.620186367030144</v>
      </c>
      <c r="K11" s="5">
        <f t="shared" si="6"/>
        <v>3.1000871612640126</v>
      </c>
      <c r="L11" s="5">
        <f t="shared" si="6"/>
        <v>3.155720285536848</v>
      </c>
      <c r="M11" s="5">
        <f t="shared" si="6"/>
        <v>5.1224259360674429</v>
      </c>
      <c r="N11" s="5">
        <f t="shared" si="6"/>
        <v>1.9667056505305951</v>
      </c>
      <c r="O11" s="5"/>
      <c r="P11" s="5" t="e">
        <f t="shared" si="7"/>
        <v>#VALUE!</v>
      </c>
      <c r="R11">
        <f t="shared" si="8"/>
        <v>944.38357404783994</v>
      </c>
      <c r="S11">
        <f t="shared" si="9"/>
        <v>132564.10256410259</v>
      </c>
      <c r="T11">
        <f t="shared" si="10"/>
        <v>105.27827850385759</v>
      </c>
      <c r="U11">
        <f t="shared" si="11"/>
        <v>6.3665381125404341</v>
      </c>
    </row>
    <row r="12" spans="1:21" ht="17.25" x14ac:dyDescent="0.25">
      <c r="A12" t="s">
        <v>24</v>
      </c>
      <c r="E12" s="15">
        <f>POWER((1.0165*25.4)/2,2)*PI()</f>
        <v>523.56677701889942</v>
      </c>
      <c r="F12" t="s">
        <v>25</v>
      </c>
      <c r="I12" s="5"/>
      <c r="J12" s="11"/>
      <c r="K12" s="5"/>
      <c r="L12" s="5"/>
      <c r="M12" s="5"/>
      <c r="N12" s="5"/>
      <c r="O12" s="5"/>
      <c r="P12" s="5"/>
    </row>
    <row r="13" spans="1:21" ht="17.25" x14ac:dyDescent="0.25">
      <c r="A13" t="s">
        <v>26</v>
      </c>
      <c r="E13">
        <v>10</v>
      </c>
      <c r="F13" t="s">
        <v>25</v>
      </c>
      <c r="I13" s="14"/>
      <c r="J13" s="5"/>
      <c r="K13" s="5"/>
      <c r="L13" s="5"/>
      <c r="M13" s="5"/>
      <c r="N13" s="5"/>
      <c r="O13" s="5"/>
      <c r="P13" s="5"/>
    </row>
    <row r="14" spans="1:21" x14ac:dyDescent="0.25">
      <c r="P14" s="5"/>
    </row>
    <row r="15" spans="1:21" x14ac:dyDescent="0.25">
      <c r="A15" t="s">
        <v>27</v>
      </c>
      <c r="E15" t="s">
        <v>28</v>
      </c>
      <c r="F15" s="16">
        <v>10</v>
      </c>
      <c r="G15" t="s">
        <v>29</v>
      </c>
      <c r="O15" t="s">
        <v>41</v>
      </c>
      <c r="P15">
        <f>1/P16</f>
        <v>0.70921985815602839</v>
      </c>
    </row>
    <row r="16" spans="1:21" x14ac:dyDescent="0.25">
      <c r="E16" t="s">
        <v>30</v>
      </c>
      <c r="F16" s="16">
        <v>1</v>
      </c>
      <c r="G16" t="s">
        <v>29</v>
      </c>
      <c r="P16">
        <v>1.41</v>
      </c>
    </row>
    <row r="17" spans="5:17" x14ac:dyDescent="0.25">
      <c r="E17" t="s">
        <v>31</v>
      </c>
      <c r="F17" s="16">
        <v>39</v>
      </c>
      <c r="G17" t="s">
        <v>29</v>
      </c>
      <c r="P17" s="5"/>
    </row>
    <row r="18" spans="5:17" x14ac:dyDescent="0.25">
      <c r="P18" s="5"/>
    </row>
    <row r="19" spans="5:17" x14ac:dyDescent="0.25">
      <c r="P19" s="5"/>
    </row>
    <row r="20" spans="5:17" x14ac:dyDescent="0.25">
      <c r="P20" s="5"/>
    </row>
    <row r="21" spans="5:17" x14ac:dyDescent="0.25">
      <c r="P21" s="5"/>
    </row>
    <row r="22" spans="5:17" x14ac:dyDescent="0.25">
      <c r="P22" s="5"/>
    </row>
    <row r="23" spans="5:17" x14ac:dyDescent="0.25">
      <c r="P23" s="5"/>
    </row>
    <row r="24" spans="5:17" x14ac:dyDescent="0.25">
      <c r="P24" s="5"/>
    </row>
    <row r="25" spans="5:17" x14ac:dyDescent="0.25">
      <c r="P25" s="5"/>
    </row>
    <row r="26" spans="5:17" x14ac:dyDescent="0.25">
      <c r="P26" s="5"/>
    </row>
    <row r="27" spans="5:17" x14ac:dyDescent="0.25">
      <c r="P27" s="5"/>
    </row>
    <row r="28" spans="5:17" x14ac:dyDescent="0.25">
      <c r="P28" s="5"/>
    </row>
    <row r="29" spans="5:17" x14ac:dyDescent="0.25">
      <c r="P29" s="5"/>
    </row>
    <row r="30" spans="5:17" x14ac:dyDescent="0.25">
      <c r="P30" s="5"/>
    </row>
    <row r="31" spans="5:17" x14ac:dyDescent="0.25">
      <c r="P31" s="5"/>
      <c r="Q31" s="5"/>
    </row>
    <row r="36" spans="1:25" x14ac:dyDescent="0.25">
      <c r="F36">
        <f>-$B$43*($C$47-$B$42)</f>
        <v>-8607.8328000000001</v>
      </c>
    </row>
    <row r="37" spans="1:25" x14ac:dyDescent="0.25">
      <c r="A37" t="s">
        <v>87</v>
      </c>
      <c r="F37">
        <f>$B$44+($C$47-$B$42)</f>
        <v>274.37</v>
      </c>
    </row>
    <row r="38" spans="1:25" x14ac:dyDescent="0.25">
      <c r="A38" t="s">
        <v>42</v>
      </c>
      <c r="B38" t="s">
        <v>43</v>
      </c>
      <c r="D38" t="s">
        <v>44</v>
      </c>
      <c r="F38" t="s">
        <v>88</v>
      </c>
      <c r="G38">
        <f>EXP(F36/F37)</f>
        <v>2.370517388960184E-14</v>
      </c>
    </row>
    <row r="39" spans="1:25" x14ac:dyDescent="0.25">
      <c r="A39" t="s">
        <v>45</v>
      </c>
      <c r="B39">
        <v>0.11378000000000001</v>
      </c>
      <c r="D39" t="s">
        <v>46</v>
      </c>
      <c r="F39" t="s">
        <v>47</v>
      </c>
      <c r="G39">
        <f>B41*G38</f>
        <v>106.67328250320828</v>
      </c>
    </row>
    <row r="40" spans="1:25" x14ac:dyDescent="0.25">
      <c r="A40" t="s">
        <v>48</v>
      </c>
      <c r="B40">
        <v>735010</v>
      </c>
      <c r="D40" t="s">
        <v>21</v>
      </c>
      <c r="S40" t="s">
        <v>32</v>
      </c>
      <c r="W40" t="s">
        <v>33</v>
      </c>
      <c r="X40" t="s">
        <v>34</v>
      </c>
      <c r="Y40">
        <v>0.28000000000000003</v>
      </c>
    </row>
    <row r="41" spans="1:25" x14ac:dyDescent="0.25">
      <c r="A41" t="s">
        <v>49</v>
      </c>
      <c r="B41">
        <f>4.5 *10^15</f>
        <v>4500000000000000</v>
      </c>
      <c r="D41" t="s">
        <v>50</v>
      </c>
      <c r="S41" t="s">
        <v>35</v>
      </c>
      <c r="W41" t="s">
        <v>40</v>
      </c>
      <c r="X41" t="s">
        <v>36</v>
      </c>
      <c r="Y41" s="17" t="e">
        <f>10^W41</f>
        <v>#VALUE!</v>
      </c>
    </row>
    <row r="42" spans="1:25" x14ac:dyDescent="0.25">
      <c r="A42" t="s">
        <v>51</v>
      </c>
      <c r="B42">
        <v>375.38</v>
      </c>
      <c r="D42" t="s">
        <v>23</v>
      </c>
    </row>
    <row r="43" spans="1:25" x14ac:dyDescent="0.25">
      <c r="A43" t="s">
        <v>52</v>
      </c>
      <c r="B43">
        <v>38.64</v>
      </c>
      <c r="D43" t="s">
        <v>46</v>
      </c>
      <c r="O43" s="21"/>
      <c r="P43" s="21"/>
      <c r="Q43" s="22"/>
    </row>
    <row r="44" spans="1:25" x14ac:dyDescent="0.25">
      <c r="A44" t="s">
        <v>53</v>
      </c>
      <c r="B44">
        <v>51.6</v>
      </c>
      <c r="D44" t="s">
        <v>23</v>
      </c>
      <c r="O44" s="24"/>
      <c r="Q44" s="23"/>
    </row>
    <row r="45" spans="1:25" x14ac:dyDescent="0.25">
      <c r="O45" s="24"/>
      <c r="Q45" s="23"/>
    </row>
    <row r="46" spans="1:25" x14ac:dyDescent="0.25">
      <c r="A46" t="s">
        <v>86</v>
      </c>
      <c r="O46" s="24"/>
      <c r="Q46" s="23"/>
    </row>
    <row r="47" spans="1:25" x14ac:dyDescent="0.25">
      <c r="A47" t="s">
        <v>54</v>
      </c>
      <c r="B47">
        <v>325</v>
      </c>
      <c r="C47">
        <f>B47+273.15</f>
        <v>598.15</v>
      </c>
      <c r="O47" s="24"/>
      <c r="Q47" s="23"/>
    </row>
    <row r="48" spans="1:25" x14ac:dyDescent="0.25">
      <c r="A48" t="s">
        <v>55</v>
      </c>
      <c r="O48" s="24"/>
      <c r="Q48" s="23"/>
    </row>
    <row r="49" spans="1:5" x14ac:dyDescent="0.25">
      <c r="A49" t="s">
        <v>56</v>
      </c>
      <c r="B49" t="s">
        <v>22</v>
      </c>
      <c r="C49" t="s">
        <v>9</v>
      </c>
      <c r="D49" t="s">
        <v>57</v>
      </c>
    </row>
    <row r="50" spans="1:5" x14ac:dyDescent="0.25">
      <c r="A50" s="15">
        <f t="shared" ref="A50:A55" si="12">H6</f>
        <v>68.43890386932047</v>
      </c>
      <c r="B50">
        <f>G$39/(1+(G$39*A50/B$40)^(1-B$39))</f>
        <v>104.91217750340002</v>
      </c>
      <c r="C50">
        <f t="shared" ref="C50:D55" si="13">LOG(A50,10)</f>
        <v>1.8353030451806092</v>
      </c>
      <c r="D50">
        <f t="shared" si="13"/>
        <v>2.0208259011161904</v>
      </c>
      <c r="E50" s="15"/>
    </row>
    <row r="51" spans="1:5" x14ac:dyDescent="0.25">
      <c r="A51" s="15">
        <f t="shared" si="12"/>
        <v>264.82880192910966</v>
      </c>
      <c r="B51">
        <f t="shared" ref="B51:B55" si="14">G$39/(1+(G$39*A51/B$40)^(1-B$39))</f>
        <v>101.04627338341531</v>
      </c>
      <c r="C51">
        <f t="shared" si="13"/>
        <v>2.4229652158079289</v>
      </c>
      <c r="D51">
        <f t="shared" si="13"/>
        <v>2.0045203012371418</v>
      </c>
      <c r="E51" s="15"/>
    </row>
    <row r="52" spans="1:5" x14ac:dyDescent="0.25">
      <c r="A52" s="15">
        <f t="shared" si="12"/>
        <v>461.21869998889878</v>
      </c>
      <c r="B52">
        <f t="shared" si="14"/>
        <v>97.771124958654653</v>
      </c>
      <c r="C52">
        <f t="shared" si="13"/>
        <v>2.6639069073333079</v>
      </c>
      <c r="D52">
        <f t="shared" si="13"/>
        <v>1.9902106122240348</v>
      </c>
      <c r="E52" s="15"/>
    </row>
    <row r="53" spans="1:5" x14ac:dyDescent="0.25">
      <c r="A53" s="15">
        <f t="shared" si="12"/>
        <v>592.14529869542491</v>
      </c>
      <c r="B53">
        <f t="shared" si="14"/>
        <v>95.78957805733674</v>
      </c>
      <c r="C53">
        <f t="shared" si="13"/>
        <v>2.7724282855727229</v>
      </c>
      <c r="D53">
        <f t="shared" si="13"/>
        <v>1.981318260243407</v>
      </c>
      <c r="E53" s="15"/>
    </row>
    <row r="54" spans="1:5" x14ac:dyDescent="0.25">
      <c r="A54" s="15">
        <f t="shared" si="12"/>
        <v>788.53519675521432</v>
      </c>
      <c r="B54">
        <f t="shared" si="14"/>
        <v>93.046374601421277</v>
      </c>
      <c r="C54">
        <f t="shared" si="13"/>
        <v>2.8968210830998244</v>
      </c>
      <c r="D54">
        <f t="shared" si="13"/>
        <v>1.9686994562279809</v>
      </c>
      <c r="E54" s="15"/>
    </row>
    <row r="55" spans="1:5" x14ac:dyDescent="0.25">
      <c r="A55" s="15">
        <f t="shared" si="12"/>
        <v>1431.2657722236152</v>
      </c>
      <c r="B55">
        <f t="shared" si="14"/>
        <v>85.448472188579828</v>
      </c>
      <c r="C55">
        <f t="shared" si="13"/>
        <v>3.155720285536848</v>
      </c>
      <c r="D55">
        <f t="shared" si="13"/>
        <v>1.9317043019777502</v>
      </c>
      <c r="E55" s="15"/>
    </row>
    <row r="56" spans="1:5" x14ac:dyDescent="0.25">
      <c r="E56" s="15"/>
    </row>
    <row r="57" spans="1:5" x14ac:dyDescent="0.25">
      <c r="E57" s="15"/>
    </row>
    <row r="58" spans="1:5" x14ac:dyDescent="0.25">
      <c r="E58" s="15"/>
    </row>
    <row r="59" spans="1:5" x14ac:dyDescent="0.25">
      <c r="E59" s="15"/>
    </row>
    <row r="60" spans="1:5" x14ac:dyDescent="0.25">
      <c r="E60" s="15"/>
    </row>
    <row r="67" spans="1:24" x14ac:dyDescent="0.25">
      <c r="X67" s="18"/>
    </row>
    <row r="68" spans="1:24" x14ac:dyDescent="0.25">
      <c r="A68" t="s">
        <v>64</v>
      </c>
    </row>
    <row r="69" spans="1:24" x14ac:dyDescent="0.25">
      <c r="A69" t="s">
        <v>65</v>
      </c>
    </row>
    <row r="70" spans="1:24" x14ac:dyDescent="0.25">
      <c r="A70" t="s">
        <v>66</v>
      </c>
    </row>
    <row r="72" spans="1:24" x14ac:dyDescent="0.25">
      <c r="A72" t="s">
        <v>67</v>
      </c>
      <c r="B72" t="s">
        <v>67</v>
      </c>
      <c r="C72" t="s">
        <v>68</v>
      </c>
      <c r="D72" t="s">
        <v>69</v>
      </c>
      <c r="E72" t="s">
        <v>70</v>
      </c>
      <c r="F72" t="s">
        <v>71</v>
      </c>
      <c r="G72" t="s">
        <v>68</v>
      </c>
      <c r="H72" t="s">
        <v>72</v>
      </c>
      <c r="I72" t="s">
        <v>73</v>
      </c>
      <c r="J72" t="s">
        <v>74</v>
      </c>
      <c r="K72" t="s">
        <v>75</v>
      </c>
      <c r="L72" t="s">
        <v>76</v>
      </c>
      <c r="M72" t="s">
        <v>77</v>
      </c>
    </row>
    <row r="73" spans="1:24" x14ac:dyDescent="0.25">
      <c r="A73" t="s">
        <v>78</v>
      </c>
      <c r="B73" t="s">
        <v>79</v>
      </c>
      <c r="C73" t="s">
        <v>80</v>
      </c>
      <c r="D73" t="s">
        <v>80</v>
      </c>
      <c r="F73" t="s">
        <v>81</v>
      </c>
      <c r="G73" t="s">
        <v>21</v>
      </c>
      <c r="H73" t="s">
        <v>21</v>
      </c>
      <c r="L73" t="s">
        <v>82</v>
      </c>
      <c r="M73" t="s">
        <v>82</v>
      </c>
    </row>
    <row r="74" spans="1:24" x14ac:dyDescent="0.25">
      <c r="A74">
        <f>B74*2*3.1416</f>
        <v>0.62831999999999999</v>
      </c>
      <c r="B74">
        <v>0.1</v>
      </c>
      <c r="E74">
        <v>1.1283099999999999</v>
      </c>
      <c r="G74">
        <v>181.22200000000001</v>
      </c>
      <c r="H74">
        <v>1349.82</v>
      </c>
      <c r="I74">
        <f>H74/A74</f>
        <v>2148.3002291825819</v>
      </c>
      <c r="J74">
        <f>G74/A74</f>
        <v>288.42309651133183</v>
      </c>
      <c r="K74">
        <f>SQRT(I74^2+J74^2)*0.43</f>
        <v>932.05728736279207</v>
      </c>
      <c r="L74">
        <f>(A74*(25.4/2))/1</f>
        <v>7.9796639999999996</v>
      </c>
      <c r="M74">
        <f>L74*0.83</f>
        <v>6.6231211199999995</v>
      </c>
    </row>
    <row r="75" spans="1:24" x14ac:dyDescent="0.25">
      <c r="A75">
        <f t="shared" ref="A75:A124" si="15">B75*2*3.1416</f>
        <v>0.70497504</v>
      </c>
      <c r="B75">
        <v>0.11219999999999999</v>
      </c>
      <c r="E75">
        <v>1.1264700000000001</v>
      </c>
      <c r="G75">
        <v>206.32900000000001</v>
      </c>
      <c r="H75">
        <v>1503.32</v>
      </c>
      <c r="I75">
        <f t="shared" ref="I75:I124" si="16">H75/A75</f>
        <v>2132.4442919284065</v>
      </c>
      <c r="J75">
        <f t="shared" ref="J75:J124" si="17">G75/A75</f>
        <v>292.67561018897919</v>
      </c>
      <c r="K75">
        <f t="shared" ref="K75:K124" si="18">SQRT(I75^2+J75^2)*0.43</f>
        <v>925.54717403476843</v>
      </c>
      <c r="L75">
        <f t="shared" ref="L75:L124" si="19">(A75*(25.4/2))/1</f>
        <v>8.9531830079999999</v>
      </c>
      <c r="M75">
        <f t="shared" ref="M75:M124" si="20">L75*0.83</f>
        <v>7.4311418966399998</v>
      </c>
    </row>
    <row r="76" spans="1:24" x14ac:dyDescent="0.25">
      <c r="A76">
        <f t="shared" si="15"/>
        <v>0.790992048</v>
      </c>
      <c r="B76">
        <v>0.12589</v>
      </c>
      <c r="E76">
        <v>1.11985</v>
      </c>
      <c r="G76">
        <v>241.31700000000001</v>
      </c>
      <c r="H76">
        <v>1671.83</v>
      </c>
      <c r="I76">
        <f t="shared" si="16"/>
        <v>2113.5863555482924</v>
      </c>
      <c r="J76">
        <f t="shared" si="17"/>
        <v>305.08144880869901</v>
      </c>
      <c r="K76">
        <f t="shared" si="18"/>
        <v>918.26114627846573</v>
      </c>
      <c r="L76">
        <f t="shared" si="19"/>
        <v>10.0455990096</v>
      </c>
      <c r="M76">
        <f t="shared" si="20"/>
        <v>8.3378471779679995</v>
      </c>
    </row>
    <row r="77" spans="1:24" x14ac:dyDescent="0.25">
      <c r="A77">
        <f t="shared" si="15"/>
        <v>0.8875019999999999</v>
      </c>
      <c r="B77">
        <v>0.14124999999999999</v>
      </c>
      <c r="E77">
        <v>1.1087400000000001</v>
      </c>
      <c r="G77">
        <v>284.90699999999998</v>
      </c>
      <c r="H77">
        <v>1845.04</v>
      </c>
      <c r="I77">
        <f t="shared" si="16"/>
        <v>2078.9136249833805</v>
      </c>
      <c r="J77">
        <f t="shared" si="17"/>
        <v>321.0212484028205</v>
      </c>
      <c r="K77">
        <f t="shared" si="18"/>
        <v>904.52792064828361</v>
      </c>
      <c r="L77">
        <f t="shared" si="19"/>
        <v>11.271275399999999</v>
      </c>
      <c r="M77">
        <f t="shared" si="20"/>
        <v>9.3551585819999978</v>
      </c>
    </row>
    <row r="78" spans="1:24" x14ac:dyDescent="0.25">
      <c r="A78">
        <f t="shared" si="15"/>
        <v>0.99582436799999996</v>
      </c>
      <c r="B78">
        <v>0.15848999999999999</v>
      </c>
      <c r="E78">
        <v>1.0952999999999999</v>
      </c>
      <c r="G78">
        <v>339.92500000000001</v>
      </c>
      <c r="H78">
        <v>2045.16</v>
      </c>
      <c r="I78">
        <f t="shared" si="16"/>
        <v>2053.7356442757787</v>
      </c>
      <c r="J78">
        <f t="shared" si="17"/>
        <v>341.35035345911524</v>
      </c>
      <c r="K78">
        <f t="shared" si="18"/>
        <v>895.22139421119289</v>
      </c>
      <c r="L78">
        <f t="shared" si="19"/>
        <v>12.646969473599999</v>
      </c>
      <c r="M78">
        <f t="shared" si="20"/>
        <v>10.496984663087998</v>
      </c>
    </row>
    <row r="79" spans="1:24" x14ac:dyDescent="0.25">
      <c r="A79">
        <f t="shared" si="15"/>
        <v>1.1173414559999999</v>
      </c>
      <c r="B79">
        <v>0.17782999999999999</v>
      </c>
      <c r="E79">
        <v>1.0785</v>
      </c>
      <c r="G79">
        <v>398.47300000000001</v>
      </c>
      <c r="H79">
        <v>2272.35</v>
      </c>
      <c r="I79">
        <f t="shared" si="16"/>
        <v>2033.7113492010271</v>
      </c>
      <c r="J79">
        <f t="shared" si="17"/>
        <v>356.62598739198671</v>
      </c>
      <c r="K79">
        <f t="shared" si="18"/>
        <v>887.83952027070393</v>
      </c>
      <c r="L79">
        <f t="shared" si="19"/>
        <v>14.190236491199999</v>
      </c>
      <c r="M79">
        <f t="shared" si="20"/>
        <v>11.777896287695999</v>
      </c>
    </row>
    <row r="80" spans="1:24" x14ac:dyDescent="0.25">
      <c r="A80">
        <f t="shared" si="15"/>
        <v>1.2536868960000001</v>
      </c>
      <c r="B80">
        <v>0.19953000000000001</v>
      </c>
      <c r="E80">
        <v>1.06108</v>
      </c>
      <c r="G80">
        <v>462.40800000000002</v>
      </c>
      <c r="H80">
        <v>2508.7199999999998</v>
      </c>
      <c r="I80">
        <f t="shared" si="16"/>
        <v>2001.0737992111865</v>
      </c>
      <c r="J80">
        <f t="shared" si="17"/>
        <v>368.83850463409487</v>
      </c>
      <c r="K80">
        <f t="shared" si="18"/>
        <v>874.95630277914404</v>
      </c>
      <c r="L80">
        <f t="shared" si="19"/>
        <v>15.9218235792</v>
      </c>
      <c r="M80">
        <f t="shared" si="20"/>
        <v>13.215113570735999</v>
      </c>
    </row>
    <row r="81" spans="1:13" x14ac:dyDescent="0.25">
      <c r="A81">
        <f t="shared" si="15"/>
        <v>1.406619984</v>
      </c>
      <c r="B81">
        <v>0.22387000000000001</v>
      </c>
      <c r="E81">
        <v>1.0383199999999999</v>
      </c>
      <c r="G81">
        <v>552.23299999999995</v>
      </c>
      <c r="H81">
        <v>2777.93</v>
      </c>
      <c r="I81">
        <f t="shared" si="16"/>
        <v>1974.897293937493</v>
      </c>
      <c r="J81">
        <f t="shared" si="17"/>
        <v>392.59573039024872</v>
      </c>
      <c r="K81">
        <f t="shared" si="18"/>
        <v>865.82298988575633</v>
      </c>
      <c r="L81">
        <f t="shared" si="19"/>
        <v>17.8640737968</v>
      </c>
      <c r="M81">
        <f t="shared" si="20"/>
        <v>14.827181251343999</v>
      </c>
    </row>
    <row r="82" spans="1:13" x14ac:dyDescent="0.25">
      <c r="A82">
        <f t="shared" si="15"/>
        <v>1.5782770080000001</v>
      </c>
      <c r="B82">
        <v>0.25119000000000002</v>
      </c>
      <c r="E82">
        <v>1.0128999999999999</v>
      </c>
      <c r="G82">
        <v>645.75800000000004</v>
      </c>
      <c r="H82">
        <v>3069.51</v>
      </c>
      <c r="I82">
        <f t="shared" si="16"/>
        <v>1944.8487080792599</v>
      </c>
      <c r="J82">
        <f t="shared" si="17"/>
        <v>409.15377764915144</v>
      </c>
      <c r="K82">
        <f t="shared" si="18"/>
        <v>854.5911468176389</v>
      </c>
      <c r="L82">
        <f t="shared" si="19"/>
        <v>20.044118001600001</v>
      </c>
      <c r="M82">
        <f t="shared" si="20"/>
        <v>16.636617941328002</v>
      </c>
    </row>
    <row r="83" spans="1:13" x14ac:dyDescent="0.25">
      <c r="A83">
        <f t="shared" si="15"/>
        <v>1.7708570879999999</v>
      </c>
      <c r="B83">
        <v>0.28183999999999998</v>
      </c>
      <c r="E83">
        <v>0.98485</v>
      </c>
      <c r="G83">
        <v>751.43799999999999</v>
      </c>
      <c r="H83">
        <v>3395.07</v>
      </c>
      <c r="I83">
        <f t="shared" si="16"/>
        <v>1917.1902820426808</v>
      </c>
      <c r="J83">
        <f t="shared" si="17"/>
        <v>424.33576661382176</v>
      </c>
      <c r="K83">
        <f t="shared" si="18"/>
        <v>844.34301372693812</v>
      </c>
      <c r="L83">
        <f t="shared" si="19"/>
        <v>22.489885017599995</v>
      </c>
      <c r="M83">
        <f t="shared" si="20"/>
        <v>18.666604564607994</v>
      </c>
    </row>
    <row r="84" spans="1:13" x14ac:dyDescent="0.25">
      <c r="A84">
        <f t="shared" si="15"/>
        <v>1.9869363360000001</v>
      </c>
      <c r="B84">
        <v>0.31623000000000001</v>
      </c>
      <c r="E84">
        <v>0.95482</v>
      </c>
      <c r="G84">
        <v>877.81899999999996</v>
      </c>
      <c r="H84">
        <v>3733.22</v>
      </c>
      <c r="I84">
        <f t="shared" si="16"/>
        <v>1878.8825451325379</v>
      </c>
      <c r="J84">
        <f t="shared" si="17"/>
        <v>441.79523223536233</v>
      </c>
      <c r="K84">
        <f t="shared" si="18"/>
        <v>829.95376448144202</v>
      </c>
      <c r="L84">
        <f t="shared" si="19"/>
        <v>25.234091467199999</v>
      </c>
      <c r="M84">
        <f t="shared" si="20"/>
        <v>20.944295917776</v>
      </c>
    </row>
    <row r="85" spans="1:13" x14ac:dyDescent="0.25">
      <c r="A85">
        <f t="shared" si="15"/>
        <v>2.2293421919999998</v>
      </c>
      <c r="B85">
        <v>0.35481000000000001</v>
      </c>
      <c r="E85">
        <v>0.92308999999999997</v>
      </c>
      <c r="G85">
        <v>1004.85</v>
      </c>
      <c r="H85">
        <v>4109.4799999999996</v>
      </c>
      <c r="I85">
        <f t="shared" si="16"/>
        <v>1843.359899950254</v>
      </c>
      <c r="J85">
        <f t="shared" si="17"/>
        <v>450.73834048712075</v>
      </c>
      <c r="K85">
        <f t="shared" si="18"/>
        <v>815.99689264344659</v>
      </c>
      <c r="L85">
        <f t="shared" si="19"/>
        <v>28.312645838399995</v>
      </c>
      <c r="M85">
        <f t="shared" si="20"/>
        <v>23.499496045871993</v>
      </c>
    </row>
    <row r="86" spans="1:13" x14ac:dyDescent="0.25">
      <c r="A86">
        <f t="shared" si="15"/>
        <v>2.501404752</v>
      </c>
      <c r="B86">
        <v>0.39811000000000002</v>
      </c>
      <c r="E86">
        <v>0.89263999999999999</v>
      </c>
      <c r="G86">
        <v>1176.3399999999999</v>
      </c>
      <c r="H86">
        <v>4517.8999999999996</v>
      </c>
      <c r="I86">
        <f t="shared" si="16"/>
        <v>1806.145125609004</v>
      </c>
      <c r="J86">
        <f t="shared" si="17"/>
        <v>470.27175392525197</v>
      </c>
      <c r="K86">
        <f t="shared" si="18"/>
        <v>802.53665326075486</v>
      </c>
      <c r="L86">
        <f t="shared" si="19"/>
        <v>31.767840350399997</v>
      </c>
      <c r="M86">
        <f t="shared" si="20"/>
        <v>26.367307490831998</v>
      </c>
    </row>
    <row r="87" spans="1:13" x14ac:dyDescent="0.25">
      <c r="A87">
        <f t="shared" si="15"/>
        <v>2.806579776</v>
      </c>
      <c r="B87">
        <v>0.44668000000000002</v>
      </c>
      <c r="E87">
        <v>0.86224999999999996</v>
      </c>
      <c r="G87">
        <v>1361.67</v>
      </c>
      <c r="H87">
        <v>4960.57</v>
      </c>
      <c r="I87">
        <f t="shared" si="16"/>
        <v>1767.4787092886113</v>
      </c>
      <c r="J87">
        <f t="shared" si="17"/>
        <v>485.17060218422955</v>
      </c>
      <c r="K87">
        <f t="shared" si="18"/>
        <v>788.12929810861749</v>
      </c>
      <c r="L87">
        <f t="shared" si="19"/>
        <v>35.643563155199999</v>
      </c>
      <c r="M87">
        <f t="shared" si="20"/>
        <v>29.584157418815998</v>
      </c>
    </row>
    <row r="88" spans="1:13" x14ac:dyDescent="0.25">
      <c r="A88">
        <f t="shared" si="15"/>
        <v>3.1490770079999999</v>
      </c>
      <c r="B88">
        <v>0.50119000000000002</v>
      </c>
      <c r="E88">
        <v>0.83331</v>
      </c>
      <c r="G88">
        <v>1571.68</v>
      </c>
      <c r="H88">
        <v>5455.43</v>
      </c>
      <c r="I88">
        <f t="shared" si="16"/>
        <v>1732.3901530959324</v>
      </c>
      <c r="J88">
        <f t="shared" si="17"/>
        <v>499.09227243641931</v>
      </c>
      <c r="K88">
        <f t="shared" si="18"/>
        <v>775.22557351506532</v>
      </c>
      <c r="L88">
        <f t="shared" si="19"/>
        <v>39.993278001599997</v>
      </c>
      <c r="M88">
        <f t="shared" si="20"/>
        <v>33.194420741327995</v>
      </c>
    </row>
    <row r="89" spans="1:13" x14ac:dyDescent="0.25">
      <c r="A89">
        <f t="shared" si="15"/>
        <v>3.5332946879999998</v>
      </c>
      <c r="B89">
        <v>0.56233999999999995</v>
      </c>
      <c r="E89">
        <v>0.80528</v>
      </c>
      <c r="G89">
        <v>1798.65</v>
      </c>
      <c r="H89">
        <v>5971.8</v>
      </c>
      <c r="I89">
        <f t="shared" si="16"/>
        <v>1690.1505612542896</v>
      </c>
      <c r="J89">
        <f t="shared" si="17"/>
        <v>509.05745453632545</v>
      </c>
      <c r="K89">
        <f t="shared" si="18"/>
        <v>759.01375569113247</v>
      </c>
      <c r="L89">
        <f t="shared" si="19"/>
        <v>44.872842537599993</v>
      </c>
      <c r="M89">
        <f t="shared" si="20"/>
        <v>37.244459306207993</v>
      </c>
    </row>
    <row r="90" spans="1:13" x14ac:dyDescent="0.25">
      <c r="A90">
        <f t="shared" si="15"/>
        <v>3.9644478719999996</v>
      </c>
      <c r="B90">
        <v>0.63095999999999997</v>
      </c>
      <c r="E90">
        <v>0.77939000000000003</v>
      </c>
      <c r="G90">
        <v>2076.96</v>
      </c>
      <c r="H90">
        <v>6527.82</v>
      </c>
      <c r="I90">
        <f t="shared" si="16"/>
        <v>1646.5899441141651</v>
      </c>
      <c r="J90">
        <f t="shared" si="17"/>
        <v>523.89640803933878</v>
      </c>
      <c r="K90">
        <f t="shared" si="18"/>
        <v>743.0078849767508</v>
      </c>
      <c r="L90">
        <f t="shared" si="19"/>
        <v>50.348487974399994</v>
      </c>
      <c r="M90">
        <f t="shared" si="20"/>
        <v>41.789245018751991</v>
      </c>
    </row>
    <row r="91" spans="1:13" x14ac:dyDescent="0.25">
      <c r="A91">
        <f t="shared" si="15"/>
        <v>4.4481914399999996</v>
      </c>
      <c r="B91">
        <v>0.70794999999999997</v>
      </c>
      <c r="E91">
        <v>0.75426000000000004</v>
      </c>
      <c r="G91">
        <v>2381.33</v>
      </c>
      <c r="H91">
        <v>7149.14</v>
      </c>
      <c r="I91">
        <f t="shared" si="16"/>
        <v>1607.2015101939949</v>
      </c>
      <c r="J91">
        <f t="shared" si="17"/>
        <v>535.347912094359</v>
      </c>
      <c r="K91">
        <f t="shared" si="18"/>
        <v>728.42737156307453</v>
      </c>
      <c r="L91">
        <f t="shared" si="19"/>
        <v>56.492031287999993</v>
      </c>
      <c r="M91">
        <f t="shared" si="20"/>
        <v>46.888385969039994</v>
      </c>
    </row>
    <row r="92" spans="1:13" x14ac:dyDescent="0.25">
      <c r="A92">
        <f t="shared" si="15"/>
        <v>4.9909342560000001</v>
      </c>
      <c r="B92">
        <v>0.79432999999999998</v>
      </c>
      <c r="E92">
        <v>0.72992999999999997</v>
      </c>
      <c r="G92">
        <v>2722.16</v>
      </c>
      <c r="H92">
        <v>7794.31</v>
      </c>
      <c r="I92">
        <f t="shared" si="16"/>
        <v>1561.6935828457044</v>
      </c>
      <c r="J92">
        <f t="shared" si="17"/>
        <v>545.42092930346143</v>
      </c>
      <c r="K92">
        <f t="shared" si="18"/>
        <v>711.30511577571474</v>
      </c>
      <c r="L92">
        <f t="shared" si="19"/>
        <v>63.384865051199995</v>
      </c>
      <c r="M92">
        <f t="shared" si="20"/>
        <v>52.609437992495991</v>
      </c>
    </row>
    <row r="93" spans="1:13" x14ac:dyDescent="0.25">
      <c r="A93">
        <f t="shared" si="15"/>
        <v>5.5999020000000002</v>
      </c>
      <c r="B93">
        <v>0.89124999999999999</v>
      </c>
      <c r="E93">
        <v>0.7046</v>
      </c>
      <c r="G93">
        <v>3106.76</v>
      </c>
      <c r="H93">
        <v>8506.0300000000007</v>
      </c>
      <c r="I93">
        <f t="shared" si="16"/>
        <v>1518.9605103803603</v>
      </c>
      <c r="J93">
        <f t="shared" si="17"/>
        <v>554.78828022347534</v>
      </c>
      <c r="K93">
        <f t="shared" si="18"/>
        <v>695.35548064808984</v>
      </c>
      <c r="L93">
        <f t="shared" si="19"/>
        <v>71.118755399999998</v>
      </c>
      <c r="M93">
        <f t="shared" si="20"/>
        <v>59.028566981999994</v>
      </c>
    </row>
    <row r="94" spans="1:13" x14ac:dyDescent="0.25">
      <c r="A94">
        <f t="shared" si="15"/>
        <v>6.2831999999999999</v>
      </c>
      <c r="B94">
        <v>1</v>
      </c>
      <c r="E94">
        <v>0.67962</v>
      </c>
      <c r="G94">
        <v>3521.73</v>
      </c>
      <c r="H94">
        <v>9250.36</v>
      </c>
      <c r="I94">
        <f t="shared" si="16"/>
        <v>1472.2370766488414</v>
      </c>
      <c r="J94">
        <f t="shared" si="17"/>
        <v>560.49942704354476</v>
      </c>
      <c r="K94">
        <f t="shared" si="18"/>
        <v>677.38876215194261</v>
      </c>
      <c r="L94">
        <f t="shared" si="19"/>
        <v>79.796639999999996</v>
      </c>
      <c r="M94">
        <f t="shared" si="20"/>
        <v>66.23121119999999</v>
      </c>
    </row>
    <row r="95" spans="1:13" x14ac:dyDescent="0.25">
      <c r="A95">
        <f t="shared" si="15"/>
        <v>7.0498760640000002</v>
      </c>
      <c r="B95">
        <v>1.12202</v>
      </c>
      <c r="G95">
        <v>4005.39</v>
      </c>
      <c r="H95">
        <v>10054.6</v>
      </c>
      <c r="I95">
        <f t="shared" si="16"/>
        <v>1426.2094693186937</v>
      </c>
      <c r="J95">
        <f t="shared" si="17"/>
        <v>568.15041337441585</v>
      </c>
      <c r="K95">
        <f t="shared" si="18"/>
        <v>660.14010372437554</v>
      </c>
      <c r="L95">
        <f t="shared" si="19"/>
        <v>89.533426012799993</v>
      </c>
      <c r="M95">
        <f t="shared" si="20"/>
        <v>74.312743590623995</v>
      </c>
    </row>
    <row r="96" spans="1:13" x14ac:dyDescent="0.25">
      <c r="A96">
        <f t="shared" si="15"/>
        <v>7.910108976000001</v>
      </c>
      <c r="B96">
        <v>1.2589300000000001</v>
      </c>
      <c r="G96">
        <v>4559.78</v>
      </c>
      <c r="H96">
        <v>10921.3</v>
      </c>
      <c r="I96">
        <f t="shared" si="16"/>
        <v>1380.6763008115602</v>
      </c>
      <c r="J96">
        <f t="shared" si="17"/>
        <v>576.44970680363474</v>
      </c>
      <c r="K96">
        <f t="shared" si="18"/>
        <v>643.35836561490214</v>
      </c>
      <c r="L96">
        <f t="shared" si="19"/>
        <v>100.45838399520001</v>
      </c>
      <c r="M96">
        <f t="shared" si="20"/>
        <v>83.380458716016008</v>
      </c>
    </row>
    <row r="97" spans="1:15" x14ac:dyDescent="0.25">
      <c r="A97">
        <f t="shared" si="15"/>
        <v>8.8752713279999984</v>
      </c>
      <c r="B97">
        <v>1.4125399999999999</v>
      </c>
      <c r="G97">
        <v>5143.1400000000003</v>
      </c>
      <c r="H97">
        <v>11811.2</v>
      </c>
      <c r="I97">
        <f t="shared" si="16"/>
        <v>1330.7987512153727</v>
      </c>
      <c r="J97">
        <f t="shared" si="17"/>
        <v>579.49101609708009</v>
      </c>
      <c r="K97">
        <f t="shared" si="18"/>
        <v>624.14246768644307</v>
      </c>
      <c r="L97">
        <f t="shared" si="19"/>
        <v>112.71594586559998</v>
      </c>
      <c r="M97">
        <f t="shared" si="20"/>
        <v>93.55423506844798</v>
      </c>
    </row>
    <row r="98" spans="1:15" x14ac:dyDescent="0.25">
      <c r="A98">
        <f t="shared" si="15"/>
        <v>9.9581808479999996</v>
      </c>
      <c r="B98">
        <v>1.5848899999999999</v>
      </c>
      <c r="G98">
        <v>5800.69</v>
      </c>
      <c r="H98">
        <v>12777.5</v>
      </c>
      <c r="I98">
        <f t="shared" si="16"/>
        <v>1283.1158818095007</v>
      </c>
      <c r="J98">
        <f t="shared" si="17"/>
        <v>582.50498645694006</v>
      </c>
      <c r="K98">
        <f t="shared" si="18"/>
        <v>605.93369179826107</v>
      </c>
      <c r="L98">
        <f t="shared" si="19"/>
        <v>126.46889676959999</v>
      </c>
      <c r="M98">
        <f t="shared" si="20"/>
        <v>104.96918431876799</v>
      </c>
    </row>
    <row r="99" spans="1:15" x14ac:dyDescent="0.25">
      <c r="A99">
        <f t="shared" si="15"/>
        <v>11.173288896000001</v>
      </c>
      <c r="B99">
        <v>1.7782800000000001</v>
      </c>
      <c r="G99">
        <v>6530.46</v>
      </c>
      <c r="H99">
        <v>13794.7</v>
      </c>
      <c r="I99">
        <f t="shared" si="16"/>
        <v>1234.6140987134465</v>
      </c>
      <c r="J99">
        <f t="shared" si="17"/>
        <v>584.47070157989765</v>
      </c>
      <c r="K99">
        <f t="shared" si="18"/>
        <v>587.36771901925147</v>
      </c>
      <c r="L99">
        <f t="shared" si="19"/>
        <v>141.9007689792</v>
      </c>
      <c r="M99">
        <f t="shared" si="20"/>
        <v>117.777638252736</v>
      </c>
    </row>
    <row r="100" spans="1:15" x14ac:dyDescent="0.25">
      <c r="A100">
        <f t="shared" si="15"/>
        <v>12.536617632</v>
      </c>
      <c r="B100">
        <v>1.99526</v>
      </c>
      <c r="G100">
        <v>7321.31</v>
      </c>
      <c r="H100">
        <v>14863</v>
      </c>
      <c r="I100">
        <f t="shared" si="16"/>
        <v>1185.5669875470921</v>
      </c>
      <c r="J100">
        <f t="shared" si="17"/>
        <v>583.99404168730416</v>
      </c>
      <c r="K100">
        <f t="shared" si="18"/>
        <v>568.28662740290372</v>
      </c>
      <c r="L100">
        <f t="shared" si="19"/>
        <v>159.2150439264</v>
      </c>
      <c r="M100">
        <f t="shared" si="20"/>
        <v>132.148486458912</v>
      </c>
    </row>
    <row r="101" spans="1:15" x14ac:dyDescent="0.25">
      <c r="A101">
        <f t="shared" si="15"/>
        <v>14.066325503999998</v>
      </c>
      <c r="B101">
        <v>2.2387199999999998</v>
      </c>
      <c r="G101">
        <v>8203.2099999999991</v>
      </c>
      <c r="H101">
        <v>16009.9</v>
      </c>
      <c r="I101">
        <f t="shared" si="16"/>
        <v>1138.1721541597565</v>
      </c>
      <c r="J101">
        <f t="shared" si="17"/>
        <v>583.18073171755316</v>
      </c>
      <c r="K101">
        <f t="shared" si="18"/>
        <v>549.91866292493819</v>
      </c>
      <c r="L101">
        <f t="shared" si="19"/>
        <v>178.64233390079997</v>
      </c>
      <c r="M101">
        <f t="shared" si="20"/>
        <v>148.27313713766398</v>
      </c>
    </row>
    <row r="102" spans="1:15" x14ac:dyDescent="0.25">
      <c r="A102">
        <f t="shared" si="15"/>
        <v>15.782707248000001</v>
      </c>
      <c r="B102">
        <v>2.5118900000000002</v>
      </c>
      <c r="G102">
        <v>9172.7000000000007</v>
      </c>
      <c r="H102">
        <v>17213.599999999999</v>
      </c>
      <c r="I102">
        <f t="shared" si="16"/>
        <v>1090.6620600329086</v>
      </c>
      <c r="J102">
        <f t="shared" si="17"/>
        <v>581.18672898544537</v>
      </c>
      <c r="K102">
        <f t="shared" si="18"/>
        <v>531.41489469841827</v>
      </c>
      <c r="L102">
        <f t="shared" si="19"/>
        <v>200.4403820496</v>
      </c>
      <c r="M102">
        <f t="shared" si="20"/>
        <v>166.365517101168</v>
      </c>
    </row>
    <row r="103" spans="1:15" x14ac:dyDescent="0.25">
      <c r="A103">
        <f t="shared" si="15"/>
        <v>17.708445215999998</v>
      </c>
      <c r="B103">
        <v>2.8183799999999999</v>
      </c>
      <c r="G103">
        <v>10224.4</v>
      </c>
      <c r="H103">
        <v>18452.099999999999</v>
      </c>
      <c r="I103">
        <f t="shared" si="16"/>
        <v>1041.9943577727586</v>
      </c>
      <c r="J103">
        <f t="shared" si="17"/>
        <v>577.37423445633794</v>
      </c>
      <c r="K103">
        <f t="shared" si="18"/>
        <v>512.24412109888794</v>
      </c>
      <c r="L103">
        <f t="shared" si="19"/>
        <v>224.89725424319997</v>
      </c>
      <c r="M103">
        <f t="shared" si="20"/>
        <v>186.66472102185597</v>
      </c>
    </row>
    <row r="104" spans="1:15" x14ac:dyDescent="0.25">
      <c r="A104">
        <f t="shared" si="15"/>
        <v>19.869237695999999</v>
      </c>
      <c r="B104">
        <v>3.16228</v>
      </c>
      <c r="G104">
        <v>11394.8</v>
      </c>
      <c r="H104">
        <v>19770.2</v>
      </c>
      <c r="I104">
        <f t="shared" si="16"/>
        <v>995.01552613566366</v>
      </c>
      <c r="J104">
        <f t="shared" si="17"/>
        <v>573.48954068298042</v>
      </c>
      <c r="K104">
        <f t="shared" si="18"/>
        <v>493.8351377047324</v>
      </c>
      <c r="L104">
        <f t="shared" si="19"/>
        <v>252.33931873919997</v>
      </c>
      <c r="M104">
        <f t="shared" si="20"/>
        <v>209.44163455353598</v>
      </c>
    </row>
    <row r="105" spans="1:15" x14ac:dyDescent="0.25">
      <c r="A105">
        <f t="shared" si="15"/>
        <v>22.293610416</v>
      </c>
      <c r="B105">
        <v>3.54813</v>
      </c>
      <c r="G105">
        <v>12653.1</v>
      </c>
      <c r="H105">
        <v>21143.7</v>
      </c>
      <c r="I105">
        <f t="shared" si="16"/>
        <v>948.41973127983272</v>
      </c>
      <c r="J105">
        <f t="shared" si="17"/>
        <v>567.56621129967095</v>
      </c>
      <c r="K105">
        <f t="shared" si="18"/>
        <v>475.26797091278513</v>
      </c>
      <c r="L105">
        <f t="shared" si="19"/>
        <v>283.12885228319999</v>
      </c>
      <c r="M105">
        <f t="shared" si="20"/>
        <v>234.99694739505597</v>
      </c>
    </row>
    <row r="106" spans="1:15" x14ac:dyDescent="0.25">
      <c r="A106">
        <f t="shared" si="15"/>
        <v>25.013859023999998</v>
      </c>
      <c r="B106">
        <v>3.9810699999999999</v>
      </c>
      <c r="G106">
        <v>14013.9</v>
      </c>
      <c r="H106">
        <v>22550.7</v>
      </c>
      <c r="I106">
        <f t="shared" si="16"/>
        <v>901.5282279460888</v>
      </c>
      <c r="J106">
        <f t="shared" si="17"/>
        <v>560.24542181012976</v>
      </c>
      <c r="K106">
        <f t="shared" si="18"/>
        <v>456.4137724741426</v>
      </c>
      <c r="L106">
        <f t="shared" si="19"/>
        <v>317.67600960479996</v>
      </c>
      <c r="M106">
        <f t="shared" si="20"/>
        <v>263.67108797198398</v>
      </c>
    </row>
    <row r="107" spans="1:15" x14ac:dyDescent="0.25">
      <c r="A107">
        <f t="shared" si="15"/>
        <v>28.066049088000003</v>
      </c>
      <c r="B107">
        <v>4.4668400000000004</v>
      </c>
      <c r="G107">
        <v>15490.6</v>
      </c>
      <c r="H107">
        <v>24047</v>
      </c>
      <c r="I107">
        <f t="shared" si="16"/>
        <v>856.80032571031177</v>
      </c>
      <c r="J107">
        <f t="shared" si="17"/>
        <v>551.93375994711005</v>
      </c>
      <c r="K107">
        <f t="shared" si="18"/>
        <v>438.24946757683534</v>
      </c>
      <c r="L107">
        <f t="shared" si="19"/>
        <v>356.43882341760002</v>
      </c>
      <c r="M107">
        <f t="shared" si="20"/>
        <v>295.84422343660799</v>
      </c>
    </row>
    <row r="108" spans="1:15" x14ac:dyDescent="0.25">
      <c r="A108">
        <f t="shared" si="15"/>
        <v>31.490581584000001</v>
      </c>
      <c r="B108">
        <v>5.01187</v>
      </c>
      <c r="G108">
        <v>17081.2</v>
      </c>
      <c r="H108">
        <v>25546.1</v>
      </c>
      <c r="I108">
        <f t="shared" si="16"/>
        <v>811.22985715131017</v>
      </c>
      <c r="J108">
        <f t="shared" si="17"/>
        <v>542.42250034145957</v>
      </c>
      <c r="K108">
        <f t="shared" si="18"/>
        <v>419.62273251925455</v>
      </c>
      <c r="L108">
        <f t="shared" si="19"/>
        <v>399.93038611679998</v>
      </c>
      <c r="M108">
        <f t="shared" si="20"/>
        <v>331.94222047694399</v>
      </c>
    </row>
    <row r="109" spans="1:15" x14ac:dyDescent="0.25">
      <c r="A109">
        <f t="shared" si="15"/>
        <v>35.333009711999999</v>
      </c>
      <c r="B109">
        <v>5.6234099999999998</v>
      </c>
      <c r="G109">
        <v>18808</v>
      </c>
      <c r="H109">
        <v>27166.400000000001</v>
      </c>
      <c r="I109">
        <f t="shared" si="16"/>
        <v>768.86741948772033</v>
      </c>
      <c r="J109">
        <f t="shared" si="17"/>
        <v>532.30676224030583</v>
      </c>
      <c r="K109">
        <f t="shared" si="18"/>
        <v>402.11497714877288</v>
      </c>
      <c r="L109">
        <f t="shared" si="19"/>
        <v>448.72922334239996</v>
      </c>
      <c r="M109">
        <f t="shared" si="20"/>
        <v>372.44525537419196</v>
      </c>
      <c r="N109" t="s">
        <v>83</v>
      </c>
      <c r="O109" t="s">
        <v>84</v>
      </c>
    </row>
    <row r="110" spans="1:15" x14ac:dyDescent="0.25">
      <c r="A110">
        <f t="shared" si="15"/>
        <v>39.644290223999995</v>
      </c>
      <c r="B110">
        <v>6.3095699999999999</v>
      </c>
      <c r="G110">
        <v>20645.7</v>
      </c>
      <c r="H110">
        <v>28784.3</v>
      </c>
      <c r="I110">
        <f t="shared" si="16"/>
        <v>726.06420337863585</v>
      </c>
      <c r="J110">
        <f t="shared" si="17"/>
        <v>520.7736065735246</v>
      </c>
      <c r="K110">
        <f t="shared" si="18"/>
        <v>384.21273047316504</v>
      </c>
      <c r="L110">
        <f t="shared" si="19"/>
        <v>503.4824858447999</v>
      </c>
      <c r="M110">
        <f t="shared" si="20"/>
        <v>417.89046325118392</v>
      </c>
      <c r="N110">
        <f>LOG(A110,10)</f>
        <v>1.5981806468169895</v>
      </c>
      <c r="O110">
        <f>LOG(K110,10)</f>
        <v>2.5845717506418944</v>
      </c>
    </row>
    <row r="111" spans="1:15" x14ac:dyDescent="0.25">
      <c r="A111">
        <f t="shared" si="15"/>
        <v>44.481663071999996</v>
      </c>
      <c r="B111">
        <v>7.0794600000000001</v>
      </c>
      <c r="G111">
        <v>22578.400000000001</v>
      </c>
      <c r="H111">
        <v>30470.2</v>
      </c>
      <c r="I111">
        <f t="shared" si="16"/>
        <v>685.00586299301767</v>
      </c>
      <c r="J111">
        <f t="shared" si="17"/>
        <v>507.58893532046227</v>
      </c>
      <c r="K111">
        <f t="shared" si="18"/>
        <v>366.60609728840552</v>
      </c>
      <c r="L111">
        <f t="shared" si="19"/>
        <v>564.91712101439987</v>
      </c>
      <c r="M111">
        <f t="shared" si="20"/>
        <v>468.88121044195185</v>
      </c>
      <c r="N111">
        <f t="shared" ref="N111:N124" si="21">LOG(A111,10)</f>
        <v>1.6481810161974388</v>
      </c>
      <c r="O111">
        <f t="shared" ref="O111:O124" si="22">LOG(K111,10)</f>
        <v>2.5641996837486425</v>
      </c>
    </row>
    <row r="112" spans="1:15" x14ac:dyDescent="0.25">
      <c r="A112">
        <f t="shared" si="15"/>
        <v>49.909216895999997</v>
      </c>
      <c r="B112">
        <v>7.9432799999999997</v>
      </c>
      <c r="G112">
        <v>24746.6</v>
      </c>
      <c r="H112">
        <v>32208</v>
      </c>
      <c r="I112">
        <f t="shared" si="16"/>
        <v>645.33170430452753</v>
      </c>
      <c r="J112">
        <f t="shared" si="17"/>
        <v>495.83226383949392</v>
      </c>
      <c r="K112">
        <f t="shared" si="18"/>
        <v>349.94250754665472</v>
      </c>
      <c r="L112">
        <f t="shared" si="19"/>
        <v>633.84705457919995</v>
      </c>
      <c r="M112">
        <f t="shared" si="20"/>
        <v>526.09305530073595</v>
      </c>
      <c r="N112">
        <f t="shared" si="21"/>
        <v>1.6981807555921469</v>
      </c>
      <c r="O112">
        <f t="shared" si="22"/>
        <v>2.5439966994754442</v>
      </c>
    </row>
    <row r="113" spans="1:15" x14ac:dyDescent="0.25">
      <c r="A113">
        <f t="shared" si="15"/>
        <v>55.999082831999992</v>
      </c>
      <c r="B113">
        <v>8.9125099999999993</v>
      </c>
      <c r="G113">
        <v>26958.1</v>
      </c>
      <c r="H113">
        <v>33971.5</v>
      </c>
      <c r="I113">
        <f t="shared" si="16"/>
        <v>606.6438641846363</v>
      </c>
      <c r="J113">
        <f t="shared" si="17"/>
        <v>481.40252726773451</v>
      </c>
      <c r="K113">
        <f t="shared" si="18"/>
        <v>333.01138142294047</v>
      </c>
      <c r="L113">
        <f t="shared" si="19"/>
        <v>711.18835196639986</v>
      </c>
      <c r="M113">
        <f t="shared" si="20"/>
        <v>590.28633213211185</v>
      </c>
      <c r="N113">
        <f t="shared" si="21"/>
        <v>1.7481809140729274</v>
      </c>
      <c r="O113">
        <f t="shared" si="22"/>
        <v>2.5224590767637105</v>
      </c>
    </row>
    <row r="114" spans="1:15" x14ac:dyDescent="0.25">
      <c r="A114">
        <f t="shared" si="15"/>
        <v>62.832000000000001</v>
      </c>
      <c r="B114">
        <v>10</v>
      </c>
      <c r="G114">
        <v>29367.7</v>
      </c>
      <c r="H114">
        <v>35798.9</v>
      </c>
      <c r="I114">
        <f t="shared" si="16"/>
        <v>569.75585688820979</v>
      </c>
      <c r="J114">
        <f t="shared" si="17"/>
        <v>467.40036923860453</v>
      </c>
      <c r="K114">
        <f t="shared" si="18"/>
        <v>316.88544809766211</v>
      </c>
      <c r="L114">
        <f t="shared" si="19"/>
        <v>797.96640000000002</v>
      </c>
      <c r="M114">
        <f t="shared" si="20"/>
        <v>662.31211199999996</v>
      </c>
      <c r="N114">
        <f t="shared" si="21"/>
        <v>1.7981808839263431</v>
      </c>
      <c r="O114">
        <f t="shared" si="22"/>
        <v>2.5009022961294218</v>
      </c>
    </row>
    <row r="115" spans="1:15" x14ac:dyDescent="0.25">
      <c r="A115">
        <f t="shared" si="15"/>
        <v>70.49876064</v>
      </c>
      <c r="B115">
        <v>11.2202</v>
      </c>
      <c r="G115">
        <v>31953.5</v>
      </c>
      <c r="H115">
        <v>37651.9</v>
      </c>
      <c r="I115">
        <f t="shared" si="16"/>
        <v>534.0788924257605</v>
      </c>
      <c r="J115">
        <f t="shared" si="17"/>
        <v>453.24910267812618</v>
      </c>
      <c r="K115">
        <f t="shared" si="18"/>
        <v>301.2072538887644</v>
      </c>
      <c r="L115">
        <f t="shared" si="19"/>
        <v>895.33426012799998</v>
      </c>
      <c r="M115">
        <f t="shared" si="20"/>
        <v>743.12743590623995</v>
      </c>
      <c r="N115">
        <f t="shared" si="21"/>
        <v>1.8481814822121045</v>
      </c>
      <c r="O115">
        <f t="shared" si="22"/>
        <v>2.4788654266452905</v>
      </c>
    </row>
    <row r="116" spans="1:15" x14ac:dyDescent="0.25">
      <c r="A116">
        <f t="shared" si="15"/>
        <v>79.101089759999994</v>
      </c>
      <c r="B116">
        <v>12.5893</v>
      </c>
      <c r="G116">
        <v>34631.800000000003</v>
      </c>
      <c r="H116">
        <v>39507.300000000003</v>
      </c>
      <c r="I116">
        <f t="shared" si="16"/>
        <v>499.4532960275111</v>
      </c>
      <c r="J116">
        <f t="shared" si="17"/>
        <v>437.81697704893929</v>
      </c>
      <c r="K116">
        <f t="shared" si="18"/>
        <v>285.59812118849356</v>
      </c>
      <c r="L116">
        <f t="shared" si="19"/>
        <v>1004.5838399519998</v>
      </c>
      <c r="M116">
        <f t="shared" si="20"/>
        <v>833.80458716015983</v>
      </c>
      <c r="N116">
        <f t="shared" si="21"/>
        <v>1.898182466727695</v>
      </c>
      <c r="O116">
        <f t="shared" si="22"/>
        <v>2.4557553461007973</v>
      </c>
    </row>
    <row r="117" spans="1:15" x14ac:dyDescent="0.25">
      <c r="A117">
        <f t="shared" si="15"/>
        <v>88.752713280000009</v>
      </c>
      <c r="B117">
        <v>14.125400000000001</v>
      </c>
      <c r="G117">
        <v>37531.300000000003</v>
      </c>
      <c r="H117">
        <v>41384.9</v>
      </c>
      <c r="I117">
        <f t="shared" si="16"/>
        <v>466.2944767608123</v>
      </c>
      <c r="J117">
        <f t="shared" si="17"/>
        <v>422.87495911922161</v>
      </c>
      <c r="K117">
        <f t="shared" si="18"/>
        <v>270.67937138414885</v>
      </c>
      <c r="L117">
        <f t="shared" si="19"/>
        <v>1127.159458656</v>
      </c>
      <c r="M117">
        <f t="shared" si="20"/>
        <v>935.54235068447997</v>
      </c>
      <c r="N117">
        <f t="shared" si="21"/>
        <v>1.9481816388484798</v>
      </c>
      <c r="O117">
        <f t="shared" si="22"/>
        <v>2.4324551592230153</v>
      </c>
    </row>
    <row r="118" spans="1:15" x14ac:dyDescent="0.25">
      <c r="A118">
        <f t="shared" si="15"/>
        <v>99.581808480000007</v>
      </c>
      <c r="B118">
        <v>15.8489</v>
      </c>
      <c r="G118">
        <v>40559.199999999997</v>
      </c>
      <c r="H118">
        <v>43345.2</v>
      </c>
      <c r="I118">
        <f t="shared" si="16"/>
        <v>435.27227172928315</v>
      </c>
      <c r="J118">
        <f t="shared" si="17"/>
        <v>407.2952742984769</v>
      </c>
      <c r="K118">
        <f t="shared" si="18"/>
        <v>256.32883606085881</v>
      </c>
      <c r="L118">
        <f t="shared" si="19"/>
        <v>1264.688967696</v>
      </c>
      <c r="M118">
        <f t="shared" si="20"/>
        <v>1049.69184318768</v>
      </c>
      <c r="N118">
        <f t="shared" si="21"/>
        <v>1.9981800091231394</v>
      </c>
      <c r="O118">
        <f t="shared" si="22"/>
        <v>2.4087974654806512</v>
      </c>
    </row>
    <row r="119" spans="1:15" x14ac:dyDescent="0.25">
      <c r="A119">
        <f t="shared" si="15"/>
        <v>111.73288896000001</v>
      </c>
      <c r="B119">
        <v>17.782800000000002</v>
      </c>
      <c r="G119">
        <v>43742.1</v>
      </c>
      <c r="H119">
        <v>45263.7</v>
      </c>
      <c r="I119">
        <f t="shared" si="16"/>
        <v>405.10632474744517</v>
      </c>
      <c r="J119">
        <f t="shared" si="17"/>
        <v>391.48813216186971</v>
      </c>
      <c r="K119">
        <f t="shared" si="18"/>
        <v>242.24464825045658</v>
      </c>
      <c r="L119">
        <f t="shared" si="19"/>
        <v>1419.0076897920001</v>
      </c>
      <c r="M119">
        <f t="shared" si="20"/>
        <v>1177.7763825273601</v>
      </c>
      <c r="N119">
        <f t="shared" si="21"/>
        <v>2.0481810280076367</v>
      </c>
      <c r="O119">
        <f t="shared" si="22"/>
        <v>2.384254191250279</v>
      </c>
    </row>
    <row r="120" spans="1:15" x14ac:dyDescent="0.25">
      <c r="A120">
        <f t="shared" si="15"/>
        <v>125.36617631999999</v>
      </c>
      <c r="B120">
        <v>19.9526</v>
      </c>
      <c r="G120">
        <v>47103.7</v>
      </c>
      <c r="H120">
        <v>47167</v>
      </c>
      <c r="I120">
        <f t="shared" si="16"/>
        <v>376.23385656754152</v>
      </c>
      <c r="J120">
        <f t="shared" si="17"/>
        <v>375.72893568809769</v>
      </c>
      <c r="K120">
        <f t="shared" si="18"/>
        <v>228.63878707316954</v>
      </c>
      <c r="L120">
        <f t="shared" si="19"/>
        <v>1592.1504392639999</v>
      </c>
      <c r="M120">
        <f t="shared" si="20"/>
        <v>1321.48486458912</v>
      </c>
      <c r="N120">
        <f t="shared" si="21"/>
        <v>2.0981803800433267</v>
      </c>
      <c r="O120">
        <f t="shared" si="22"/>
        <v>2.3591499075244551</v>
      </c>
    </row>
    <row r="121" spans="1:15" x14ac:dyDescent="0.25">
      <c r="A121">
        <f t="shared" si="15"/>
        <v>140.66325504</v>
      </c>
      <c r="B121">
        <v>22.3872</v>
      </c>
      <c r="G121">
        <v>50714</v>
      </c>
      <c r="H121">
        <v>49094.400000000001</v>
      </c>
      <c r="I121">
        <f t="shared" si="16"/>
        <v>349.02078717031799</v>
      </c>
      <c r="J121">
        <f t="shared" si="17"/>
        <v>360.53481049886562</v>
      </c>
      <c r="K121">
        <f t="shared" si="18"/>
        <v>215.77298003657873</v>
      </c>
      <c r="L121">
        <f t="shared" si="19"/>
        <v>1786.4233390079999</v>
      </c>
      <c r="M121">
        <f t="shared" si="20"/>
        <v>1482.7313713766398</v>
      </c>
      <c r="N121">
        <f t="shared" si="21"/>
        <v>2.1481806630528877</v>
      </c>
      <c r="O121">
        <f t="shared" si="22"/>
        <v>2.3339970596438668</v>
      </c>
    </row>
    <row r="122" spans="1:15" x14ac:dyDescent="0.25">
      <c r="A122">
        <f t="shared" si="15"/>
        <v>157.82707248</v>
      </c>
      <c r="B122">
        <v>25.1189</v>
      </c>
      <c r="G122">
        <v>54346.3</v>
      </c>
      <c r="H122">
        <v>50940.3</v>
      </c>
      <c r="I122">
        <f t="shared" si="16"/>
        <v>322.76021597280283</v>
      </c>
      <c r="J122">
        <f t="shared" si="17"/>
        <v>344.340797469248</v>
      </c>
      <c r="K122">
        <f t="shared" si="18"/>
        <v>202.94211677688645</v>
      </c>
      <c r="L122">
        <f t="shared" si="19"/>
        <v>2004.4038204959998</v>
      </c>
      <c r="M122">
        <f t="shared" si="20"/>
        <v>1663.6551710116796</v>
      </c>
      <c r="N122">
        <f t="shared" si="21"/>
        <v>2.1981815009027228</v>
      </c>
      <c r="O122">
        <f t="shared" si="22"/>
        <v>2.307372185947504</v>
      </c>
    </row>
    <row r="123" spans="1:15" x14ac:dyDescent="0.25">
      <c r="A123">
        <f t="shared" si="15"/>
        <v>177.08445216000001</v>
      </c>
      <c r="B123">
        <v>28.183800000000002</v>
      </c>
      <c r="G123">
        <v>58139.4</v>
      </c>
      <c r="H123">
        <v>52724.4</v>
      </c>
      <c r="I123">
        <f t="shared" si="16"/>
        <v>297.73590711601406</v>
      </c>
      <c r="J123">
        <f t="shared" si="17"/>
        <v>328.31453744719312</v>
      </c>
      <c r="K123">
        <f t="shared" si="18"/>
        <v>190.58127105831542</v>
      </c>
      <c r="L123">
        <f t="shared" si="19"/>
        <v>2248.972542432</v>
      </c>
      <c r="M123">
        <f t="shared" si="20"/>
        <v>1866.6472102185598</v>
      </c>
      <c r="N123">
        <f t="shared" si="21"/>
        <v>2.2481804322373176</v>
      </c>
      <c r="O123">
        <f t="shared" si="22"/>
        <v>2.2800802190951641</v>
      </c>
    </row>
    <row r="124" spans="1:15" x14ac:dyDescent="0.25">
      <c r="A124">
        <f t="shared" si="15"/>
        <v>198.69237696000002</v>
      </c>
      <c r="B124">
        <v>31.622800000000002</v>
      </c>
      <c r="G124">
        <v>62451.7</v>
      </c>
      <c r="H124">
        <v>54501.5</v>
      </c>
      <c r="I124">
        <f t="shared" si="16"/>
        <v>274.30091095529059</v>
      </c>
      <c r="J124">
        <f t="shared" si="17"/>
        <v>314.31351798953278</v>
      </c>
      <c r="K124">
        <f t="shared" si="18"/>
        <v>179.38473293597104</v>
      </c>
      <c r="L124">
        <f t="shared" si="19"/>
        <v>2523.3931873920001</v>
      </c>
      <c r="M124">
        <f t="shared" si="20"/>
        <v>2094.4163455353601</v>
      </c>
      <c r="N124">
        <f t="shared" si="21"/>
        <v>2.298181205269278</v>
      </c>
      <c r="O124">
        <f t="shared" si="22"/>
        <v>2.2537854783747147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/>
  </sheetPr>
  <dimension ref="A1:Y124"/>
  <sheetViews>
    <sheetView zoomScale="80" zoomScaleNormal="80" workbookViewId="0">
      <selection activeCell="M55" sqref="M55"/>
    </sheetView>
  </sheetViews>
  <sheetFormatPr defaultColWidth="11.42578125" defaultRowHeight="15" x14ac:dyDescent="0.25"/>
  <cols>
    <col min="1" max="1" width="12.42578125" bestFit="1" customWidth="1"/>
    <col min="2" max="2" width="13.5703125" bestFit="1" customWidth="1"/>
    <col min="3" max="3" width="13.5703125" customWidth="1"/>
    <col min="4" max="4" width="18.42578125" customWidth="1"/>
    <col min="5" max="5" width="22.140625" customWidth="1"/>
    <col min="6" max="6" width="18.85546875" customWidth="1"/>
    <col min="7" max="7" width="20.7109375" customWidth="1"/>
    <col min="8" max="8" width="14.5703125" customWidth="1"/>
    <col min="9" max="9" width="17" customWidth="1"/>
    <col min="10" max="10" width="10.42578125" customWidth="1"/>
    <col min="11" max="11" width="21.5703125" bestFit="1" customWidth="1"/>
    <col min="12" max="12" width="24.5703125" customWidth="1"/>
    <col min="13" max="13" width="19.42578125" customWidth="1"/>
    <col min="14" max="15" width="19.7109375" customWidth="1"/>
    <col min="16" max="16" width="16.28515625" bestFit="1" customWidth="1"/>
    <col min="17" max="17" width="12.42578125" customWidth="1"/>
    <col min="18" max="19" width="20" customWidth="1"/>
    <col min="20" max="20" width="18.85546875" bestFit="1" customWidth="1"/>
    <col min="27" max="27" width="15" customWidth="1"/>
    <col min="30" max="30" width="15.7109375" customWidth="1"/>
  </cols>
  <sheetData>
    <row r="1" spans="1:21" ht="18.75" x14ac:dyDescent="0.3">
      <c r="A1" s="1" t="s">
        <v>90</v>
      </c>
    </row>
    <row r="2" spans="1:21" x14ac:dyDescent="0.25">
      <c r="A2" s="2" t="s">
        <v>92</v>
      </c>
    </row>
    <row r="4" spans="1:21" x14ac:dyDescent="0.25">
      <c r="A4" s="3" t="s">
        <v>0</v>
      </c>
      <c r="B4" s="3" t="s">
        <v>1</v>
      </c>
      <c r="C4" s="3" t="s">
        <v>59</v>
      </c>
      <c r="D4" s="3" t="s">
        <v>37</v>
      </c>
      <c r="E4" s="4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19" t="s">
        <v>9</v>
      </c>
      <c r="M4" s="3" t="s">
        <v>10</v>
      </c>
      <c r="N4" s="19" t="s">
        <v>11</v>
      </c>
      <c r="O4" s="5"/>
      <c r="P4" s="6" t="s">
        <v>12</v>
      </c>
      <c r="R4" s="7" t="s">
        <v>13</v>
      </c>
      <c r="S4" s="7" t="s">
        <v>14</v>
      </c>
      <c r="T4" s="7" t="s">
        <v>15</v>
      </c>
      <c r="U4" s="8" t="s">
        <v>16</v>
      </c>
    </row>
    <row r="5" spans="1:21" ht="17.25" x14ac:dyDescent="0.25">
      <c r="A5" s="9" t="s">
        <v>39</v>
      </c>
      <c r="B5" s="9" t="s">
        <v>17</v>
      </c>
      <c r="C5" s="9" t="s">
        <v>60</v>
      </c>
      <c r="D5" s="9" t="s">
        <v>38</v>
      </c>
      <c r="E5" s="9" t="s">
        <v>18</v>
      </c>
      <c r="F5" s="9" t="s">
        <v>19</v>
      </c>
      <c r="G5" s="9" t="s">
        <v>20</v>
      </c>
      <c r="H5" s="9"/>
      <c r="I5" s="9" t="s">
        <v>21</v>
      </c>
      <c r="J5" s="9" t="s">
        <v>22</v>
      </c>
      <c r="K5" s="5"/>
      <c r="L5" s="5"/>
      <c r="M5" s="5"/>
      <c r="N5" s="5"/>
      <c r="O5" s="5"/>
      <c r="P5" s="5" t="s">
        <v>22</v>
      </c>
      <c r="R5" s="9" t="s">
        <v>20</v>
      </c>
      <c r="S5" s="9" t="s">
        <v>21</v>
      </c>
      <c r="T5" s="9" t="s">
        <v>22</v>
      </c>
      <c r="U5" s="10" t="s">
        <v>23</v>
      </c>
    </row>
    <row r="6" spans="1:21" x14ac:dyDescent="0.25">
      <c r="A6" s="5">
        <v>11.5</v>
      </c>
      <c r="B6" s="11">
        <f t="shared" ref="B6:B11" si="0">($E$12*($A6/60))/$E$13</f>
        <v>10.035029892862239</v>
      </c>
      <c r="C6" s="11"/>
      <c r="D6" s="11"/>
      <c r="E6" s="12">
        <v>13.62</v>
      </c>
      <c r="F6" s="11">
        <f t="shared" ref="F6:F11" si="1">$E$13*$B6</f>
        <v>100.35029892862239</v>
      </c>
      <c r="G6" s="11">
        <f t="shared" ref="G6:G11" si="2">(6*$F6)/((POWER($F$16,2))*$F$15)</f>
        <v>60.210179357173431</v>
      </c>
      <c r="H6" s="13">
        <f t="shared" ref="H6:H11" si="3">G6*((2+P$16)/3)</f>
        <v>68.23820327146322</v>
      </c>
      <c r="I6" s="5">
        <f t="shared" ref="I6:I11" si="4">((E6*$F$16)/(2*$F$17))*100000</f>
        <v>17461.538461538461</v>
      </c>
      <c r="J6" s="20">
        <f t="shared" ref="J6:J11" si="5">(($E6*$F$16^3)*$F$15)/(4*$F$17*$F6*(2+P$16))*100000</f>
        <v>255.89094707071169</v>
      </c>
      <c r="K6" s="5">
        <f t="shared" ref="K6:N11" si="6">LOG(G6,10)</f>
        <v>1.7796699209077738</v>
      </c>
      <c r="L6" s="5">
        <f t="shared" si="6"/>
        <v>1.8340275832303665</v>
      </c>
      <c r="M6" s="5">
        <f t="shared" si="6"/>
        <v>4.2420825048862856</v>
      </c>
      <c r="N6" s="5">
        <f t="shared" si="6"/>
        <v>2.4080549216559191</v>
      </c>
      <c r="O6" s="5"/>
      <c r="P6" s="5" t="e">
        <f t="shared" ref="P6:P11" si="7">$Y$41*($G6^($Y$40-1))</f>
        <v>#VALUE!</v>
      </c>
      <c r="R6">
        <f t="shared" ref="R6:R11" si="8">G6*0.75</f>
        <v>45.157634517880069</v>
      </c>
      <c r="S6">
        <f t="shared" ref="S6:S11" si="9">I6</f>
        <v>17461.538461538461</v>
      </c>
      <c r="T6">
        <f t="shared" ref="T6:T11" si="10">(E6*100000*$F$15*$F$16^3)/($F$17*12*F6)</f>
        <v>290.00974001347322</v>
      </c>
      <c r="U6">
        <f t="shared" ref="U6:U11" si="11">(1/96)*(T6*R6^2*($F$16/1000)^2)/(0.223*0.83^2)</f>
        <v>4.0099842951588111E-2</v>
      </c>
    </row>
    <row r="7" spans="1:21" x14ac:dyDescent="0.25">
      <c r="A7" s="5">
        <v>44.5</v>
      </c>
      <c r="B7" s="11">
        <f t="shared" si="0"/>
        <v>38.831202628901707</v>
      </c>
      <c r="C7" s="11"/>
      <c r="D7" s="11"/>
      <c r="E7" s="12">
        <v>34.65</v>
      </c>
      <c r="F7" s="11">
        <f t="shared" si="1"/>
        <v>388.31202628901707</v>
      </c>
      <c r="G7" s="11">
        <f t="shared" si="2"/>
        <v>232.98721577341024</v>
      </c>
      <c r="H7" s="13">
        <f t="shared" si="3"/>
        <v>264.05217787653157</v>
      </c>
      <c r="I7" s="5">
        <f t="shared" si="4"/>
        <v>44423.076923076922</v>
      </c>
      <c r="J7" s="20">
        <f t="shared" si="5"/>
        <v>168.23598002607179</v>
      </c>
      <c r="K7" s="5">
        <f t="shared" si="6"/>
        <v>2.3673320915350939</v>
      </c>
      <c r="L7" s="5">
        <f t="shared" si="6"/>
        <v>2.4216897538576863</v>
      </c>
      <c r="M7" s="5">
        <f t="shared" si="6"/>
        <v>4.6476086362573454</v>
      </c>
      <c r="N7" s="5">
        <f t="shared" si="6"/>
        <v>2.2259188823996583</v>
      </c>
      <c r="O7" s="5"/>
      <c r="P7" s="5" t="e">
        <f t="shared" si="7"/>
        <v>#VALUE!</v>
      </c>
      <c r="R7">
        <f t="shared" si="8"/>
        <v>174.74041183005767</v>
      </c>
      <c r="S7">
        <f t="shared" si="9"/>
        <v>44423.076923076922</v>
      </c>
      <c r="T7">
        <f t="shared" si="10"/>
        <v>190.66744402954802</v>
      </c>
      <c r="U7">
        <f t="shared" si="11"/>
        <v>0.3947580306654378</v>
      </c>
    </row>
    <row r="8" spans="1:21" x14ac:dyDescent="0.25">
      <c r="A8" s="5">
        <v>77.5</v>
      </c>
      <c r="B8" s="11">
        <f t="shared" si="0"/>
        <v>67.627375364941173</v>
      </c>
      <c r="C8" s="11"/>
      <c r="D8" s="11"/>
      <c r="E8" s="12">
        <v>53.75</v>
      </c>
      <c r="F8" s="11">
        <f t="shared" si="1"/>
        <v>676.27375364941167</v>
      </c>
      <c r="G8" s="11">
        <f t="shared" si="2"/>
        <v>405.76425218964698</v>
      </c>
      <c r="H8" s="13">
        <f t="shared" si="3"/>
        <v>459.8661524815999</v>
      </c>
      <c r="I8" s="5">
        <f t="shared" si="4"/>
        <v>68910.256410256407</v>
      </c>
      <c r="J8" s="20">
        <f t="shared" si="5"/>
        <v>149.84850708927451</v>
      </c>
      <c r="K8" s="5">
        <f t="shared" si="6"/>
        <v>2.6082737830604725</v>
      </c>
      <c r="L8" s="5">
        <f t="shared" si="6"/>
        <v>2.6626314453830648</v>
      </c>
      <c r="M8" s="5">
        <f t="shared" si="6"/>
        <v>4.8382838658971616</v>
      </c>
      <c r="N8" s="5">
        <f t="shared" si="6"/>
        <v>2.1756524205140972</v>
      </c>
      <c r="O8" s="5"/>
      <c r="P8" s="5" t="e">
        <f t="shared" si="7"/>
        <v>#VALUE!</v>
      </c>
      <c r="R8">
        <f t="shared" si="8"/>
        <v>304.32318914223526</v>
      </c>
      <c r="S8">
        <f t="shared" si="9"/>
        <v>68910.256410256407</v>
      </c>
      <c r="T8">
        <f t="shared" si="10"/>
        <v>169.82830803451111</v>
      </c>
      <c r="U8">
        <f t="shared" si="11"/>
        <v>1.0664681625180958</v>
      </c>
    </row>
    <row r="9" spans="1:21" x14ac:dyDescent="0.25">
      <c r="A9" s="5">
        <v>99.5</v>
      </c>
      <c r="B9" s="11">
        <f t="shared" si="0"/>
        <v>86.824823855634151</v>
      </c>
      <c r="C9" s="11"/>
      <c r="D9" s="11"/>
      <c r="E9" s="12">
        <v>65.040000000000006</v>
      </c>
      <c r="F9" s="11">
        <f t="shared" si="1"/>
        <v>868.24823855634145</v>
      </c>
      <c r="G9" s="11">
        <f t="shared" si="2"/>
        <v>520.94894313380485</v>
      </c>
      <c r="H9" s="13">
        <f t="shared" si="3"/>
        <v>590.40880221831219</v>
      </c>
      <c r="I9" s="5">
        <f t="shared" si="4"/>
        <v>83384.61538461539</v>
      </c>
      <c r="J9" s="20">
        <f t="shared" si="5"/>
        <v>141.23199903409085</v>
      </c>
      <c r="K9" s="5">
        <f t="shared" si="6"/>
        <v>2.7167951612998875</v>
      </c>
      <c r="L9" s="5">
        <f t="shared" si="6"/>
        <v>2.7711528236224803</v>
      </c>
      <c r="M9" s="5">
        <f t="shared" si="6"/>
        <v>4.921085929895531</v>
      </c>
      <c r="N9" s="5">
        <f t="shared" si="6"/>
        <v>2.1499331062730507</v>
      </c>
      <c r="O9" s="5"/>
      <c r="P9" s="5" t="e">
        <f t="shared" si="7"/>
        <v>#VALUE!</v>
      </c>
      <c r="R9">
        <f t="shared" si="8"/>
        <v>390.71170735035366</v>
      </c>
      <c r="S9">
        <f t="shared" si="9"/>
        <v>83384.61538461539</v>
      </c>
      <c r="T9">
        <f t="shared" si="10"/>
        <v>160.06293223863628</v>
      </c>
      <c r="U9">
        <f t="shared" si="11"/>
        <v>1.6568047734427862</v>
      </c>
    </row>
    <row r="10" spans="1:21" x14ac:dyDescent="0.25">
      <c r="A10" s="5">
        <v>132.5</v>
      </c>
      <c r="B10" s="11">
        <f t="shared" si="0"/>
        <v>115.62099659167363</v>
      </c>
      <c r="C10" s="11"/>
      <c r="D10" s="11"/>
      <c r="E10" s="12">
        <v>77.31</v>
      </c>
      <c r="F10" s="11">
        <f t="shared" si="1"/>
        <v>1156.2099659167363</v>
      </c>
      <c r="G10" s="11">
        <f t="shared" si="2"/>
        <v>693.72597955004187</v>
      </c>
      <c r="H10" s="13">
        <f t="shared" si="3"/>
        <v>786.22277682338074</v>
      </c>
      <c r="I10" s="5">
        <f t="shared" si="4"/>
        <v>99115.38461538461</v>
      </c>
      <c r="J10" s="20">
        <f t="shared" si="5"/>
        <v>126.06526742438827</v>
      </c>
      <c r="K10" s="5">
        <f t="shared" si="6"/>
        <v>2.841187958826989</v>
      </c>
      <c r="L10" s="5">
        <f t="shared" si="6"/>
        <v>2.8955456211495814</v>
      </c>
      <c r="M10" s="5">
        <f t="shared" si="6"/>
        <v>4.9961410705800864</v>
      </c>
      <c r="N10" s="5">
        <f t="shared" si="6"/>
        <v>2.100595449430505</v>
      </c>
      <c r="O10" s="5"/>
      <c r="P10" s="5" t="e">
        <f t="shared" si="7"/>
        <v>#VALUE!</v>
      </c>
      <c r="R10">
        <f t="shared" si="8"/>
        <v>520.29448466253143</v>
      </c>
      <c r="S10">
        <f t="shared" si="9"/>
        <v>99115.38461538461</v>
      </c>
      <c r="T10">
        <f t="shared" si="10"/>
        <v>142.87396974764002</v>
      </c>
      <c r="U10">
        <f t="shared" si="11"/>
        <v>2.6225228165920607</v>
      </c>
    </row>
    <row r="11" spans="1:21" x14ac:dyDescent="0.25">
      <c r="A11" s="5">
        <v>240.5</v>
      </c>
      <c r="B11" s="11">
        <f t="shared" si="0"/>
        <v>209.86301645507555</v>
      </c>
      <c r="C11" s="11"/>
      <c r="D11" s="11"/>
      <c r="E11" s="12">
        <v>117.6</v>
      </c>
      <c r="F11" s="11">
        <f t="shared" si="1"/>
        <v>2098.6301645507556</v>
      </c>
      <c r="G11" s="11">
        <f t="shared" si="2"/>
        <v>1259.1780987304533</v>
      </c>
      <c r="H11" s="13">
        <f t="shared" si="3"/>
        <v>1427.0685118945137</v>
      </c>
      <c r="I11" s="5">
        <f t="shared" si="4"/>
        <v>150769.23076923078</v>
      </c>
      <c r="J11" s="20">
        <f t="shared" si="5"/>
        <v>105.64960933030197</v>
      </c>
      <c r="K11" s="5">
        <f t="shared" si="6"/>
        <v>3.1000871612640126</v>
      </c>
      <c r="L11" s="5">
        <f t="shared" si="6"/>
        <v>3.1544448235866054</v>
      </c>
      <c r="M11" s="5">
        <f t="shared" si="6"/>
        <v>5.1783127190496385</v>
      </c>
      <c r="N11" s="5">
        <f t="shared" si="6"/>
        <v>2.0238678954630336</v>
      </c>
      <c r="O11" s="5"/>
      <c r="P11" s="5" t="e">
        <f t="shared" si="7"/>
        <v>#VALUE!</v>
      </c>
      <c r="R11">
        <f t="shared" si="8"/>
        <v>944.38357404783994</v>
      </c>
      <c r="S11">
        <f t="shared" si="9"/>
        <v>150769.23076923078</v>
      </c>
      <c r="T11">
        <f t="shared" si="10"/>
        <v>119.73622390767557</v>
      </c>
      <c r="U11">
        <f t="shared" si="11"/>
        <v>7.240859594146567</v>
      </c>
    </row>
    <row r="12" spans="1:21" ht="17.25" x14ac:dyDescent="0.25">
      <c r="A12" t="s">
        <v>24</v>
      </c>
      <c r="E12" s="15">
        <f>POWER((1.0165*25.4)/2,2)*PI()</f>
        <v>523.56677701889942</v>
      </c>
      <c r="F12" t="s">
        <v>25</v>
      </c>
      <c r="I12" s="5"/>
      <c r="J12" s="11"/>
      <c r="K12" s="5"/>
      <c r="L12" s="5"/>
      <c r="M12" s="5"/>
      <c r="N12" s="5"/>
      <c r="O12" s="5"/>
      <c r="P12" s="5"/>
    </row>
    <row r="13" spans="1:21" ht="17.25" x14ac:dyDescent="0.25">
      <c r="A13" t="s">
        <v>26</v>
      </c>
      <c r="E13">
        <v>10</v>
      </c>
      <c r="F13" t="s">
        <v>25</v>
      </c>
      <c r="I13" s="14"/>
      <c r="J13" s="5"/>
      <c r="K13" s="5"/>
      <c r="L13" s="5"/>
      <c r="M13" s="5"/>
      <c r="N13" s="5"/>
      <c r="O13" s="5"/>
      <c r="P13" s="5"/>
    </row>
    <row r="14" spans="1:21" x14ac:dyDescent="0.25">
      <c r="P14" s="5"/>
    </row>
    <row r="15" spans="1:21" x14ac:dyDescent="0.25">
      <c r="A15" t="s">
        <v>27</v>
      </c>
      <c r="E15" t="s">
        <v>28</v>
      </c>
      <c r="F15" s="16">
        <v>10</v>
      </c>
      <c r="G15" t="s">
        <v>29</v>
      </c>
      <c r="O15" t="s">
        <v>41</v>
      </c>
      <c r="P15">
        <f>1/P16</f>
        <v>0.7142857142857143</v>
      </c>
    </row>
    <row r="16" spans="1:21" x14ac:dyDescent="0.25">
      <c r="E16" t="s">
        <v>30</v>
      </c>
      <c r="F16" s="16">
        <v>1</v>
      </c>
      <c r="G16" t="s">
        <v>29</v>
      </c>
      <c r="P16">
        <v>1.4</v>
      </c>
    </row>
    <row r="17" spans="5:17" x14ac:dyDescent="0.25">
      <c r="E17" t="s">
        <v>31</v>
      </c>
      <c r="F17" s="16">
        <v>39</v>
      </c>
      <c r="G17" t="s">
        <v>29</v>
      </c>
      <c r="P17" s="5"/>
    </row>
    <row r="18" spans="5:17" x14ac:dyDescent="0.25">
      <c r="P18" s="5"/>
    </row>
    <row r="19" spans="5:17" x14ac:dyDescent="0.25">
      <c r="P19" s="5"/>
    </row>
    <row r="20" spans="5:17" x14ac:dyDescent="0.25">
      <c r="P20" s="5"/>
    </row>
    <row r="21" spans="5:17" x14ac:dyDescent="0.25">
      <c r="P21" s="5"/>
    </row>
    <row r="22" spans="5:17" x14ac:dyDescent="0.25">
      <c r="P22" s="5"/>
    </row>
    <row r="23" spans="5:17" x14ac:dyDescent="0.25">
      <c r="P23" s="5"/>
    </row>
    <row r="24" spans="5:17" x14ac:dyDescent="0.25">
      <c r="P24" s="5"/>
    </row>
    <row r="25" spans="5:17" x14ac:dyDescent="0.25">
      <c r="P25" s="5"/>
    </row>
    <row r="26" spans="5:17" x14ac:dyDescent="0.25">
      <c r="P26" s="5"/>
    </row>
    <row r="27" spans="5:17" x14ac:dyDescent="0.25">
      <c r="P27" s="5"/>
    </row>
    <row r="28" spans="5:17" x14ac:dyDescent="0.25">
      <c r="P28" s="5"/>
    </row>
    <row r="29" spans="5:17" x14ac:dyDescent="0.25">
      <c r="P29" s="5"/>
    </row>
    <row r="30" spans="5:17" x14ac:dyDescent="0.25">
      <c r="P30" s="5"/>
    </row>
    <row r="31" spans="5:17" x14ac:dyDescent="0.25">
      <c r="P31" s="5"/>
      <c r="Q31" s="5"/>
    </row>
    <row r="36" spans="1:25" x14ac:dyDescent="0.25">
      <c r="F36">
        <f>-$B$43*($C$47-$B$42)</f>
        <v>-8607.8328000000001</v>
      </c>
    </row>
    <row r="37" spans="1:25" x14ac:dyDescent="0.25">
      <c r="A37" t="s">
        <v>87</v>
      </c>
      <c r="F37">
        <f>$B$44+($C$47-$B$42)</f>
        <v>274.37</v>
      </c>
    </row>
    <row r="38" spans="1:25" x14ac:dyDescent="0.25">
      <c r="A38" t="s">
        <v>42</v>
      </c>
      <c r="B38" t="s">
        <v>43</v>
      </c>
      <c r="D38" t="s">
        <v>44</v>
      </c>
      <c r="F38" t="s">
        <v>88</v>
      </c>
      <c r="G38">
        <f>EXP(F36/F37)</f>
        <v>2.370517388960184E-14</v>
      </c>
    </row>
    <row r="39" spans="1:25" x14ac:dyDescent="0.25">
      <c r="A39" t="s">
        <v>45</v>
      </c>
      <c r="B39">
        <v>0.11378000000000001</v>
      </c>
      <c r="D39" t="s">
        <v>46</v>
      </c>
      <c r="F39" t="s">
        <v>47</v>
      </c>
      <c r="G39">
        <f>B41*G38</f>
        <v>106.67328250320828</v>
      </c>
    </row>
    <row r="40" spans="1:25" x14ac:dyDescent="0.25">
      <c r="A40" t="s">
        <v>48</v>
      </c>
      <c r="B40">
        <v>735010</v>
      </c>
      <c r="D40" t="s">
        <v>21</v>
      </c>
      <c r="S40" t="s">
        <v>32</v>
      </c>
      <c r="W40" t="s">
        <v>33</v>
      </c>
      <c r="X40" t="s">
        <v>34</v>
      </c>
      <c r="Y40">
        <v>0.28000000000000003</v>
      </c>
    </row>
    <row r="41" spans="1:25" x14ac:dyDescent="0.25">
      <c r="A41" t="s">
        <v>49</v>
      </c>
      <c r="B41">
        <f>4.5 *10^15</f>
        <v>4500000000000000</v>
      </c>
      <c r="D41" t="s">
        <v>50</v>
      </c>
      <c r="S41" t="s">
        <v>35</v>
      </c>
      <c r="W41" t="s">
        <v>40</v>
      </c>
      <c r="X41" t="s">
        <v>36</v>
      </c>
      <c r="Y41" s="17" t="e">
        <f>10^W41</f>
        <v>#VALUE!</v>
      </c>
    </row>
    <row r="42" spans="1:25" x14ac:dyDescent="0.25">
      <c r="A42" t="s">
        <v>51</v>
      </c>
      <c r="B42">
        <v>375.38</v>
      </c>
      <c r="D42" t="s">
        <v>23</v>
      </c>
    </row>
    <row r="43" spans="1:25" x14ac:dyDescent="0.25">
      <c r="A43" t="s">
        <v>52</v>
      </c>
      <c r="B43">
        <v>38.64</v>
      </c>
      <c r="D43" t="s">
        <v>46</v>
      </c>
      <c r="O43" s="21"/>
      <c r="P43" s="21"/>
      <c r="Q43" s="22"/>
    </row>
    <row r="44" spans="1:25" x14ac:dyDescent="0.25">
      <c r="A44" t="s">
        <v>53</v>
      </c>
      <c r="B44">
        <v>51.6</v>
      </c>
      <c r="D44" t="s">
        <v>23</v>
      </c>
      <c r="O44" s="24"/>
      <c r="Q44" s="23"/>
    </row>
    <row r="45" spans="1:25" x14ac:dyDescent="0.25">
      <c r="O45" s="24"/>
      <c r="Q45" s="23"/>
    </row>
    <row r="46" spans="1:25" x14ac:dyDescent="0.25">
      <c r="A46" t="s">
        <v>86</v>
      </c>
      <c r="O46" s="24"/>
      <c r="Q46" s="23"/>
    </row>
    <row r="47" spans="1:25" x14ac:dyDescent="0.25">
      <c r="A47" t="s">
        <v>54</v>
      </c>
      <c r="B47">
        <v>325</v>
      </c>
      <c r="C47">
        <f>B47+273.15</f>
        <v>598.15</v>
      </c>
      <c r="O47" s="24"/>
      <c r="Q47" s="23"/>
    </row>
    <row r="48" spans="1:25" x14ac:dyDescent="0.25">
      <c r="A48" t="s">
        <v>55</v>
      </c>
      <c r="O48" s="24"/>
      <c r="Q48" s="23"/>
    </row>
    <row r="49" spans="1:5" x14ac:dyDescent="0.25">
      <c r="A49" t="s">
        <v>56</v>
      </c>
      <c r="B49" t="s">
        <v>22</v>
      </c>
      <c r="C49" t="s">
        <v>9</v>
      </c>
      <c r="D49" t="s">
        <v>57</v>
      </c>
    </row>
    <row r="50" spans="1:5" x14ac:dyDescent="0.25">
      <c r="A50">
        <v>67.351106628934204</v>
      </c>
      <c r="B50">
        <f>G$39/(1+(G$39*A50/B$40)^(1-B$39))</f>
        <v>104.93660269090628</v>
      </c>
      <c r="C50">
        <f t="shared" ref="C50:D55" si="12">LOG(A50,10)</f>
        <v>1.8283447359000031</v>
      </c>
      <c r="D50">
        <f t="shared" si="12"/>
        <v>2.0209269998615964</v>
      </c>
      <c r="E50" s="15"/>
    </row>
    <row r="51" spans="1:5" x14ac:dyDescent="0.25">
      <c r="A51">
        <v>260.61949956413673</v>
      </c>
      <c r="B51">
        <f t="shared" ref="B51:B55" si="13">G$39/(1+(G$39*A51/B$40)^(1-B$39))</f>
        <v>101.12147837825316</v>
      </c>
      <c r="C51">
        <f t="shared" si="12"/>
        <v>2.4160069065273233</v>
      </c>
      <c r="D51">
        <f t="shared" si="12"/>
        <v>2.0048434102937698</v>
      </c>
      <c r="E51" s="15"/>
    </row>
    <row r="52" spans="1:5" x14ac:dyDescent="0.25">
      <c r="A52">
        <v>453.8878924993391</v>
      </c>
      <c r="B52">
        <f t="shared" si="13"/>
        <v>97.886295876250401</v>
      </c>
      <c r="C52">
        <f t="shared" si="12"/>
        <v>2.6569485980527019</v>
      </c>
      <c r="D52">
        <f t="shared" si="12"/>
        <v>1.9907218946435934</v>
      </c>
      <c r="E52" s="15"/>
    </row>
    <row r="53" spans="1:5" x14ac:dyDescent="0.25">
      <c r="A53">
        <v>582.73348778947411</v>
      </c>
      <c r="B53">
        <f t="shared" si="13"/>
        <v>95.927567489675539</v>
      </c>
      <c r="C53">
        <f t="shared" si="12"/>
        <v>2.7654699762921169</v>
      </c>
      <c r="D53">
        <f t="shared" si="12"/>
        <v>1.9819434318648939</v>
      </c>
      <c r="E53" s="15"/>
    </row>
    <row r="54" spans="1:5" x14ac:dyDescent="0.25">
      <c r="A54">
        <v>776.00188072467688</v>
      </c>
      <c r="B54">
        <f t="shared" si="13"/>
        <v>93.214257059617282</v>
      </c>
      <c r="C54">
        <f t="shared" si="12"/>
        <v>2.8898627738192184</v>
      </c>
      <c r="D54">
        <f t="shared" si="12"/>
        <v>1.9694823424911356</v>
      </c>
      <c r="E54" s="15"/>
    </row>
    <row r="55" spans="1:5" x14ac:dyDescent="0.25">
      <c r="A55">
        <v>1408.5166212398851</v>
      </c>
      <c r="B55">
        <f t="shared" si="13"/>
        <v>85.688849673503313</v>
      </c>
      <c r="C55">
        <f t="shared" si="12"/>
        <v>3.1487619762562424</v>
      </c>
      <c r="D55">
        <f t="shared" si="12"/>
        <v>1.9329243127012157</v>
      </c>
      <c r="E55" s="15"/>
    </row>
    <row r="56" spans="1:5" x14ac:dyDescent="0.25">
      <c r="E56" s="15"/>
    </row>
    <row r="57" spans="1:5" x14ac:dyDescent="0.25">
      <c r="E57" s="15"/>
    </row>
    <row r="58" spans="1:5" x14ac:dyDescent="0.25">
      <c r="E58" s="15"/>
    </row>
    <row r="59" spans="1:5" x14ac:dyDescent="0.25">
      <c r="E59" s="15"/>
    </row>
    <row r="60" spans="1:5" x14ac:dyDescent="0.25">
      <c r="E60" s="15"/>
    </row>
    <row r="67" spans="1:24" x14ac:dyDescent="0.25">
      <c r="X67" s="18"/>
    </row>
    <row r="68" spans="1:24" x14ac:dyDescent="0.25">
      <c r="A68" t="s">
        <v>64</v>
      </c>
    </row>
    <row r="69" spans="1:24" x14ac:dyDescent="0.25">
      <c r="A69" t="s">
        <v>65</v>
      </c>
    </row>
    <row r="70" spans="1:24" x14ac:dyDescent="0.25">
      <c r="A70" t="s">
        <v>66</v>
      </c>
    </row>
    <row r="72" spans="1:24" x14ac:dyDescent="0.25">
      <c r="A72" t="s">
        <v>67</v>
      </c>
      <c r="B72" t="s">
        <v>67</v>
      </c>
      <c r="C72" t="s">
        <v>68</v>
      </c>
      <c r="D72" t="s">
        <v>69</v>
      </c>
      <c r="E72" t="s">
        <v>70</v>
      </c>
      <c r="F72" t="s">
        <v>71</v>
      </c>
      <c r="G72" t="s">
        <v>68</v>
      </c>
      <c r="H72" t="s">
        <v>72</v>
      </c>
      <c r="I72" t="s">
        <v>73</v>
      </c>
      <c r="J72" t="s">
        <v>74</v>
      </c>
      <c r="K72" t="s">
        <v>75</v>
      </c>
      <c r="L72" t="s">
        <v>76</v>
      </c>
      <c r="M72" t="s">
        <v>77</v>
      </c>
    </row>
    <row r="73" spans="1:24" x14ac:dyDescent="0.25">
      <c r="A73" t="s">
        <v>78</v>
      </c>
      <c r="B73" t="s">
        <v>79</v>
      </c>
      <c r="C73" t="s">
        <v>80</v>
      </c>
      <c r="D73" t="s">
        <v>80</v>
      </c>
      <c r="F73" t="s">
        <v>81</v>
      </c>
      <c r="G73" t="s">
        <v>21</v>
      </c>
      <c r="H73" t="s">
        <v>21</v>
      </c>
      <c r="L73" t="s">
        <v>82</v>
      </c>
      <c r="M73" t="s">
        <v>82</v>
      </c>
    </row>
    <row r="74" spans="1:24" x14ac:dyDescent="0.25">
      <c r="A74">
        <f>B74*2*3.1416</f>
        <v>0.62831999999999999</v>
      </c>
      <c r="B74">
        <v>0.1</v>
      </c>
      <c r="E74">
        <v>1.1283099999999999</v>
      </c>
      <c r="G74">
        <v>181.22200000000001</v>
      </c>
      <c r="H74">
        <v>1349.82</v>
      </c>
      <c r="I74">
        <f>H74/A74</f>
        <v>2148.3002291825819</v>
      </c>
      <c r="J74">
        <f>G74/A74</f>
        <v>288.42309651133183</v>
      </c>
      <c r="K74">
        <f>SQRT(I74^2+J74^2)*0.43</f>
        <v>932.05728736279207</v>
      </c>
      <c r="L74">
        <f>(A74*(25.4/2))/1</f>
        <v>7.9796639999999996</v>
      </c>
      <c r="M74">
        <f>L74*0.83</f>
        <v>6.6231211199999995</v>
      </c>
    </row>
    <row r="75" spans="1:24" x14ac:dyDescent="0.25">
      <c r="A75">
        <f t="shared" ref="A75:A124" si="14">B75*2*3.1416</f>
        <v>0.70497504</v>
      </c>
      <c r="B75">
        <v>0.11219999999999999</v>
      </c>
      <c r="E75">
        <v>1.1264700000000001</v>
      </c>
      <c r="G75">
        <v>206.32900000000001</v>
      </c>
      <c r="H75">
        <v>1503.32</v>
      </c>
      <c r="I75">
        <f t="shared" ref="I75:I124" si="15">H75/A75</f>
        <v>2132.4442919284065</v>
      </c>
      <c r="J75">
        <f t="shared" ref="J75:J124" si="16">G75/A75</f>
        <v>292.67561018897919</v>
      </c>
      <c r="K75">
        <f t="shared" ref="K75:K124" si="17">SQRT(I75^2+J75^2)*0.43</f>
        <v>925.54717403476843</v>
      </c>
      <c r="L75">
        <f t="shared" ref="L75:L124" si="18">(A75*(25.4/2))/1</f>
        <v>8.9531830079999999</v>
      </c>
      <c r="M75">
        <f t="shared" ref="M75:M124" si="19">L75*0.83</f>
        <v>7.4311418966399998</v>
      </c>
    </row>
    <row r="76" spans="1:24" x14ac:dyDescent="0.25">
      <c r="A76">
        <f t="shared" si="14"/>
        <v>0.790992048</v>
      </c>
      <c r="B76">
        <v>0.12589</v>
      </c>
      <c r="E76">
        <v>1.11985</v>
      </c>
      <c r="G76">
        <v>241.31700000000001</v>
      </c>
      <c r="H76">
        <v>1671.83</v>
      </c>
      <c r="I76">
        <f t="shared" si="15"/>
        <v>2113.5863555482924</v>
      </c>
      <c r="J76">
        <f t="shared" si="16"/>
        <v>305.08144880869901</v>
      </c>
      <c r="K76">
        <f t="shared" si="17"/>
        <v>918.26114627846573</v>
      </c>
      <c r="L76">
        <f t="shared" si="18"/>
        <v>10.0455990096</v>
      </c>
      <c r="M76">
        <f t="shared" si="19"/>
        <v>8.3378471779679995</v>
      </c>
    </row>
    <row r="77" spans="1:24" x14ac:dyDescent="0.25">
      <c r="A77">
        <f t="shared" si="14"/>
        <v>0.8875019999999999</v>
      </c>
      <c r="B77">
        <v>0.14124999999999999</v>
      </c>
      <c r="E77">
        <v>1.1087400000000001</v>
      </c>
      <c r="G77">
        <v>284.90699999999998</v>
      </c>
      <c r="H77">
        <v>1845.04</v>
      </c>
      <c r="I77">
        <f t="shared" si="15"/>
        <v>2078.9136249833805</v>
      </c>
      <c r="J77">
        <f t="shared" si="16"/>
        <v>321.0212484028205</v>
      </c>
      <c r="K77">
        <f t="shared" si="17"/>
        <v>904.52792064828361</v>
      </c>
      <c r="L77">
        <f t="shared" si="18"/>
        <v>11.271275399999999</v>
      </c>
      <c r="M77">
        <f t="shared" si="19"/>
        <v>9.3551585819999978</v>
      </c>
    </row>
    <row r="78" spans="1:24" x14ac:dyDescent="0.25">
      <c r="A78">
        <f t="shared" si="14"/>
        <v>0.99582436799999996</v>
      </c>
      <c r="B78">
        <v>0.15848999999999999</v>
      </c>
      <c r="E78">
        <v>1.0952999999999999</v>
      </c>
      <c r="G78">
        <v>339.92500000000001</v>
      </c>
      <c r="H78">
        <v>2045.16</v>
      </c>
      <c r="I78">
        <f t="shared" si="15"/>
        <v>2053.7356442757787</v>
      </c>
      <c r="J78">
        <f t="shared" si="16"/>
        <v>341.35035345911524</v>
      </c>
      <c r="K78">
        <f t="shared" si="17"/>
        <v>895.22139421119289</v>
      </c>
      <c r="L78">
        <f t="shared" si="18"/>
        <v>12.646969473599999</v>
      </c>
      <c r="M78">
        <f t="shared" si="19"/>
        <v>10.496984663087998</v>
      </c>
    </row>
    <row r="79" spans="1:24" x14ac:dyDescent="0.25">
      <c r="A79">
        <f t="shared" si="14"/>
        <v>1.1173414559999999</v>
      </c>
      <c r="B79">
        <v>0.17782999999999999</v>
      </c>
      <c r="E79">
        <v>1.0785</v>
      </c>
      <c r="G79">
        <v>398.47300000000001</v>
      </c>
      <c r="H79">
        <v>2272.35</v>
      </c>
      <c r="I79">
        <f t="shared" si="15"/>
        <v>2033.7113492010271</v>
      </c>
      <c r="J79">
        <f t="shared" si="16"/>
        <v>356.62598739198671</v>
      </c>
      <c r="K79">
        <f t="shared" si="17"/>
        <v>887.83952027070393</v>
      </c>
      <c r="L79">
        <f t="shared" si="18"/>
        <v>14.190236491199999</v>
      </c>
      <c r="M79">
        <f t="shared" si="19"/>
        <v>11.777896287695999</v>
      </c>
    </row>
    <row r="80" spans="1:24" x14ac:dyDescent="0.25">
      <c r="A80">
        <f t="shared" si="14"/>
        <v>1.2536868960000001</v>
      </c>
      <c r="B80">
        <v>0.19953000000000001</v>
      </c>
      <c r="E80">
        <v>1.06108</v>
      </c>
      <c r="G80">
        <v>462.40800000000002</v>
      </c>
      <c r="H80">
        <v>2508.7199999999998</v>
      </c>
      <c r="I80">
        <f t="shared" si="15"/>
        <v>2001.0737992111865</v>
      </c>
      <c r="J80">
        <f t="shared" si="16"/>
        <v>368.83850463409487</v>
      </c>
      <c r="K80">
        <f t="shared" si="17"/>
        <v>874.95630277914404</v>
      </c>
      <c r="L80">
        <f t="shared" si="18"/>
        <v>15.9218235792</v>
      </c>
      <c r="M80">
        <f t="shared" si="19"/>
        <v>13.215113570735999</v>
      </c>
    </row>
    <row r="81" spans="1:13" x14ac:dyDescent="0.25">
      <c r="A81">
        <f t="shared" si="14"/>
        <v>1.406619984</v>
      </c>
      <c r="B81">
        <v>0.22387000000000001</v>
      </c>
      <c r="E81">
        <v>1.0383199999999999</v>
      </c>
      <c r="G81">
        <v>552.23299999999995</v>
      </c>
      <c r="H81">
        <v>2777.93</v>
      </c>
      <c r="I81">
        <f t="shared" si="15"/>
        <v>1974.897293937493</v>
      </c>
      <c r="J81">
        <f t="shared" si="16"/>
        <v>392.59573039024872</v>
      </c>
      <c r="K81">
        <f t="shared" si="17"/>
        <v>865.82298988575633</v>
      </c>
      <c r="L81">
        <f t="shared" si="18"/>
        <v>17.8640737968</v>
      </c>
      <c r="M81">
        <f t="shared" si="19"/>
        <v>14.827181251343999</v>
      </c>
    </row>
    <row r="82" spans="1:13" x14ac:dyDescent="0.25">
      <c r="A82">
        <f t="shared" si="14"/>
        <v>1.5782770080000001</v>
      </c>
      <c r="B82">
        <v>0.25119000000000002</v>
      </c>
      <c r="E82">
        <v>1.0128999999999999</v>
      </c>
      <c r="G82">
        <v>645.75800000000004</v>
      </c>
      <c r="H82">
        <v>3069.51</v>
      </c>
      <c r="I82">
        <f t="shared" si="15"/>
        <v>1944.8487080792599</v>
      </c>
      <c r="J82">
        <f t="shared" si="16"/>
        <v>409.15377764915144</v>
      </c>
      <c r="K82">
        <f t="shared" si="17"/>
        <v>854.5911468176389</v>
      </c>
      <c r="L82">
        <f t="shared" si="18"/>
        <v>20.044118001600001</v>
      </c>
      <c r="M82">
        <f t="shared" si="19"/>
        <v>16.636617941328002</v>
      </c>
    </row>
    <row r="83" spans="1:13" x14ac:dyDescent="0.25">
      <c r="A83">
        <f t="shared" si="14"/>
        <v>1.7708570879999999</v>
      </c>
      <c r="B83">
        <v>0.28183999999999998</v>
      </c>
      <c r="E83">
        <v>0.98485</v>
      </c>
      <c r="G83">
        <v>751.43799999999999</v>
      </c>
      <c r="H83">
        <v>3395.07</v>
      </c>
      <c r="I83">
        <f t="shared" si="15"/>
        <v>1917.1902820426808</v>
      </c>
      <c r="J83">
        <f t="shared" si="16"/>
        <v>424.33576661382176</v>
      </c>
      <c r="K83">
        <f t="shared" si="17"/>
        <v>844.34301372693812</v>
      </c>
      <c r="L83">
        <f t="shared" si="18"/>
        <v>22.489885017599995</v>
      </c>
      <c r="M83">
        <f t="shared" si="19"/>
        <v>18.666604564607994</v>
      </c>
    </row>
    <row r="84" spans="1:13" x14ac:dyDescent="0.25">
      <c r="A84">
        <f t="shared" si="14"/>
        <v>1.9869363360000001</v>
      </c>
      <c r="B84">
        <v>0.31623000000000001</v>
      </c>
      <c r="E84">
        <v>0.95482</v>
      </c>
      <c r="G84">
        <v>877.81899999999996</v>
      </c>
      <c r="H84">
        <v>3733.22</v>
      </c>
      <c r="I84">
        <f t="shared" si="15"/>
        <v>1878.8825451325379</v>
      </c>
      <c r="J84">
        <f t="shared" si="16"/>
        <v>441.79523223536233</v>
      </c>
      <c r="K84">
        <f t="shared" si="17"/>
        <v>829.95376448144202</v>
      </c>
      <c r="L84">
        <f t="shared" si="18"/>
        <v>25.234091467199999</v>
      </c>
      <c r="M84">
        <f t="shared" si="19"/>
        <v>20.944295917776</v>
      </c>
    </row>
    <row r="85" spans="1:13" x14ac:dyDescent="0.25">
      <c r="A85">
        <f t="shared" si="14"/>
        <v>2.2293421919999998</v>
      </c>
      <c r="B85">
        <v>0.35481000000000001</v>
      </c>
      <c r="E85">
        <v>0.92308999999999997</v>
      </c>
      <c r="G85">
        <v>1004.85</v>
      </c>
      <c r="H85">
        <v>4109.4799999999996</v>
      </c>
      <c r="I85">
        <f t="shared" si="15"/>
        <v>1843.359899950254</v>
      </c>
      <c r="J85">
        <f t="shared" si="16"/>
        <v>450.73834048712075</v>
      </c>
      <c r="K85">
        <f t="shared" si="17"/>
        <v>815.99689264344659</v>
      </c>
      <c r="L85">
        <f t="shared" si="18"/>
        <v>28.312645838399995</v>
      </c>
      <c r="M85">
        <f t="shared" si="19"/>
        <v>23.499496045871993</v>
      </c>
    </row>
    <row r="86" spans="1:13" x14ac:dyDescent="0.25">
      <c r="A86">
        <f t="shared" si="14"/>
        <v>2.501404752</v>
      </c>
      <c r="B86">
        <v>0.39811000000000002</v>
      </c>
      <c r="E86">
        <v>0.89263999999999999</v>
      </c>
      <c r="G86">
        <v>1176.3399999999999</v>
      </c>
      <c r="H86">
        <v>4517.8999999999996</v>
      </c>
      <c r="I86">
        <f t="shared" si="15"/>
        <v>1806.145125609004</v>
      </c>
      <c r="J86">
        <f t="shared" si="16"/>
        <v>470.27175392525197</v>
      </c>
      <c r="K86">
        <f t="shared" si="17"/>
        <v>802.53665326075486</v>
      </c>
      <c r="L86">
        <f t="shared" si="18"/>
        <v>31.767840350399997</v>
      </c>
      <c r="M86">
        <f t="shared" si="19"/>
        <v>26.367307490831998</v>
      </c>
    </row>
    <row r="87" spans="1:13" x14ac:dyDescent="0.25">
      <c r="A87">
        <f t="shared" si="14"/>
        <v>2.806579776</v>
      </c>
      <c r="B87">
        <v>0.44668000000000002</v>
      </c>
      <c r="E87">
        <v>0.86224999999999996</v>
      </c>
      <c r="G87">
        <v>1361.67</v>
      </c>
      <c r="H87">
        <v>4960.57</v>
      </c>
      <c r="I87">
        <f t="shared" si="15"/>
        <v>1767.4787092886113</v>
      </c>
      <c r="J87">
        <f t="shared" si="16"/>
        <v>485.17060218422955</v>
      </c>
      <c r="K87">
        <f t="shared" si="17"/>
        <v>788.12929810861749</v>
      </c>
      <c r="L87">
        <f t="shared" si="18"/>
        <v>35.643563155199999</v>
      </c>
      <c r="M87">
        <f t="shared" si="19"/>
        <v>29.584157418815998</v>
      </c>
    </row>
    <row r="88" spans="1:13" x14ac:dyDescent="0.25">
      <c r="A88">
        <f t="shared" si="14"/>
        <v>3.1490770079999999</v>
      </c>
      <c r="B88">
        <v>0.50119000000000002</v>
      </c>
      <c r="E88">
        <v>0.83331</v>
      </c>
      <c r="G88">
        <v>1571.68</v>
      </c>
      <c r="H88">
        <v>5455.43</v>
      </c>
      <c r="I88">
        <f t="shared" si="15"/>
        <v>1732.3901530959324</v>
      </c>
      <c r="J88">
        <f t="shared" si="16"/>
        <v>499.09227243641931</v>
      </c>
      <c r="K88">
        <f t="shared" si="17"/>
        <v>775.22557351506532</v>
      </c>
      <c r="L88">
        <f t="shared" si="18"/>
        <v>39.993278001599997</v>
      </c>
      <c r="M88">
        <f t="shared" si="19"/>
        <v>33.194420741327995</v>
      </c>
    </row>
    <row r="89" spans="1:13" x14ac:dyDescent="0.25">
      <c r="A89">
        <f t="shared" si="14"/>
        <v>3.5332946879999998</v>
      </c>
      <c r="B89">
        <v>0.56233999999999995</v>
      </c>
      <c r="E89">
        <v>0.80528</v>
      </c>
      <c r="G89">
        <v>1798.65</v>
      </c>
      <c r="H89">
        <v>5971.8</v>
      </c>
      <c r="I89">
        <f t="shared" si="15"/>
        <v>1690.1505612542896</v>
      </c>
      <c r="J89">
        <f t="shared" si="16"/>
        <v>509.05745453632545</v>
      </c>
      <c r="K89">
        <f t="shared" si="17"/>
        <v>759.01375569113247</v>
      </c>
      <c r="L89">
        <f t="shared" si="18"/>
        <v>44.872842537599993</v>
      </c>
      <c r="M89">
        <f t="shared" si="19"/>
        <v>37.244459306207993</v>
      </c>
    </row>
    <row r="90" spans="1:13" x14ac:dyDescent="0.25">
      <c r="A90">
        <f t="shared" si="14"/>
        <v>3.9644478719999996</v>
      </c>
      <c r="B90">
        <v>0.63095999999999997</v>
      </c>
      <c r="E90">
        <v>0.77939000000000003</v>
      </c>
      <c r="G90">
        <v>2076.96</v>
      </c>
      <c r="H90">
        <v>6527.82</v>
      </c>
      <c r="I90">
        <f t="shared" si="15"/>
        <v>1646.5899441141651</v>
      </c>
      <c r="J90">
        <f t="shared" si="16"/>
        <v>523.89640803933878</v>
      </c>
      <c r="K90">
        <f t="shared" si="17"/>
        <v>743.0078849767508</v>
      </c>
      <c r="L90">
        <f t="shared" si="18"/>
        <v>50.348487974399994</v>
      </c>
      <c r="M90">
        <f t="shared" si="19"/>
        <v>41.789245018751991</v>
      </c>
    </row>
    <row r="91" spans="1:13" x14ac:dyDescent="0.25">
      <c r="A91">
        <f t="shared" si="14"/>
        <v>4.4481914399999996</v>
      </c>
      <c r="B91">
        <v>0.70794999999999997</v>
      </c>
      <c r="E91">
        <v>0.75426000000000004</v>
      </c>
      <c r="G91">
        <v>2381.33</v>
      </c>
      <c r="H91">
        <v>7149.14</v>
      </c>
      <c r="I91">
        <f t="shared" si="15"/>
        <v>1607.2015101939949</v>
      </c>
      <c r="J91">
        <f t="shared" si="16"/>
        <v>535.347912094359</v>
      </c>
      <c r="K91">
        <f t="shared" si="17"/>
        <v>728.42737156307453</v>
      </c>
      <c r="L91">
        <f t="shared" si="18"/>
        <v>56.492031287999993</v>
      </c>
      <c r="M91">
        <f t="shared" si="19"/>
        <v>46.888385969039994</v>
      </c>
    </row>
    <row r="92" spans="1:13" x14ac:dyDescent="0.25">
      <c r="A92">
        <f t="shared" si="14"/>
        <v>4.9909342560000001</v>
      </c>
      <c r="B92">
        <v>0.79432999999999998</v>
      </c>
      <c r="E92">
        <v>0.72992999999999997</v>
      </c>
      <c r="G92">
        <v>2722.16</v>
      </c>
      <c r="H92">
        <v>7794.31</v>
      </c>
      <c r="I92">
        <f t="shared" si="15"/>
        <v>1561.6935828457044</v>
      </c>
      <c r="J92">
        <f t="shared" si="16"/>
        <v>545.42092930346143</v>
      </c>
      <c r="K92">
        <f t="shared" si="17"/>
        <v>711.30511577571474</v>
      </c>
      <c r="L92">
        <f t="shared" si="18"/>
        <v>63.384865051199995</v>
      </c>
      <c r="M92">
        <f t="shared" si="19"/>
        <v>52.609437992495991</v>
      </c>
    </row>
    <row r="93" spans="1:13" x14ac:dyDescent="0.25">
      <c r="A93">
        <f t="shared" si="14"/>
        <v>5.5999020000000002</v>
      </c>
      <c r="B93">
        <v>0.89124999999999999</v>
      </c>
      <c r="E93">
        <v>0.7046</v>
      </c>
      <c r="G93">
        <v>3106.76</v>
      </c>
      <c r="H93">
        <v>8506.0300000000007</v>
      </c>
      <c r="I93">
        <f t="shared" si="15"/>
        <v>1518.9605103803603</v>
      </c>
      <c r="J93">
        <f t="shared" si="16"/>
        <v>554.78828022347534</v>
      </c>
      <c r="K93">
        <f t="shared" si="17"/>
        <v>695.35548064808984</v>
      </c>
      <c r="L93">
        <f t="shared" si="18"/>
        <v>71.118755399999998</v>
      </c>
      <c r="M93">
        <f t="shared" si="19"/>
        <v>59.028566981999994</v>
      </c>
    </row>
    <row r="94" spans="1:13" x14ac:dyDescent="0.25">
      <c r="A94">
        <f t="shared" si="14"/>
        <v>6.2831999999999999</v>
      </c>
      <c r="B94">
        <v>1</v>
      </c>
      <c r="E94">
        <v>0.67962</v>
      </c>
      <c r="G94">
        <v>3521.73</v>
      </c>
      <c r="H94">
        <v>9250.36</v>
      </c>
      <c r="I94">
        <f t="shared" si="15"/>
        <v>1472.2370766488414</v>
      </c>
      <c r="J94">
        <f t="shared" si="16"/>
        <v>560.49942704354476</v>
      </c>
      <c r="K94">
        <f t="shared" si="17"/>
        <v>677.38876215194261</v>
      </c>
      <c r="L94">
        <f t="shared" si="18"/>
        <v>79.796639999999996</v>
      </c>
      <c r="M94">
        <f t="shared" si="19"/>
        <v>66.23121119999999</v>
      </c>
    </row>
    <row r="95" spans="1:13" x14ac:dyDescent="0.25">
      <c r="A95">
        <f t="shared" si="14"/>
        <v>7.0498760640000002</v>
      </c>
      <c r="B95">
        <v>1.12202</v>
      </c>
      <c r="G95">
        <v>4005.39</v>
      </c>
      <c r="H95">
        <v>10054.6</v>
      </c>
      <c r="I95">
        <f t="shared" si="15"/>
        <v>1426.2094693186937</v>
      </c>
      <c r="J95">
        <f t="shared" si="16"/>
        <v>568.15041337441585</v>
      </c>
      <c r="K95">
        <f t="shared" si="17"/>
        <v>660.14010372437554</v>
      </c>
      <c r="L95">
        <f t="shared" si="18"/>
        <v>89.533426012799993</v>
      </c>
      <c r="M95">
        <f t="shared" si="19"/>
        <v>74.312743590623995</v>
      </c>
    </row>
    <row r="96" spans="1:13" x14ac:dyDescent="0.25">
      <c r="A96">
        <f t="shared" si="14"/>
        <v>7.910108976000001</v>
      </c>
      <c r="B96">
        <v>1.2589300000000001</v>
      </c>
      <c r="G96">
        <v>4559.78</v>
      </c>
      <c r="H96">
        <v>10921.3</v>
      </c>
      <c r="I96">
        <f t="shared" si="15"/>
        <v>1380.6763008115602</v>
      </c>
      <c r="J96">
        <f t="shared" si="16"/>
        <v>576.44970680363474</v>
      </c>
      <c r="K96">
        <f t="shared" si="17"/>
        <v>643.35836561490214</v>
      </c>
      <c r="L96">
        <f t="shared" si="18"/>
        <v>100.45838399520001</v>
      </c>
      <c r="M96">
        <f t="shared" si="19"/>
        <v>83.380458716016008</v>
      </c>
    </row>
    <row r="97" spans="1:15" x14ac:dyDescent="0.25">
      <c r="A97">
        <f t="shared" si="14"/>
        <v>8.8752713279999984</v>
      </c>
      <c r="B97">
        <v>1.4125399999999999</v>
      </c>
      <c r="G97">
        <v>5143.1400000000003</v>
      </c>
      <c r="H97">
        <v>11811.2</v>
      </c>
      <c r="I97">
        <f t="shared" si="15"/>
        <v>1330.7987512153727</v>
      </c>
      <c r="J97">
        <f t="shared" si="16"/>
        <v>579.49101609708009</v>
      </c>
      <c r="K97">
        <f t="shared" si="17"/>
        <v>624.14246768644307</v>
      </c>
      <c r="L97">
        <f t="shared" si="18"/>
        <v>112.71594586559998</v>
      </c>
      <c r="M97">
        <f t="shared" si="19"/>
        <v>93.55423506844798</v>
      </c>
    </row>
    <row r="98" spans="1:15" x14ac:dyDescent="0.25">
      <c r="A98">
        <f t="shared" si="14"/>
        <v>9.9581808479999996</v>
      </c>
      <c r="B98">
        <v>1.5848899999999999</v>
      </c>
      <c r="G98">
        <v>5800.69</v>
      </c>
      <c r="H98">
        <v>12777.5</v>
      </c>
      <c r="I98">
        <f t="shared" si="15"/>
        <v>1283.1158818095007</v>
      </c>
      <c r="J98">
        <f t="shared" si="16"/>
        <v>582.50498645694006</v>
      </c>
      <c r="K98">
        <f t="shared" si="17"/>
        <v>605.93369179826107</v>
      </c>
      <c r="L98">
        <f t="shared" si="18"/>
        <v>126.46889676959999</v>
      </c>
      <c r="M98">
        <f t="shared" si="19"/>
        <v>104.96918431876799</v>
      </c>
    </row>
    <row r="99" spans="1:15" x14ac:dyDescent="0.25">
      <c r="A99">
        <f t="shared" si="14"/>
        <v>11.173288896000001</v>
      </c>
      <c r="B99">
        <v>1.7782800000000001</v>
      </c>
      <c r="G99">
        <v>6530.46</v>
      </c>
      <c r="H99">
        <v>13794.7</v>
      </c>
      <c r="I99">
        <f t="shared" si="15"/>
        <v>1234.6140987134465</v>
      </c>
      <c r="J99">
        <f t="shared" si="16"/>
        <v>584.47070157989765</v>
      </c>
      <c r="K99">
        <f t="shared" si="17"/>
        <v>587.36771901925147</v>
      </c>
      <c r="L99">
        <f t="shared" si="18"/>
        <v>141.9007689792</v>
      </c>
      <c r="M99">
        <f t="shared" si="19"/>
        <v>117.777638252736</v>
      </c>
    </row>
    <row r="100" spans="1:15" x14ac:dyDescent="0.25">
      <c r="A100">
        <f t="shared" si="14"/>
        <v>12.536617632</v>
      </c>
      <c r="B100">
        <v>1.99526</v>
      </c>
      <c r="G100">
        <v>7321.31</v>
      </c>
      <c r="H100">
        <v>14863</v>
      </c>
      <c r="I100">
        <f t="shared" si="15"/>
        <v>1185.5669875470921</v>
      </c>
      <c r="J100">
        <f t="shared" si="16"/>
        <v>583.99404168730416</v>
      </c>
      <c r="K100">
        <f t="shared" si="17"/>
        <v>568.28662740290372</v>
      </c>
      <c r="L100">
        <f t="shared" si="18"/>
        <v>159.2150439264</v>
      </c>
      <c r="M100">
        <f t="shared" si="19"/>
        <v>132.148486458912</v>
      </c>
    </row>
    <row r="101" spans="1:15" x14ac:dyDescent="0.25">
      <c r="A101">
        <f t="shared" si="14"/>
        <v>14.066325503999998</v>
      </c>
      <c r="B101">
        <v>2.2387199999999998</v>
      </c>
      <c r="G101">
        <v>8203.2099999999991</v>
      </c>
      <c r="H101">
        <v>16009.9</v>
      </c>
      <c r="I101">
        <f t="shared" si="15"/>
        <v>1138.1721541597565</v>
      </c>
      <c r="J101">
        <f t="shared" si="16"/>
        <v>583.18073171755316</v>
      </c>
      <c r="K101">
        <f t="shared" si="17"/>
        <v>549.91866292493819</v>
      </c>
      <c r="L101">
        <f t="shared" si="18"/>
        <v>178.64233390079997</v>
      </c>
      <c r="M101">
        <f t="shared" si="19"/>
        <v>148.27313713766398</v>
      </c>
    </row>
    <row r="102" spans="1:15" x14ac:dyDescent="0.25">
      <c r="A102">
        <f t="shared" si="14"/>
        <v>15.782707248000001</v>
      </c>
      <c r="B102">
        <v>2.5118900000000002</v>
      </c>
      <c r="G102">
        <v>9172.7000000000007</v>
      </c>
      <c r="H102">
        <v>17213.599999999999</v>
      </c>
      <c r="I102">
        <f t="shared" si="15"/>
        <v>1090.6620600329086</v>
      </c>
      <c r="J102">
        <f t="shared" si="16"/>
        <v>581.18672898544537</v>
      </c>
      <c r="K102">
        <f t="shared" si="17"/>
        <v>531.41489469841827</v>
      </c>
      <c r="L102">
        <f t="shared" si="18"/>
        <v>200.4403820496</v>
      </c>
      <c r="M102">
        <f t="shared" si="19"/>
        <v>166.365517101168</v>
      </c>
    </row>
    <row r="103" spans="1:15" x14ac:dyDescent="0.25">
      <c r="A103">
        <f t="shared" si="14"/>
        <v>17.708445215999998</v>
      </c>
      <c r="B103">
        <v>2.8183799999999999</v>
      </c>
      <c r="G103">
        <v>10224.4</v>
      </c>
      <c r="H103">
        <v>18452.099999999999</v>
      </c>
      <c r="I103">
        <f t="shared" si="15"/>
        <v>1041.9943577727586</v>
      </c>
      <c r="J103">
        <f t="shared" si="16"/>
        <v>577.37423445633794</v>
      </c>
      <c r="K103">
        <f t="shared" si="17"/>
        <v>512.24412109888794</v>
      </c>
      <c r="L103">
        <f t="shared" si="18"/>
        <v>224.89725424319997</v>
      </c>
      <c r="M103">
        <f t="shared" si="19"/>
        <v>186.66472102185597</v>
      </c>
    </row>
    <row r="104" spans="1:15" x14ac:dyDescent="0.25">
      <c r="A104">
        <f t="shared" si="14"/>
        <v>19.869237695999999</v>
      </c>
      <c r="B104">
        <v>3.16228</v>
      </c>
      <c r="G104">
        <v>11394.8</v>
      </c>
      <c r="H104">
        <v>19770.2</v>
      </c>
      <c r="I104">
        <f t="shared" si="15"/>
        <v>995.01552613566366</v>
      </c>
      <c r="J104">
        <f t="shared" si="16"/>
        <v>573.48954068298042</v>
      </c>
      <c r="K104">
        <f t="shared" si="17"/>
        <v>493.8351377047324</v>
      </c>
      <c r="L104">
        <f t="shared" si="18"/>
        <v>252.33931873919997</v>
      </c>
      <c r="M104">
        <f t="shared" si="19"/>
        <v>209.44163455353598</v>
      </c>
    </row>
    <row r="105" spans="1:15" x14ac:dyDescent="0.25">
      <c r="A105">
        <f t="shared" si="14"/>
        <v>22.293610416</v>
      </c>
      <c r="B105">
        <v>3.54813</v>
      </c>
      <c r="G105">
        <v>12653.1</v>
      </c>
      <c r="H105">
        <v>21143.7</v>
      </c>
      <c r="I105">
        <f t="shared" si="15"/>
        <v>948.41973127983272</v>
      </c>
      <c r="J105">
        <f t="shared" si="16"/>
        <v>567.56621129967095</v>
      </c>
      <c r="K105">
        <f t="shared" si="17"/>
        <v>475.26797091278513</v>
      </c>
      <c r="L105">
        <f t="shared" si="18"/>
        <v>283.12885228319999</v>
      </c>
      <c r="M105">
        <f t="shared" si="19"/>
        <v>234.99694739505597</v>
      </c>
    </row>
    <row r="106" spans="1:15" x14ac:dyDescent="0.25">
      <c r="A106">
        <f t="shared" si="14"/>
        <v>25.013859023999998</v>
      </c>
      <c r="B106">
        <v>3.9810699999999999</v>
      </c>
      <c r="G106">
        <v>14013.9</v>
      </c>
      <c r="H106">
        <v>22550.7</v>
      </c>
      <c r="I106">
        <f t="shared" si="15"/>
        <v>901.5282279460888</v>
      </c>
      <c r="J106">
        <f t="shared" si="16"/>
        <v>560.24542181012976</v>
      </c>
      <c r="K106">
        <f t="shared" si="17"/>
        <v>456.4137724741426</v>
      </c>
      <c r="L106">
        <f t="shared" si="18"/>
        <v>317.67600960479996</v>
      </c>
      <c r="M106">
        <f t="shared" si="19"/>
        <v>263.67108797198398</v>
      </c>
    </row>
    <row r="107" spans="1:15" x14ac:dyDescent="0.25">
      <c r="A107">
        <f t="shared" si="14"/>
        <v>28.066049088000003</v>
      </c>
      <c r="B107">
        <v>4.4668400000000004</v>
      </c>
      <c r="G107">
        <v>15490.6</v>
      </c>
      <c r="H107">
        <v>24047</v>
      </c>
      <c r="I107">
        <f t="shared" si="15"/>
        <v>856.80032571031177</v>
      </c>
      <c r="J107">
        <f t="shared" si="16"/>
        <v>551.93375994711005</v>
      </c>
      <c r="K107">
        <f t="shared" si="17"/>
        <v>438.24946757683534</v>
      </c>
      <c r="L107">
        <f t="shared" si="18"/>
        <v>356.43882341760002</v>
      </c>
      <c r="M107">
        <f t="shared" si="19"/>
        <v>295.84422343660799</v>
      </c>
    </row>
    <row r="108" spans="1:15" x14ac:dyDescent="0.25">
      <c r="A108">
        <f t="shared" si="14"/>
        <v>31.490581584000001</v>
      </c>
      <c r="B108">
        <v>5.01187</v>
      </c>
      <c r="G108">
        <v>17081.2</v>
      </c>
      <c r="H108">
        <v>25546.1</v>
      </c>
      <c r="I108">
        <f t="shared" si="15"/>
        <v>811.22985715131017</v>
      </c>
      <c r="J108">
        <f t="shared" si="16"/>
        <v>542.42250034145957</v>
      </c>
      <c r="K108">
        <f t="shared" si="17"/>
        <v>419.62273251925455</v>
      </c>
      <c r="L108">
        <f t="shared" si="18"/>
        <v>399.93038611679998</v>
      </c>
      <c r="M108">
        <f t="shared" si="19"/>
        <v>331.94222047694399</v>
      </c>
    </row>
    <row r="109" spans="1:15" x14ac:dyDescent="0.25">
      <c r="A109">
        <f t="shared" si="14"/>
        <v>35.333009711999999</v>
      </c>
      <c r="B109">
        <v>5.6234099999999998</v>
      </c>
      <c r="G109">
        <v>18808</v>
      </c>
      <c r="H109">
        <v>27166.400000000001</v>
      </c>
      <c r="I109">
        <f t="shared" si="15"/>
        <v>768.86741948772033</v>
      </c>
      <c r="J109">
        <f t="shared" si="16"/>
        <v>532.30676224030583</v>
      </c>
      <c r="K109">
        <f t="shared" si="17"/>
        <v>402.11497714877288</v>
      </c>
      <c r="L109">
        <f t="shared" si="18"/>
        <v>448.72922334239996</v>
      </c>
      <c r="M109">
        <f t="shared" si="19"/>
        <v>372.44525537419196</v>
      </c>
      <c r="N109" t="s">
        <v>83</v>
      </c>
      <c r="O109" t="s">
        <v>84</v>
      </c>
    </row>
    <row r="110" spans="1:15" x14ac:dyDescent="0.25">
      <c r="A110">
        <f t="shared" si="14"/>
        <v>39.644290223999995</v>
      </c>
      <c r="B110">
        <v>6.3095699999999999</v>
      </c>
      <c r="G110">
        <v>20645.7</v>
      </c>
      <c r="H110">
        <v>28784.3</v>
      </c>
      <c r="I110">
        <f t="shared" si="15"/>
        <v>726.06420337863585</v>
      </c>
      <c r="J110">
        <f t="shared" si="16"/>
        <v>520.7736065735246</v>
      </c>
      <c r="K110">
        <f t="shared" si="17"/>
        <v>384.21273047316504</v>
      </c>
      <c r="L110">
        <f t="shared" si="18"/>
        <v>503.4824858447999</v>
      </c>
      <c r="M110">
        <f t="shared" si="19"/>
        <v>417.89046325118392</v>
      </c>
      <c r="N110">
        <f>LOG(A110,10)</f>
        <v>1.5981806468169895</v>
      </c>
      <c r="O110">
        <f>LOG(K110,10)</f>
        <v>2.5845717506418944</v>
      </c>
    </row>
    <row r="111" spans="1:15" x14ac:dyDescent="0.25">
      <c r="A111">
        <f t="shared" si="14"/>
        <v>44.481663071999996</v>
      </c>
      <c r="B111">
        <v>7.0794600000000001</v>
      </c>
      <c r="G111">
        <v>22578.400000000001</v>
      </c>
      <c r="H111">
        <v>30470.2</v>
      </c>
      <c r="I111">
        <f t="shared" si="15"/>
        <v>685.00586299301767</v>
      </c>
      <c r="J111">
        <f t="shared" si="16"/>
        <v>507.58893532046227</v>
      </c>
      <c r="K111">
        <f t="shared" si="17"/>
        <v>366.60609728840552</v>
      </c>
      <c r="L111">
        <f t="shared" si="18"/>
        <v>564.91712101439987</v>
      </c>
      <c r="M111">
        <f t="shared" si="19"/>
        <v>468.88121044195185</v>
      </c>
      <c r="N111">
        <f t="shared" ref="N111:N124" si="20">LOG(A111,10)</f>
        <v>1.6481810161974388</v>
      </c>
      <c r="O111">
        <f t="shared" ref="O111:O124" si="21">LOG(K111,10)</f>
        <v>2.5641996837486425</v>
      </c>
    </row>
    <row r="112" spans="1:15" x14ac:dyDescent="0.25">
      <c r="A112">
        <f t="shared" si="14"/>
        <v>49.909216895999997</v>
      </c>
      <c r="B112">
        <v>7.9432799999999997</v>
      </c>
      <c r="G112">
        <v>24746.6</v>
      </c>
      <c r="H112">
        <v>32208</v>
      </c>
      <c r="I112">
        <f t="shared" si="15"/>
        <v>645.33170430452753</v>
      </c>
      <c r="J112">
        <f t="shared" si="16"/>
        <v>495.83226383949392</v>
      </c>
      <c r="K112">
        <f t="shared" si="17"/>
        <v>349.94250754665472</v>
      </c>
      <c r="L112">
        <f t="shared" si="18"/>
        <v>633.84705457919995</v>
      </c>
      <c r="M112">
        <f t="shared" si="19"/>
        <v>526.09305530073595</v>
      </c>
      <c r="N112">
        <f t="shared" si="20"/>
        <v>1.6981807555921469</v>
      </c>
      <c r="O112">
        <f t="shared" si="21"/>
        <v>2.5439966994754442</v>
      </c>
    </row>
    <row r="113" spans="1:15" x14ac:dyDescent="0.25">
      <c r="A113">
        <f t="shared" si="14"/>
        <v>55.999082831999992</v>
      </c>
      <c r="B113">
        <v>8.9125099999999993</v>
      </c>
      <c r="G113">
        <v>26958.1</v>
      </c>
      <c r="H113">
        <v>33971.5</v>
      </c>
      <c r="I113">
        <f t="shared" si="15"/>
        <v>606.6438641846363</v>
      </c>
      <c r="J113">
        <f t="shared" si="16"/>
        <v>481.40252726773451</v>
      </c>
      <c r="K113">
        <f t="shared" si="17"/>
        <v>333.01138142294047</v>
      </c>
      <c r="L113">
        <f t="shared" si="18"/>
        <v>711.18835196639986</v>
      </c>
      <c r="M113">
        <f t="shared" si="19"/>
        <v>590.28633213211185</v>
      </c>
      <c r="N113">
        <f t="shared" si="20"/>
        <v>1.7481809140729274</v>
      </c>
      <c r="O113">
        <f t="shared" si="21"/>
        <v>2.5224590767637105</v>
      </c>
    </row>
    <row r="114" spans="1:15" x14ac:dyDescent="0.25">
      <c r="A114">
        <f t="shared" si="14"/>
        <v>62.832000000000001</v>
      </c>
      <c r="B114">
        <v>10</v>
      </c>
      <c r="G114">
        <v>29367.7</v>
      </c>
      <c r="H114">
        <v>35798.9</v>
      </c>
      <c r="I114">
        <f t="shared" si="15"/>
        <v>569.75585688820979</v>
      </c>
      <c r="J114">
        <f t="shared" si="16"/>
        <v>467.40036923860453</v>
      </c>
      <c r="K114">
        <f t="shared" si="17"/>
        <v>316.88544809766211</v>
      </c>
      <c r="L114">
        <f t="shared" si="18"/>
        <v>797.96640000000002</v>
      </c>
      <c r="M114">
        <f t="shared" si="19"/>
        <v>662.31211199999996</v>
      </c>
      <c r="N114">
        <f t="shared" si="20"/>
        <v>1.7981808839263431</v>
      </c>
      <c r="O114">
        <f t="shared" si="21"/>
        <v>2.5009022961294218</v>
      </c>
    </row>
    <row r="115" spans="1:15" x14ac:dyDescent="0.25">
      <c r="A115">
        <f t="shared" si="14"/>
        <v>70.49876064</v>
      </c>
      <c r="B115">
        <v>11.2202</v>
      </c>
      <c r="G115">
        <v>31953.5</v>
      </c>
      <c r="H115">
        <v>37651.9</v>
      </c>
      <c r="I115">
        <f t="shared" si="15"/>
        <v>534.0788924257605</v>
      </c>
      <c r="J115">
        <f t="shared" si="16"/>
        <v>453.24910267812618</v>
      </c>
      <c r="K115">
        <f t="shared" si="17"/>
        <v>301.2072538887644</v>
      </c>
      <c r="L115">
        <f t="shared" si="18"/>
        <v>895.33426012799998</v>
      </c>
      <c r="M115">
        <f t="shared" si="19"/>
        <v>743.12743590623995</v>
      </c>
      <c r="N115">
        <f t="shared" si="20"/>
        <v>1.8481814822121045</v>
      </c>
      <c r="O115">
        <f t="shared" si="21"/>
        <v>2.4788654266452905</v>
      </c>
    </row>
    <row r="116" spans="1:15" x14ac:dyDescent="0.25">
      <c r="A116">
        <f t="shared" si="14"/>
        <v>79.101089759999994</v>
      </c>
      <c r="B116">
        <v>12.5893</v>
      </c>
      <c r="G116">
        <v>34631.800000000003</v>
      </c>
      <c r="H116">
        <v>39507.300000000003</v>
      </c>
      <c r="I116">
        <f t="shared" si="15"/>
        <v>499.4532960275111</v>
      </c>
      <c r="J116">
        <f t="shared" si="16"/>
        <v>437.81697704893929</v>
      </c>
      <c r="K116">
        <f t="shared" si="17"/>
        <v>285.59812118849356</v>
      </c>
      <c r="L116">
        <f t="shared" si="18"/>
        <v>1004.5838399519998</v>
      </c>
      <c r="M116">
        <f t="shared" si="19"/>
        <v>833.80458716015983</v>
      </c>
      <c r="N116">
        <f t="shared" si="20"/>
        <v>1.898182466727695</v>
      </c>
      <c r="O116">
        <f t="shared" si="21"/>
        <v>2.4557553461007973</v>
      </c>
    </row>
    <row r="117" spans="1:15" x14ac:dyDescent="0.25">
      <c r="A117">
        <f t="shared" si="14"/>
        <v>88.752713280000009</v>
      </c>
      <c r="B117">
        <v>14.125400000000001</v>
      </c>
      <c r="G117">
        <v>37531.300000000003</v>
      </c>
      <c r="H117">
        <v>41384.9</v>
      </c>
      <c r="I117">
        <f t="shared" si="15"/>
        <v>466.2944767608123</v>
      </c>
      <c r="J117">
        <f t="shared" si="16"/>
        <v>422.87495911922161</v>
      </c>
      <c r="K117">
        <f t="shared" si="17"/>
        <v>270.67937138414885</v>
      </c>
      <c r="L117">
        <f t="shared" si="18"/>
        <v>1127.159458656</v>
      </c>
      <c r="M117">
        <f t="shared" si="19"/>
        <v>935.54235068447997</v>
      </c>
      <c r="N117">
        <f t="shared" si="20"/>
        <v>1.9481816388484798</v>
      </c>
      <c r="O117">
        <f t="shared" si="21"/>
        <v>2.4324551592230153</v>
      </c>
    </row>
    <row r="118" spans="1:15" x14ac:dyDescent="0.25">
      <c r="A118">
        <f t="shared" si="14"/>
        <v>99.581808480000007</v>
      </c>
      <c r="B118">
        <v>15.8489</v>
      </c>
      <c r="G118">
        <v>40559.199999999997</v>
      </c>
      <c r="H118">
        <v>43345.2</v>
      </c>
      <c r="I118">
        <f t="shared" si="15"/>
        <v>435.27227172928315</v>
      </c>
      <c r="J118">
        <f t="shared" si="16"/>
        <v>407.2952742984769</v>
      </c>
      <c r="K118">
        <f t="shared" si="17"/>
        <v>256.32883606085881</v>
      </c>
      <c r="L118">
        <f t="shared" si="18"/>
        <v>1264.688967696</v>
      </c>
      <c r="M118">
        <f t="shared" si="19"/>
        <v>1049.69184318768</v>
      </c>
      <c r="N118">
        <f t="shared" si="20"/>
        <v>1.9981800091231394</v>
      </c>
      <c r="O118">
        <f t="shared" si="21"/>
        <v>2.4087974654806512</v>
      </c>
    </row>
    <row r="119" spans="1:15" x14ac:dyDescent="0.25">
      <c r="A119">
        <f t="shared" si="14"/>
        <v>111.73288896000001</v>
      </c>
      <c r="B119">
        <v>17.782800000000002</v>
      </c>
      <c r="G119">
        <v>43742.1</v>
      </c>
      <c r="H119">
        <v>45263.7</v>
      </c>
      <c r="I119">
        <f t="shared" si="15"/>
        <v>405.10632474744517</v>
      </c>
      <c r="J119">
        <f t="shared" si="16"/>
        <v>391.48813216186971</v>
      </c>
      <c r="K119">
        <f t="shared" si="17"/>
        <v>242.24464825045658</v>
      </c>
      <c r="L119">
        <f t="shared" si="18"/>
        <v>1419.0076897920001</v>
      </c>
      <c r="M119">
        <f t="shared" si="19"/>
        <v>1177.7763825273601</v>
      </c>
      <c r="N119">
        <f t="shared" si="20"/>
        <v>2.0481810280076367</v>
      </c>
      <c r="O119">
        <f t="shared" si="21"/>
        <v>2.384254191250279</v>
      </c>
    </row>
    <row r="120" spans="1:15" x14ac:dyDescent="0.25">
      <c r="A120">
        <f t="shared" si="14"/>
        <v>125.36617631999999</v>
      </c>
      <c r="B120">
        <v>19.9526</v>
      </c>
      <c r="G120">
        <v>47103.7</v>
      </c>
      <c r="H120">
        <v>47167</v>
      </c>
      <c r="I120">
        <f t="shared" si="15"/>
        <v>376.23385656754152</v>
      </c>
      <c r="J120">
        <f t="shared" si="16"/>
        <v>375.72893568809769</v>
      </c>
      <c r="K120">
        <f t="shared" si="17"/>
        <v>228.63878707316954</v>
      </c>
      <c r="L120">
        <f t="shared" si="18"/>
        <v>1592.1504392639999</v>
      </c>
      <c r="M120">
        <f t="shared" si="19"/>
        <v>1321.48486458912</v>
      </c>
      <c r="N120">
        <f t="shared" si="20"/>
        <v>2.0981803800433267</v>
      </c>
      <c r="O120">
        <f t="shared" si="21"/>
        <v>2.3591499075244551</v>
      </c>
    </row>
    <row r="121" spans="1:15" x14ac:dyDescent="0.25">
      <c r="A121">
        <f t="shared" si="14"/>
        <v>140.66325504</v>
      </c>
      <c r="B121">
        <v>22.3872</v>
      </c>
      <c r="G121">
        <v>50714</v>
      </c>
      <c r="H121">
        <v>49094.400000000001</v>
      </c>
      <c r="I121">
        <f t="shared" si="15"/>
        <v>349.02078717031799</v>
      </c>
      <c r="J121">
        <f t="shared" si="16"/>
        <v>360.53481049886562</v>
      </c>
      <c r="K121">
        <f t="shared" si="17"/>
        <v>215.77298003657873</v>
      </c>
      <c r="L121">
        <f t="shared" si="18"/>
        <v>1786.4233390079999</v>
      </c>
      <c r="M121">
        <f t="shared" si="19"/>
        <v>1482.7313713766398</v>
      </c>
      <c r="N121">
        <f t="shared" si="20"/>
        <v>2.1481806630528877</v>
      </c>
      <c r="O121">
        <f t="shared" si="21"/>
        <v>2.3339970596438668</v>
      </c>
    </row>
    <row r="122" spans="1:15" x14ac:dyDescent="0.25">
      <c r="A122">
        <f t="shared" si="14"/>
        <v>157.82707248</v>
      </c>
      <c r="B122">
        <v>25.1189</v>
      </c>
      <c r="G122">
        <v>54346.3</v>
      </c>
      <c r="H122">
        <v>50940.3</v>
      </c>
      <c r="I122">
        <f t="shared" si="15"/>
        <v>322.76021597280283</v>
      </c>
      <c r="J122">
        <f t="shared" si="16"/>
        <v>344.340797469248</v>
      </c>
      <c r="K122">
        <f t="shared" si="17"/>
        <v>202.94211677688645</v>
      </c>
      <c r="L122">
        <f t="shared" si="18"/>
        <v>2004.4038204959998</v>
      </c>
      <c r="M122">
        <f t="shared" si="19"/>
        <v>1663.6551710116796</v>
      </c>
      <c r="N122">
        <f t="shared" si="20"/>
        <v>2.1981815009027228</v>
      </c>
      <c r="O122">
        <f t="shared" si="21"/>
        <v>2.307372185947504</v>
      </c>
    </row>
    <row r="123" spans="1:15" x14ac:dyDescent="0.25">
      <c r="A123">
        <f t="shared" si="14"/>
        <v>177.08445216000001</v>
      </c>
      <c r="B123">
        <v>28.183800000000002</v>
      </c>
      <c r="G123">
        <v>58139.4</v>
      </c>
      <c r="H123">
        <v>52724.4</v>
      </c>
      <c r="I123">
        <f t="shared" si="15"/>
        <v>297.73590711601406</v>
      </c>
      <c r="J123">
        <f t="shared" si="16"/>
        <v>328.31453744719312</v>
      </c>
      <c r="K123">
        <f t="shared" si="17"/>
        <v>190.58127105831542</v>
      </c>
      <c r="L123">
        <f t="shared" si="18"/>
        <v>2248.972542432</v>
      </c>
      <c r="M123">
        <f t="shared" si="19"/>
        <v>1866.6472102185598</v>
      </c>
      <c r="N123">
        <f t="shared" si="20"/>
        <v>2.2481804322373176</v>
      </c>
      <c r="O123">
        <f t="shared" si="21"/>
        <v>2.2800802190951641</v>
      </c>
    </row>
    <row r="124" spans="1:15" x14ac:dyDescent="0.25">
      <c r="A124">
        <f t="shared" si="14"/>
        <v>198.69237696000002</v>
      </c>
      <c r="B124">
        <v>31.622800000000002</v>
      </c>
      <c r="G124">
        <v>62451.7</v>
      </c>
      <c r="H124">
        <v>54501.5</v>
      </c>
      <c r="I124">
        <f t="shared" si="15"/>
        <v>274.30091095529059</v>
      </c>
      <c r="J124">
        <f t="shared" si="16"/>
        <v>314.31351798953278</v>
      </c>
      <c r="K124">
        <f t="shared" si="17"/>
        <v>179.38473293597104</v>
      </c>
      <c r="L124">
        <f t="shared" si="18"/>
        <v>2523.3931873920001</v>
      </c>
      <c r="M124">
        <f t="shared" si="19"/>
        <v>2094.4163455353601</v>
      </c>
      <c r="N124">
        <f t="shared" si="20"/>
        <v>2.298181205269278</v>
      </c>
      <c r="O124">
        <f t="shared" si="21"/>
        <v>2.2537854783747147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/>
  </sheetPr>
  <dimension ref="A1:Y122"/>
  <sheetViews>
    <sheetView topLeftCell="F1" zoomScale="80" zoomScaleNormal="80" workbookViewId="0">
      <selection activeCell="J6" sqref="J6:J10"/>
    </sheetView>
  </sheetViews>
  <sheetFormatPr defaultColWidth="11.42578125" defaultRowHeight="15" x14ac:dyDescent="0.25"/>
  <cols>
    <col min="1" max="1" width="12.42578125" bestFit="1" customWidth="1"/>
    <col min="2" max="2" width="13.5703125" bestFit="1" customWidth="1"/>
    <col min="3" max="3" width="13.5703125" customWidth="1"/>
    <col min="4" max="4" width="18.42578125" customWidth="1"/>
    <col min="5" max="5" width="22.140625" customWidth="1"/>
    <col min="6" max="6" width="18.85546875" customWidth="1"/>
    <col min="7" max="7" width="20.7109375" customWidth="1"/>
    <col min="8" max="8" width="14.5703125" customWidth="1"/>
    <col min="9" max="9" width="17" customWidth="1"/>
    <col min="10" max="10" width="10.42578125" customWidth="1"/>
    <col min="11" max="11" width="21.5703125" bestFit="1" customWidth="1"/>
    <col min="12" max="12" width="24.5703125" customWidth="1"/>
    <col min="13" max="13" width="19.42578125" customWidth="1"/>
    <col min="14" max="15" width="19.7109375" customWidth="1"/>
    <col min="16" max="16" width="16.28515625" bestFit="1" customWidth="1"/>
    <col min="17" max="17" width="12.42578125" customWidth="1"/>
    <col min="18" max="19" width="20" customWidth="1"/>
    <col min="20" max="20" width="18.85546875" bestFit="1" customWidth="1"/>
    <col min="27" max="27" width="15" customWidth="1"/>
    <col min="30" max="30" width="15.7109375" customWidth="1"/>
  </cols>
  <sheetData>
    <row r="1" spans="1:21" ht="18.75" x14ac:dyDescent="0.3">
      <c r="A1" s="1" t="s">
        <v>85</v>
      </c>
      <c r="F1" s="1" t="s">
        <v>90</v>
      </c>
    </row>
    <row r="2" spans="1:21" x14ac:dyDescent="0.25">
      <c r="A2" s="2" t="s">
        <v>89</v>
      </c>
      <c r="F2" s="2" t="s">
        <v>94</v>
      </c>
    </row>
    <row r="4" spans="1:21" x14ac:dyDescent="0.25">
      <c r="A4" s="3" t="s">
        <v>0</v>
      </c>
      <c r="B4" s="3" t="s">
        <v>1</v>
      </c>
      <c r="C4" s="3" t="s">
        <v>59</v>
      </c>
      <c r="D4" s="3" t="s">
        <v>37</v>
      </c>
      <c r="E4" s="4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19" t="s">
        <v>9</v>
      </c>
      <c r="M4" s="3" t="s">
        <v>10</v>
      </c>
      <c r="N4" s="19" t="s">
        <v>11</v>
      </c>
      <c r="O4" s="5"/>
      <c r="P4" s="6" t="s">
        <v>12</v>
      </c>
      <c r="R4" s="7" t="s">
        <v>13</v>
      </c>
      <c r="S4" s="7" t="s">
        <v>14</v>
      </c>
      <c r="T4" s="7" t="s">
        <v>15</v>
      </c>
      <c r="U4" s="8" t="s">
        <v>16</v>
      </c>
    </row>
    <row r="5" spans="1:21" ht="17.25" x14ac:dyDescent="0.25">
      <c r="A5" s="9" t="s">
        <v>39</v>
      </c>
      <c r="B5" s="9" t="s">
        <v>17</v>
      </c>
      <c r="C5" s="9" t="s">
        <v>60</v>
      </c>
      <c r="D5" s="9" t="s">
        <v>38</v>
      </c>
      <c r="E5" s="9" t="s">
        <v>18</v>
      </c>
      <c r="F5" s="9" t="s">
        <v>19</v>
      </c>
      <c r="G5" s="9" t="s">
        <v>20</v>
      </c>
      <c r="H5" s="9"/>
      <c r="I5" s="9" t="s">
        <v>21</v>
      </c>
      <c r="J5" s="9" t="s">
        <v>22</v>
      </c>
      <c r="K5" s="5"/>
      <c r="L5" s="5"/>
      <c r="M5" s="5"/>
      <c r="N5" s="5"/>
      <c r="O5" s="5"/>
      <c r="P5" s="5" t="s">
        <v>22</v>
      </c>
      <c r="R5" s="9" t="s">
        <v>20</v>
      </c>
      <c r="S5" s="9" t="s">
        <v>21</v>
      </c>
      <c r="T5" s="9" t="s">
        <v>22</v>
      </c>
      <c r="U5" s="10" t="s">
        <v>23</v>
      </c>
    </row>
    <row r="6" spans="1:21" x14ac:dyDescent="0.25">
      <c r="A6" s="5">
        <v>44.5</v>
      </c>
      <c r="B6" s="11">
        <f>($E$11*($A6/60))/$E$12</f>
        <v>38.831202628901707</v>
      </c>
      <c r="C6" s="11"/>
      <c r="D6" s="11"/>
      <c r="E6" s="12">
        <v>35.67</v>
      </c>
      <c r="F6" s="11">
        <f>$E$12*$B6</f>
        <v>388.31202628901707</v>
      </c>
      <c r="G6" s="11">
        <f>(6*$F6)/((POWER($F$15,2))*$F$14)</f>
        <v>232.98721577341024</v>
      </c>
      <c r="H6" s="13">
        <f>G6*((2+P$15)/3)</f>
        <v>257.4508734296183</v>
      </c>
      <c r="I6" s="5">
        <f>((E6*$F$15)/(2*$F$16))*100000</f>
        <v>45730.769230769227</v>
      </c>
      <c r="J6" s="20">
        <f>(($E6*$F$15^3)*$F$14)/(4*$F$16*$F6*(2+P$15))*100000</f>
        <v>177.62910889199634</v>
      </c>
      <c r="K6" s="5">
        <f t="shared" ref="K6:N10" si="0">LOG(G6,10)</f>
        <v>2.3673320915350939</v>
      </c>
      <c r="L6" s="5">
        <f t="shared" si="0"/>
        <v>2.4106943695562233</v>
      </c>
      <c r="M6" s="5">
        <f t="shared" si="0"/>
        <v>4.6602085066478729</v>
      </c>
      <c r="N6" s="5">
        <f t="shared" si="0"/>
        <v>2.24951413709165</v>
      </c>
      <c r="O6" s="5"/>
      <c r="P6" s="5" t="e">
        <f>$Y$40*($G6^($Y$39-1))</f>
        <v>#VALUE!</v>
      </c>
      <c r="R6">
        <f t="shared" ref="R6:R10" si="1">G6*0.75</f>
        <v>174.74041183005767</v>
      </c>
      <c r="S6">
        <f t="shared" ref="S6:S10" si="2">I6</f>
        <v>45730.769230769227</v>
      </c>
      <c r="T6">
        <f>(E6*100000*$F$14*$F$15^3)/($F$16*12*F6)</f>
        <v>196.28016532565593</v>
      </c>
      <c r="U6">
        <f>(1/96)*(T6*R6^2*($F$15/1000)^2)/(0.223*0.83^2)</f>
        <v>0.40637861338632519</v>
      </c>
    </row>
    <row r="7" spans="1:21" x14ac:dyDescent="0.25">
      <c r="A7" s="5">
        <v>77.5</v>
      </c>
      <c r="B7" s="11">
        <f>($E$11*($A7/60))/$E$12</f>
        <v>67.627375364941173</v>
      </c>
      <c r="C7" s="11"/>
      <c r="D7" s="11"/>
      <c r="E7" s="12">
        <v>59.3</v>
      </c>
      <c r="F7" s="11">
        <f>$E$12*$B7</f>
        <v>676.27375364941167</v>
      </c>
      <c r="G7" s="11">
        <f>(6*$F7)/((POWER($F$15,2))*$F$14)</f>
        <v>405.76425218964698</v>
      </c>
      <c r="H7" s="13">
        <f>G7*((2+P$15)/3)</f>
        <v>448.3694986695599</v>
      </c>
      <c r="I7" s="5">
        <f>((E7*$F$15)/(2*$F$16))*100000</f>
        <v>76025.641025641016</v>
      </c>
      <c r="J7" s="20">
        <f>(($E7*$F$15^3)*$F$14)/(4*$F$16*$F7*(2+P$15))*100000</f>
        <v>169.56024272665908</v>
      </c>
      <c r="K7" s="5">
        <f t="shared" si="0"/>
        <v>2.6082737830604725</v>
      </c>
      <c r="L7" s="5">
        <f t="shared" si="0"/>
        <v>2.6516360610816019</v>
      </c>
      <c r="M7" s="5">
        <f t="shared" si="0"/>
        <v>4.8809600906737822</v>
      </c>
      <c r="N7" s="5">
        <f t="shared" si="0"/>
        <v>2.2293240295921799</v>
      </c>
      <c r="O7" s="5"/>
      <c r="P7" s="5" t="e">
        <f>$Y$40*($G7^($Y$39-1))</f>
        <v>#VALUE!</v>
      </c>
      <c r="R7">
        <f t="shared" si="1"/>
        <v>304.32318914223526</v>
      </c>
      <c r="S7">
        <f t="shared" si="2"/>
        <v>76025.641025641016</v>
      </c>
      <c r="T7">
        <f>(E7*100000*$F$14*$F$15^3)/($F$16*12*F7)</f>
        <v>187.3640682129583</v>
      </c>
      <c r="U7">
        <f>(1/96)*(T7*R7^2*($F$15/1000)^2)/(0.223*0.83^2)</f>
        <v>1.1765872006943829</v>
      </c>
    </row>
    <row r="8" spans="1:21" x14ac:dyDescent="0.25">
      <c r="A8" s="5">
        <v>99.5</v>
      </c>
      <c r="B8" s="11">
        <f>($E$11*($A8/60))/$E$12</f>
        <v>86.824823855634151</v>
      </c>
      <c r="C8" s="11"/>
      <c r="D8" s="11"/>
      <c r="E8" s="12">
        <v>69.22</v>
      </c>
      <c r="F8" s="11">
        <f>$E$12*$B8</f>
        <v>868.24823855634145</v>
      </c>
      <c r="G8" s="11">
        <f>(6*$F8)/((POWER($F$15,2))*$F$14)</f>
        <v>520.94894313380485</v>
      </c>
      <c r="H8" s="13">
        <f>G8*((2+P$15)/3)</f>
        <v>575.64858216285438</v>
      </c>
      <c r="I8" s="5">
        <f>((E8*$F$15)/(2*$F$16))*100000</f>
        <v>88743.58974358975</v>
      </c>
      <c r="J8" s="20">
        <f>(($E8*$F$15^3)*$F$14)/(4*$F$16*$F8*(2+P$15))*100000</f>
        <v>154.1627869735353</v>
      </c>
      <c r="K8" s="5">
        <f t="shared" si="0"/>
        <v>2.7167951612998875</v>
      </c>
      <c r="L8" s="5">
        <f t="shared" si="0"/>
        <v>2.7601574393210169</v>
      </c>
      <c r="M8" s="5">
        <f t="shared" si="0"/>
        <v>4.9481369922676279</v>
      </c>
      <c r="N8" s="5">
        <f t="shared" si="0"/>
        <v>2.1879795529466111</v>
      </c>
      <c r="O8" s="5"/>
      <c r="P8" s="5" t="e">
        <f>$Y$40*($G8^($Y$39-1))</f>
        <v>#VALUE!</v>
      </c>
      <c r="R8">
        <f t="shared" si="1"/>
        <v>390.71170735035366</v>
      </c>
      <c r="S8">
        <f t="shared" si="2"/>
        <v>88743.58974358975</v>
      </c>
      <c r="T8">
        <f>(E8*100000*$F$14*$F$15^3)/($F$16*12*F8)</f>
        <v>170.34987960575648</v>
      </c>
      <c r="U8">
        <f>(1/96)*(T8*R8^2*($F$15/1000)^2)/(0.223*0.83^2)</f>
        <v>1.7632845390176759</v>
      </c>
    </row>
    <row r="9" spans="1:21" x14ac:dyDescent="0.25">
      <c r="A9" s="5">
        <v>132.5</v>
      </c>
      <c r="B9" s="11">
        <f>($E$11*($A9/60))/$E$12</f>
        <v>115.62099659167363</v>
      </c>
      <c r="C9" s="11"/>
      <c r="D9" s="11"/>
      <c r="E9" s="12">
        <v>84.64</v>
      </c>
      <c r="F9" s="11">
        <f>$E$12*$B9</f>
        <v>1156.2099659167363</v>
      </c>
      <c r="G9" s="11">
        <f>(6*$F9)/((POWER($F$15,2))*$F$14)</f>
        <v>693.72597955004187</v>
      </c>
      <c r="H9" s="13">
        <f>G9*((2+P$15)/3)</f>
        <v>766.56720740279627</v>
      </c>
      <c r="I9" s="5">
        <f>((E9*$F$15)/(2*$F$16))*100000</f>
        <v>108512.82051282052</v>
      </c>
      <c r="J9" s="20">
        <f>(($E9*$F$15^3)*$F$14)/(4*$F$16*$F9*(2+P$15))*100000</f>
        <v>141.55682563107865</v>
      </c>
      <c r="K9" s="5">
        <f t="shared" si="0"/>
        <v>2.841187958826989</v>
      </c>
      <c r="L9" s="5">
        <f t="shared" si="0"/>
        <v>2.8845502368481184</v>
      </c>
      <c r="M9" s="5">
        <f t="shared" si="0"/>
        <v>5.0354810520006295</v>
      </c>
      <c r="N9" s="5">
        <f t="shared" si="0"/>
        <v>2.1509308151525115</v>
      </c>
      <c r="O9" s="5"/>
      <c r="P9" s="5" t="e">
        <f>$Y$40*($G9^($Y$39-1))</f>
        <v>#VALUE!</v>
      </c>
      <c r="R9">
        <f t="shared" si="1"/>
        <v>520.29448466253143</v>
      </c>
      <c r="S9">
        <f t="shared" si="2"/>
        <v>108512.82051282052</v>
      </c>
      <c r="T9">
        <f>(E9*100000*$F$14*$F$15^3)/($F$16*12*F9)</f>
        <v>156.42029232234191</v>
      </c>
      <c r="U9">
        <f>(1/96)*(T9*R9^2*($F$15/1000)^2)/(0.223*0.83^2)</f>
        <v>2.8711723088391166</v>
      </c>
    </row>
    <row r="10" spans="1:21" x14ac:dyDescent="0.25">
      <c r="A10" s="5">
        <v>240.5</v>
      </c>
      <c r="B10" s="11">
        <f>($E$11*($A10/60))/$E$12</f>
        <v>209.86301645507555</v>
      </c>
      <c r="C10" s="11"/>
      <c r="D10" s="11"/>
      <c r="E10" s="12">
        <v>130</v>
      </c>
      <c r="F10" s="11">
        <f>$E$12*$B10</f>
        <v>2098.6301645507556</v>
      </c>
      <c r="G10" s="11">
        <f>(6*$F10)/((POWER($F$15,2))*$F$14)</f>
        <v>1259.1780987304533</v>
      </c>
      <c r="H10" s="13">
        <f>G10*((2+P$15)/3)</f>
        <v>1391.3917990971509</v>
      </c>
      <c r="I10" s="5">
        <f>((E10*$F$15)/(2*$F$16))*100000</f>
        <v>166666.66666666669</v>
      </c>
      <c r="J10" s="20">
        <f>(($E10*$F$15^3)*$F$14)/(4*$F$16*$F10*(2+P$15))*100000</f>
        <v>119.78413756270065</v>
      </c>
      <c r="K10" s="5">
        <f t="shared" si="0"/>
        <v>3.1000871612640126</v>
      </c>
      <c r="L10" s="5">
        <f t="shared" si="0"/>
        <v>3.1434494392851424</v>
      </c>
      <c r="M10" s="5">
        <f t="shared" si="0"/>
        <v>5.2218487496163561</v>
      </c>
      <c r="N10" s="5">
        <f t="shared" si="0"/>
        <v>2.0783993103312137</v>
      </c>
      <c r="O10" s="5"/>
      <c r="P10" s="5" t="e">
        <f>$Y$40*($G10^($Y$39-1))</f>
        <v>#VALUE!</v>
      </c>
      <c r="R10">
        <f t="shared" si="1"/>
        <v>944.38357404783994</v>
      </c>
      <c r="S10">
        <f t="shared" si="2"/>
        <v>166666.66666666669</v>
      </c>
      <c r="T10">
        <f>(E10*100000*$F$14*$F$15^3)/($F$16*12*F10)</f>
        <v>132.3614720067842</v>
      </c>
      <c r="U10">
        <f>(1/96)*(T10*R10^2*($F$15/1000)^2)/(0.223*0.83^2)</f>
        <v>8.0043515921688222</v>
      </c>
    </row>
    <row r="11" spans="1:21" ht="17.25" x14ac:dyDescent="0.25">
      <c r="A11" t="s">
        <v>24</v>
      </c>
      <c r="E11" s="15">
        <f>POWER((1.0165*25.4)/2,2)*PI()</f>
        <v>523.56677701889942</v>
      </c>
      <c r="F11" t="s">
        <v>25</v>
      </c>
      <c r="I11" s="5"/>
      <c r="J11" s="11"/>
      <c r="K11" s="5"/>
      <c r="L11" s="5"/>
      <c r="M11" s="5"/>
      <c r="N11" s="5"/>
      <c r="O11" s="5"/>
      <c r="P11" s="5"/>
    </row>
    <row r="12" spans="1:21" ht="17.25" x14ac:dyDescent="0.25">
      <c r="A12" t="s">
        <v>26</v>
      </c>
      <c r="E12">
        <v>10</v>
      </c>
      <c r="F12" t="s">
        <v>25</v>
      </c>
      <c r="I12" s="14"/>
      <c r="J12" s="5"/>
      <c r="K12" s="5"/>
      <c r="L12" s="5"/>
      <c r="M12" s="5"/>
      <c r="N12" s="5"/>
      <c r="O12" s="5"/>
      <c r="P12" s="5"/>
    </row>
    <row r="13" spans="1:21" x14ac:dyDescent="0.25">
      <c r="P13" s="5"/>
    </row>
    <row r="14" spans="1:21" x14ac:dyDescent="0.25">
      <c r="A14" t="s">
        <v>27</v>
      </c>
      <c r="E14" t="s">
        <v>28</v>
      </c>
      <c r="F14" s="16">
        <v>10</v>
      </c>
      <c r="G14" t="s">
        <v>29</v>
      </c>
      <c r="O14" t="s">
        <v>41</v>
      </c>
      <c r="P14">
        <f>1/P15</f>
        <v>0.76045627376425862</v>
      </c>
    </row>
    <row r="15" spans="1:21" x14ac:dyDescent="0.25">
      <c r="E15" t="s">
        <v>30</v>
      </c>
      <c r="F15" s="16">
        <v>1</v>
      </c>
      <c r="G15" t="s">
        <v>29</v>
      </c>
      <c r="P15">
        <v>1.3149999999999999</v>
      </c>
    </row>
    <row r="16" spans="1:21" x14ac:dyDescent="0.25">
      <c r="E16" t="s">
        <v>31</v>
      </c>
      <c r="F16" s="16">
        <v>39</v>
      </c>
      <c r="G16" t="s">
        <v>29</v>
      </c>
      <c r="P16" s="5"/>
    </row>
    <row r="17" spans="16:17" x14ac:dyDescent="0.25">
      <c r="P17" s="5"/>
    </row>
    <row r="18" spans="16:17" x14ac:dyDescent="0.25">
      <c r="P18" s="5"/>
    </row>
    <row r="19" spans="16:17" x14ac:dyDescent="0.25">
      <c r="P19" s="5"/>
    </row>
    <row r="20" spans="16:17" x14ac:dyDescent="0.25">
      <c r="P20" s="5"/>
    </row>
    <row r="21" spans="16:17" x14ac:dyDescent="0.25">
      <c r="P21" s="5"/>
    </row>
    <row r="22" spans="16:17" x14ac:dyDescent="0.25">
      <c r="P22" s="5"/>
    </row>
    <row r="23" spans="16:17" x14ac:dyDescent="0.25">
      <c r="P23" s="5"/>
    </row>
    <row r="24" spans="16:17" x14ac:dyDescent="0.25">
      <c r="P24" s="5"/>
    </row>
    <row r="25" spans="16:17" x14ac:dyDescent="0.25">
      <c r="P25" s="5"/>
    </row>
    <row r="26" spans="16:17" x14ac:dyDescent="0.25">
      <c r="P26" s="5"/>
    </row>
    <row r="27" spans="16:17" x14ac:dyDescent="0.25">
      <c r="P27" s="5"/>
    </row>
    <row r="28" spans="16:17" x14ac:dyDescent="0.25">
      <c r="P28" s="5"/>
    </row>
    <row r="29" spans="16:17" x14ac:dyDescent="0.25">
      <c r="P29" s="5"/>
    </row>
    <row r="30" spans="16:17" x14ac:dyDescent="0.25">
      <c r="P30" s="5"/>
      <c r="Q30" s="5"/>
    </row>
    <row r="35" spans="1:25" x14ac:dyDescent="0.25">
      <c r="F35">
        <f>-$B$42*($C$46-$B$41)</f>
        <v>-8221.4327999999987</v>
      </c>
    </row>
    <row r="36" spans="1:25" x14ac:dyDescent="0.25">
      <c r="A36" t="s">
        <v>87</v>
      </c>
      <c r="F36">
        <f>$B$43+($C$46-$B$41)</f>
        <v>264.37</v>
      </c>
    </row>
    <row r="37" spans="1:25" x14ac:dyDescent="0.25">
      <c r="A37" t="s">
        <v>42</v>
      </c>
      <c r="B37" t="s">
        <v>43</v>
      </c>
      <c r="D37" t="s">
        <v>44</v>
      </c>
      <c r="F37" t="s">
        <v>88</v>
      </c>
      <c r="G37">
        <f>EXP(F35/F36)</f>
        <v>3.1204742708054917E-14</v>
      </c>
    </row>
    <row r="38" spans="1:25" x14ac:dyDescent="0.25">
      <c r="A38" t="s">
        <v>45</v>
      </c>
      <c r="B38">
        <v>0.11378000000000001</v>
      </c>
      <c r="D38" t="s">
        <v>46</v>
      </c>
      <c r="F38" t="s">
        <v>47</v>
      </c>
      <c r="G38">
        <f>B40*G37</f>
        <v>140.42134218624713</v>
      </c>
    </row>
    <row r="39" spans="1:25" x14ac:dyDescent="0.25">
      <c r="A39" t="s">
        <v>48</v>
      </c>
      <c r="B39">
        <v>735010</v>
      </c>
      <c r="D39" t="s">
        <v>21</v>
      </c>
      <c r="S39" t="s">
        <v>32</v>
      </c>
      <c r="W39" t="s">
        <v>33</v>
      </c>
      <c r="X39" t="s">
        <v>34</v>
      </c>
      <c r="Y39">
        <v>0.28000000000000003</v>
      </c>
    </row>
    <row r="40" spans="1:25" x14ac:dyDescent="0.25">
      <c r="A40" t="s">
        <v>49</v>
      </c>
      <c r="B40">
        <f>4.5 *10^15</f>
        <v>4500000000000000</v>
      </c>
      <c r="D40" t="s">
        <v>50</v>
      </c>
      <c r="S40" t="s">
        <v>35</v>
      </c>
      <c r="W40" t="s">
        <v>40</v>
      </c>
      <c r="X40" t="s">
        <v>36</v>
      </c>
      <c r="Y40" s="17" t="e">
        <f>10^W40</f>
        <v>#VALUE!</v>
      </c>
    </row>
    <row r="41" spans="1:25" x14ac:dyDescent="0.25">
      <c r="A41" t="s">
        <v>51</v>
      </c>
      <c r="B41">
        <v>375.38</v>
      </c>
      <c r="D41" t="s">
        <v>23</v>
      </c>
    </row>
    <row r="42" spans="1:25" x14ac:dyDescent="0.25">
      <c r="A42" t="s">
        <v>52</v>
      </c>
      <c r="B42">
        <v>38.64</v>
      </c>
      <c r="D42" t="s">
        <v>46</v>
      </c>
      <c r="O42" s="21"/>
      <c r="P42" s="21"/>
      <c r="Q42" s="22"/>
    </row>
    <row r="43" spans="1:25" x14ac:dyDescent="0.25">
      <c r="A43" t="s">
        <v>53</v>
      </c>
      <c r="B43">
        <v>51.6</v>
      </c>
      <c r="D43" t="s">
        <v>23</v>
      </c>
      <c r="O43" s="24"/>
      <c r="Q43" s="23"/>
    </row>
    <row r="44" spans="1:25" x14ac:dyDescent="0.25">
      <c r="O44" s="24"/>
      <c r="Q44" s="23"/>
    </row>
    <row r="45" spans="1:25" x14ac:dyDescent="0.25">
      <c r="A45" t="s">
        <v>86</v>
      </c>
      <c r="O45" s="24"/>
      <c r="Q45" s="23"/>
    </row>
    <row r="46" spans="1:25" x14ac:dyDescent="0.25">
      <c r="A46" t="s">
        <v>54</v>
      </c>
      <c r="B46">
        <v>315</v>
      </c>
      <c r="C46">
        <f>B46+273.15</f>
        <v>588.15</v>
      </c>
      <c r="O46" s="24"/>
      <c r="Q46" s="23"/>
    </row>
    <row r="47" spans="1:25" x14ac:dyDescent="0.25">
      <c r="A47" t="s">
        <v>55</v>
      </c>
      <c r="O47" s="24"/>
      <c r="Q47" s="23"/>
    </row>
    <row r="48" spans="1:25" x14ac:dyDescent="0.25">
      <c r="A48" t="s">
        <v>56</v>
      </c>
      <c r="B48" t="s">
        <v>22</v>
      </c>
      <c r="C48" t="s">
        <v>9</v>
      </c>
      <c r="D48" t="s">
        <v>57</v>
      </c>
      <c r="E48" t="s">
        <v>58</v>
      </c>
    </row>
    <row r="49" spans="1:5" x14ac:dyDescent="0.25">
      <c r="A49">
        <v>260.61949956413673</v>
      </c>
      <c r="B49">
        <f t="shared" ref="B49:B53" si="3">G$38/(1+(G$38*A49/B$39)^(1-B$38))</f>
        <v>131.22921649932027</v>
      </c>
      <c r="C49">
        <f t="shared" ref="C49:D53" si="4">LOG(A49,10)</f>
        <v>2.4160069065273233</v>
      </c>
      <c r="D49">
        <f t="shared" si="4"/>
        <v>2.1180305358922142</v>
      </c>
      <c r="E49" s="15">
        <f>J7-B49</f>
        <v>38.33102622733881</v>
      </c>
    </row>
    <row r="50" spans="1:5" x14ac:dyDescent="0.25">
      <c r="A50">
        <v>453.8878924993391</v>
      </c>
      <c r="B50">
        <f t="shared" si="3"/>
        <v>125.9917257014159</v>
      </c>
      <c r="C50">
        <f t="shared" si="4"/>
        <v>2.6569485980527019</v>
      </c>
      <c r="D50">
        <f t="shared" si="4"/>
        <v>2.1003420244809585</v>
      </c>
      <c r="E50" s="15">
        <f>J8-B50</f>
        <v>28.171061272119402</v>
      </c>
    </row>
    <row r="51" spans="1:5" x14ac:dyDescent="0.25">
      <c r="A51">
        <v>582.73348778947411</v>
      </c>
      <c r="B51">
        <f t="shared" si="3"/>
        <v>122.86214439563028</v>
      </c>
      <c r="C51">
        <f t="shared" si="4"/>
        <v>2.7654699762921169</v>
      </c>
      <c r="D51">
        <f t="shared" si="4"/>
        <v>2.0894180910833482</v>
      </c>
      <c r="E51" s="15">
        <f>J9-B51</f>
        <v>18.694681235448371</v>
      </c>
    </row>
    <row r="52" spans="1:5" x14ac:dyDescent="0.25">
      <c r="A52">
        <v>776.00188072467688</v>
      </c>
      <c r="B52">
        <f t="shared" si="3"/>
        <v>118.57753294651026</v>
      </c>
      <c r="C52">
        <f t="shared" si="4"/>
        <v>2.8898627738192184</v>
      </c>
      <c r="D52">
        <f t="shared" si="4"/>
        <v>2.074002410430746</v>
      </c>
      <c r="E52" s="15">
        <f>J10-B52</f>
        <v>1.2066046161903898</v>
      </c>
    </row>
    <row r="53" spans="1:5" x14ac:dyDescent="0.25">
      <c r="A53">
        <v>1408.5166212398851</v>
      </c>
      <c r="B53">
        <f t="shared" si="3"/>
        <v>106.99252249748112</v>
      </c>
      <c r="C53">
        <f t="shared" si="4"/>
        <v>3.1487619762562424</v>
      </c>
      <c r="D53">
        <f t="shared" si="4"/>
        <v>2.029353426736066</v>
      </c>
      <c r="E53" s="15">
        <f>J11-B53</f>
        <v>-106.99252249748112</v>
      </c>
    </row>
    <row r="54" spans="1:5" x14ac:dyDescent="0.25">
      <c r="E54" s="15"/>
    </row>
    <row r="55" spans="1:5" x14ac:dyDescent="0.25">
      <c r="E55" s="15"/>
    </row>
    <row r="56" spans="1:5" x14ac:dyDescent="0.25">
      <c r="E56" s="15"/>
    </row>
    <row r="57" spans="1:5" x14ac:dyDescent="0.25">
      <c r="E57" s="15"/>
    </row>
    <row r="58" spans="1:5" x14ac:dyDescent="0.25">
      <c r="E58" s="15"/>
    </row>
    <row r="65" spans="1:24" x14ac:dyDescent="0.25">
      <c r="X65" s="18"/>
    </row>
    <row r="66" spans="1:24" x14ac:dyDescent="0.25">
      <c r="A66" t="s">
        <v>64</v>
      </c>
    </row>
    <row r="67" spans="1:24" x14ac:dyDescent="0.25">
      <c r="A67" t="s">
        <v>65</v>
      </c>
    </row>
    <row r="68" spans="1:24" x14ac:dyDescent="0.25">
      <c r="A68" t="s">
        <v>66</v>
      </c>
    </row>
    <row r="70" spans="1:24" x14ac:dyDescent="0.25">
      <c r="A70" t="s">
        <v>67</v>
      </c>
      <c r="B70" t="s">
        <v>67</v>
      </c>
      <c r="C70" t="s">
        <v>68</v>
      </c>
      <c r="D70" t="s">
        <v>69</v>
      </c>
      <c r="E70" t="s">
        <v>70</v>
      </c>
      <c r="F70" t="s">
        <v>71</v>
      </c>
      <c r="G70" t="s">
        <v>68</v>
      </c>
      <c r="H70" t="s">
        <v>72</v>
      </c>
      <c r="I70" t="s">
        <v>73</v>
      </c>
      <c r="J70" t="s">
        <v>74</v>
      </c>
      <c r="K70" t="s">
        <v>75</v>
      </c>
      <c r="L70" t="s">
        <v>76</v>
      </c>
      <c r="M70" t="s">
        <v>77</v>
      </c>
    </row>
    <row r="71" spans="1:24" x14ac:dyDescent="0.25">
      <c r="A71" t="s">
        <v>78</v>
      </c>
      <c r="B71" t="s">
        <v>79</v>
      </c>
      <c r="C71" t="s">
        <v>80</v>
      </c>
      <c r="D71" t="s">
        <v>80</v>
      </c>
      <c r="F71" t="s">
        <v>81</v>
      </c>
      <c r="G71" t="s">
        <v>21</v>
      </c>
      <c r="H71" t="s">
        <v>21</v>
      </c>
      <c r="L71" t="s">
        <v>82</v>
      </c>
      <c r="M71" t="s">
        <v>82</v>
      </c>
    </row>
    <row r="72" spans="1:24" x14ac:dyDescent="0.25">
      <c r="A72">
        <f>B72*2*3.1416</f>
        <v>0.62831999999999999</v>
      </c>
      <c r="B72">
        <v>0.1</v>
      </c>
      <c r="E72">
        <v>1.1283099999999999</v>
      </c>
      <c r="G72">
        <v>181.22200000000001</v>
      </c>
      <c r="H72">
        <v>1349.82</v>
      </c>
      <c r="I72">
        <f>H72/A72</f>
        <v>2148.3002291825819</v>
      </c>
      <c r="J72">
        <f>G72/A72</f>
        <v>288.42309651133183</v>
      </c>
      <c r="K72">
        <f>SQRT(I72^2+J72^2)*0.43</f>
        <v>932.05728736279207</v>
      </c>
      <c r="L72">
        <f>(A72*(25.4/2))/1</f>
        <v>7.9796639999999996</v>
      </c>
      <c r="M72">
        <f>L72*0.83</f>
        <v>6.6231211199999995</v>
      </c>
    </row>
    <row r="73" spans="1:24" x14ac:dyDescent="0.25">
      <c r="A73">
        <f t="shared" ref="A73:A122" si="5">B73*2*3.1416</f>
        <v>0.70497504</v>
      </c>
      <c r="B73">
        <v>0.11219999999999999</v>
      </c>
      <c r="E73">
        <v>1.1264700000000001</v>
      </c>
      <c r="G73">
        <v>206.32900000000001</v>
      </c>
      <c r="H73">
        <v>1503.32</v>
      </c>
      <c r="I73">
        <f t="shared" ref="I73:I122" si="6">H73/A73</f>
        <v>2132.4442919284065</v>
      </c>
      <c r="J73">
        <f t="shared" ref="J73:J122" si="7">G73/A73</f>
        <v>292.67561018897919</v>
      </c>
      <c r="K73">
        <f t="shared" ref="K73:K122" si="8">SQRT(I73^2+J73^2)*0.43</f>
        <v>925.54717403476843</v>
      </c>
      <c r="L73">
        <f t="shared" ref="L73:L122" si="9">(A73*(25.4/2))/1</f>
        <v>8.9531830079999999</v>
      </c>
      <c r="M73">
        <f t="shared" ref="M73:M122" si="10">L73*0.83</f>
        <v>7.4311418966399998</v>
      </c>
    </row>
    <row r="74" spans="1:24" x14ac:dyDescent="0.25">
      <c r="A74">
        <f t="shared" si="5"/>
        <v>0.790992048</v>
      </c>
      <c r="B74">
        <v>0.12589</v>
      </c>
      <c r="E74">
        <v>1.11985</v>
      </c>
      <c r="G74">
        <v>241.31700000000001</v>
      </c>
      <c r="H74">
        <v>1671.83</v>
      </c>
      <c r="I74">
        <f t="shared" si="6"/>
        <v>2113.5863555482924</v>
      </c>
      <c r="J74">
        <f t="shared" si="7"/>
        <v>305.08144880869901</v>
      </c>
      <c r="K74">
        <f t="shared" si="8"/>
        <v>918.26114627846573</v>
      </c>
      <c r="L74">
        <f t="shared" si="9"/>
        <v>10.0455990096</v>
      </c>
      <c r="M74">
        <f t="shared" si="10"/>
        <v>8.3378471779679995</v>
      </c>
    </row>
    <row r="75" spans="1:24" x14ac:dyDescent="0.25">
      <c r="A75">
        <f t="shared" si="5"/>
        <v>0.8875019999999999</v>
      </c>
      <c r="B75">
        <v>0.14124999999999999</v>
      </c>
      <c r="E75">
        <v>1.1087400000000001</v>
      </c>
      <c r="G75">
        <v>284.90699999999998</v>
      </c>
      <c r="H75">
        <v>1845.04</v>
      </c>
      <c r="I75">
        <f t="shared" si="6"/>
        <v>2078.9136249833805</v>
      </c>
      <c r="J75">
        <f t="shared" si="7"/>
        <v>321.0212484028205</v>
      </c>
      <c r="K75">
        <f t="shared" si="8"/>
        <v>904.52792064828361</v>
      </c>
      <c r="L75">
        <f t="shared" si="9"/>
        <v>11.271275399999999</v>
      </c>
      <c r="M75">
        <f t="shared" si="10"/>
        <v>9.3551585819999978</v>
      </c>
    </row>
    <row r="76" spans="1:24" x14ac:dyDescent="0.25">
      <c r="A76">
        <f t="shared" si="5"/>
        <v>0.99582436799999996</v>
      </c>
      <c r="B76">
        <v>0.15848999999999999</v>
      </c>
      <c r="E76">
        <v>1.0952999999999999</v>
      </c>
      <c r="G76">
        <v>339.92500000000001</v>
      </c>
      <c r="H76">
        <v>2045.16</v>
      </c>
      <c r="I76">
        <f t="shared" si="6"/>
        <v>2053.7356442757787</v>
      </c>
      <c r="J76">
        <f t="shared" si="7"/>
        <v>341.35035345911524</v>
      </c>
      <c r="K76">
        <f t="shared" si="8"/>
        <v>895.22139421119289</v>
      </c>
      <c r="L76">
        <f t="shared" si="9"/>
        <v>12.646969473599999</v>
      </c>
      <c r="M76">
        <f t="shared" si="10"/>
        <v>10.496984663087998</v>
      </c>
    </row>
    <row r="77" spans="1:24" x14ac:dyDescent="0.25">
      <c r="A77">
        <f t="shared" si="5"/>
        <v>1.1173414559999999</v>
      </c>
      <c r="B77">
        <v>0.17782999999999999</v>
      </c>
      <c r="E77">
        <v>1.0785</v>
      </c>
      <c r="G77">
        <v>398.47300000000001</v>
      </c>
      <c r="H77">
        <v>2272.35</v>
      </c>
      <c r="I77">
        <f t="shared" si="6"/>
        <v>2033.7113492010271</v>
      </c>
      <c r="J77">
        <f t="shared" si="7"/>
        <v>356.62598739198671</v>
      </c>
      <c r="K77">
        <f t="shared" si="8"/>
        <v>887.83952027070393</v>
      </c>
      <c r="L77">
        <f t="shared" si="9"/>
        <v>14.190236491199999</v>
      </c>
      <c r="M77">
        <f t="shared" si="10"/>
        <v>11.777896287695999</v>
      </c>
    </row>
    <row r="78" spans="1:24" x14ac:dyDescent="0.25">
      <c r="A78">
        <f t="shared" si="5"/>
        <v>1.2536868960000001</v>
      </c>
      <c r="B78">
        <v>0.19953000000000001</v>
      </c>
      <c r="E78">
        <v>1.06108</v>
      </c>
      <c r="G78">
        <v>462.40800000000002</v>
      </c>
      <c r="H78">
        <v>2508.7199999999998</v>
      </c>
      <c r="I78">
        <f t="shared" si="6"/>
        <v>2001.0737992111865</v>
      </c>
      <c r="J78">
        <f t="shared" si="7"/>
        <v>368.83850463409487</v>
      </c>
      <c r="K78">
        <f t="shared" si="8"/>
        <v>874.95630277914404</v>
      </c>
      <c r="L78">
        <f t="shared" si="9"/>
        <v>15.9218235792</v>
      </c>
      <c r="M78">
        <f t="shared" si="10"/>
        <v>13.215113570735999</v>
      </c>
    </row>
    <row r="79" spans="1:24" x14ac:dyDescent="0.25">
      <c r="A79">
        <f t="shared" si="5"/>
        <v>1.406619984</v>
      </c>
      <c r="B79">
        <v>0.22387000000000001</v>
      </c>
      <c r="E79">
        <v>1.0383199999999999</v>
      </c>
      <c r="G79">
        <v>552.23299999999995</v>
      </c>
      <c r="H79">
        <v>2777.93</v>
      </c>
      <c r="I79">
        <f t="shared" si="6"/>
        <v>1974.897293937493</v>
      </c>
      <c r="J79">
        <f t="shared" si="7"/>
        <v>392.59573039024872</v>
      </c>
      <c r="K79">
        <f t="shared" si="8"/>
        <v>865.82298988575633</v>
      </c>
      <c r="L79">
        <f t="shared" si="9"/>
        <v>17.8640737968</v>
      </c>
      <c r="M79">
        <f t="shared" si="10"/>
        <v>14.827181251343999</v>
      </c>
    </row>
    <row r="80" spans="1:24" x14ac:dyDescent="0.25">
      <c r="A80">
        <f t="shared" si="5"/>
        <v>1.5782770080000001</v>
      </c>
      <c r="B80">
        <v>0.25119000000000002</v>
      </c>
      <c r="E80">
        <v>1.0128999999999999</v>
      </c>
      <c r="G80">
        <v>645.75800000000004</v>
      </c>
      <c r="H80">
        <v>3069.51</v>
      </c>
      <c r="I80">
        <f t="shared" si="6"/>
        <v>1944.8487080792599</v>
      </c>
      <c r="J80">
        <f t="shared" si="7"/>
        <v>409.15377764915144</v>
      </c>
      <c r="K80">
        <f t="shared" si="8"/>
        <v>854.5911468176389</v>
      </c>
      <c r="L80">
        <f t="shared" si="9"/>
        <v>20.044118001600001</v>
      </c>
      <c r="M80">
        <f t="shared" si="10"/>
        <v>16.636617941328002</v>
      </c>
    </row>
    <row r="81" spans="1:13" x14ac:dyDescent="0.25">
      <c r="A81">
        <f t="shared" si="5"/>
        <v>1.7708570879999999</v>
      </c>
      <c r="B81">
        <v>0.28183999999999998</v>
      </c>
      <c r="E81">
        <v>0.98485</v>
      </c>
      <c r="G81">
        <v>751.43799999999999</v>
      </c>
      <c r="H81">
        <v>3395.07</v>
      </c>
      <c r="I81">
        <f t="shared" si="6"/>
        <v>1917.1902820426808</v>
      </c>
      <c r="J81">
        <f t="shared" si="7"/>
        <v>424.33576661382176</v>
      </c>
      <c r="K81">
        <f t="shared" si="8"/>
        <v>844.34301372693812</v>
      </c>
      <c r="L81">
        <f t="shared" si="9"/>
        <v>22.489885017599995</v>
      </c>
      <c r="M81">
        <f t="shared" si="10"/>
        <v>18.666604564607994</v>
      </c>
    </row>
    <row r="82" spans="1:13" x14ac:dyDescent="0.25">
      <c r="A82">
        <f t="shared" si="5"/>
        <v>1.9869363360000001</v>
      </c>
      <c r="B82">
        <v>0.31623000000000001</v>
      </c>
      <c r="E82">
        <v>0.95482</v>
      </c>
      <c r="G82">
        <v>877.81899999999996</v>
      </c>
      <c r="H82">
        <v>3733.22</v>
      </c>
      <c r="I82">
        <f t="shared" si="6"/>
        <v>1878.8825451325379</v>
      </c>
      <c r="J82">
        <f t="shared" si="7"/>
        <v>441.79523223536233</v>
      </c>
      <c r="K82">
        <f t="shared" si="8"/>
        <v>829.95376448144202</v>
      </c>
      <c r="L82">
        <f t="shared" si="9"/>
        <v>25.234091467199999</v>
      </c>
      <c r="M82">
        <f t="shared" si="10"/>
        <v>20.944295917776</v>
      </c>
    </row>
    <row r="83" spans="1:13" x14ac:dyDescent="0.25">
      <c r="A83">
        <f t="shared" si="5"/>
        <v>2.2293421919999998</v>
      </c>
      <c r="B83">
        <v>0.35481000000000001</v>
      </c>
      <c r="E83">
        <v>0.92308999999999997</v>
      </c>
      <c r="G83">
        <v>1004.85</v>
      </c>
      <c r="H83">
        <v>4109.4799999999996</v>
      </c>
      <c r="I83">
        <f t="shared" si="6"/>
        <v>1843.359899950254</v>
      </c>
      <c r="J83">
        <f t="shared" si="7"/>
        <v>450.73834048712075</v>
      </c>
      <c r="K83">
        <f t="shared" si="8"/>
        <v>815.99689264344659</v>
      </c>
      <c r="L83">
        <f t="shared" si="9"/>
        <v>28.312645838399995</v>
      </c>
      <c r="M83">
        <f t="shared" si="10"/>
        <v>23.499496045871993</v>
      </c>
    </row>
    <row r="84" spans="1:13" x14ac:dyDescent="0.25">
      <c r="A84">
        <f t="shared" si="5"/>
        <v>2.501404752</v>
      </c>
      <c r="B84">
        <v>0.39811000000000002</v>
      </c>
      <c r="E84">
        <v>0.89263999999999999</v>
      </c>
      <c r="G84">
        <v>1176.3399999999999</v>
      </c>
      <c r="H84">
        <v>4517.8999999999996</v>
      </c>
      <c r="I84">
        <f t="shared" si="6"/>
        <v>1806.145125609004</v>
      </c>
      <c r="J84">
        <f t="shared" si="7"/>
        <v>470.27175392525197</v>
      </c>
      <c r="K84">
        <f t="shared" si="8"/>
        <v>802.53665326075486</v>
      </c>
      <c r="L84">
        <f t="shared" si="9"/>
        <v>31.767840350399997</v>
      </c>
      <c r="M84">
        <f t="shared" si="10"/>
        <v>26.367307490831998</v>
      </c>
    </row>
    <row r="85" spans="1:13" x14ac:dyDescent="0.25">
      <c r="A85">
        <f t="shared" si="5"/>
        <v>2.806579776</v>
      </c>
      <c r="B85">
        <v>0.44668000000000002</v>
      </c>
      <c r="E85">
        <v>0.86224999999999996</v>
      </c>
      <c r="G85">
        <v>1361.67</v>
      </c>
      <c r="H85">
        <v>4960.57</v>
      </c>
      <c r="I85">
        <f t="shared" si="6"/>
        <v>1767.4787092886113</v>
      </c>
      <c r="J85">
        <f t="shared" si="7"/>
        <v>485.17060218422955</v>
      </c>
      <c r="K85">
        <f t="shared" si="8"/>
        <v>788.12929810861749</v>
      </c>
      <c r="L85">
        <f t="shared" si="9"/>
        <v>35.643563155199999</v>
      </c>
      <c r="M85">
        <f t="shared" si="10"/>
        <v>29.584157418815998</v>
      </c>
    </row>
    <row r="86" spans="1:13" x14ac:dyDescent="0.25">
      <c r="A86">
        <f t="shared" si="5"/>
        <v>3.1490770079999999</v>
      </c>
      <c r="B86">
        <v>0.50119000000000002</v>
      </c>
      <c r="E86">
        <v>0.83331</v>
      </c>
      <c r="G86">
        <v>1571.68</v>
      </c>
      <c r="H86">
        <v>5455.43</v>
      </c>
      <c r="I86">
        <f t="shared" si="6"/>
        <v>1732.3901530959324</v>
      </c>
      <c r="J86">
        <f t="shared" si="7"/>
        <v>499.09227243641931</v>
      </c>
      <c r="K86">
        <f t="shared" si="8"/>
        <v>775.22557351506532</v>
      </c>
      <c r="L86">
        <f t="shared" si="9"/>
        <v>39.993278001599997</v>
      </c>
      <c r="M86">
        <f t="shared" si="10"/>
        <v>33.194420741327995</v>
      </c>
    </row>
    <row r="87" spans="1:13" x14ac:dyDescent="0.25">
      <c r="A87">
        <f t="shared" si="5"/>
        <v>3.5332946879999998</v>
      </c>
      <c r="B87">
        <v>0.56233999999999995</v>
      </c>
      <c r="E87">
        <v>0.80528</v>
      </c>
      <c r="G87">
        <v>1798.65</v>
      </c>
      <c r="H87">
        <v>5971.8</v>
      </c>
      <c r="I87">
        <f t="shared" si="6"/>
        <v>1690.1505612542896</v>
      </c>
      <c r="J87">
        <f t="shared" si="7"/>
        <v>509.05745453632545</v>
      </c>
      <c r="K87">
        <f t="shared" si="8"/>
        <v>759.01375569113247</v>
      </c>
      <c r="L87">
        <f t="shared" si="9"/>
        <v>44.872842537599993</v>
      </c>
      <c r="M87">
        <f t="shared" si="10"/>
        <v>37.244459306207993</v>
      </c>
    </row>
    <row r="88" spans="1:13" x14ac:dyDescent="0.25">
      <c r="A88">
        <f t="shared" si="5"/>
        <v>3.9644478719999996</v>
      </c>
      <c r="B88">
        <v>0.63095999999999997</v>
      </c>
      <c r="E88">
        <v>0.77939000000000003</v>
      </c>
      <c r="G88">
        <v>2076.96</v>
      </c>
      <c r="H88">
        <v>6527.82</v>
      </c>
      <c r="I88">
        <f t="shared" si="6"/>
        <v>1646.5899441141651</v>
      </c>
      <c r="J88">
        <f t="shared" si="7"/>
        <v>523.89640803933878</v>
      </c>
      <c r="K88">
        <f t="shared" si="8"/>
        <v>743.0078849767508</v>
      </c>
      <c r="L88">
        <f t="shared" si="9"/>
        <v>50.348487974399994</v>
      </c>
      <c r="M88">
        <f t="shared" si="10"/>
        <v>41.789245018751991</v>
      </c>
    </row>
    <row r="89" spans="1:13" x14ac:dyDescent="0.25">
      <c r="A89">
        <f t="shared" si="5"/>
        <v>4.4481914399999996</v>
      </c>
      <c r="B89">
        <v>0.70794999999999997</v>
      </c>
      <c r="E89">
        <v>0.75426000000000004</v>
      </c>
      <c r="G89">
        <v>2381.33</v>
      </c>
      <c r="H89">
        <v>7149.14</v>
      </c>
      <c r="I89">
        <f t="shared" si="6"/>
        <v>1607.2015101939949</v>
      </c>
      <c r="J89">
        <f t="shared" si="7"/>
        <v>535.347912094359</v>
      </c>
      <c r="K89">
        <f t="shared" si="8"/>
        <v>728.42737156307453</v>
      </c>
      <c r="L89">
        <f t="shared" si="9"/>
        <v>56.492031287999993</v>
      </c>
      <c r="M89">
        <f t="shared" si="10"/>
        <v>46.888385969039994</v>
      </c>
    </row>
    <row r="90" spans="1:13" x14ac:dyDescent="0.25">
      <c r="A90">
        <f t="shared" si="5"/>
        <v>4.9909342560000001</v>
      </c>
      <c r="B90">
        <v>0.79432999999999998</v>
      </c>
      <c r="E90">
        <v>0.72992999999999997</v>
      </c>
      <c r="G90">
        <v>2722.16</v>
      </c>
      <c r="H90">
        <v>7794.31</v>
      </c>
      <c r="I90">
        <f t="shared" si="6"/>
        <v>1561.6935828457044</v>
      </c>
      <c r="J90">
        <f t="shared" si="7"/>
        <v>545.42092930346143</v>
      </c>
      <c r="K90">
        <f t="shared" si="8"/>
        <v>711.30511577571474</v>
      </c>
      <c r="L90">
        <f t="shared" si="9"/>
        <v>63.384865051199995</v>
      </c>
      <c r="M90">
        <f t="shared" si="10"/>
        <v>52.609437992495991</v>
      </c>
    </row>
    <row r="91" spans="1:13" x14ac:dyDescent="0.25">
      <c r="A91">
        <f t="shared" si="5"/>
        <v>5.5999020000000002</v>
      </c>
      <c r="B91">
        <v>0.89124999999999999</v>
      </c>
      <c r="E91">
        <v>0.7046</v>
      </c>
      <c r="G91">
        <v>3106.76</v>
      </c>
      <c r="H91">
        <v>8506.0300000000007</v>
      </c>
      <c r="I91">
        <f t="shared" si="6"/>
        <v>1518.9605103803603</v>
      </c>
      <c r="J91">
        <f t="shared" si="7"/>
        <v>554.78828022347534</v>
      </c>
      <c r="K91">
        <f t="shared" si="8"/>
        <v>695.35548064808984</v>
      </c>
      <c r="L91">
        <f t="shared" si="9"/>
        <v>71.118755399999998</v>
      </c>
      <c r="M91">
        <f t="shared" si="10"/>
        <v>59.028566981999994</v>
      </c>
    </row>
    <row r="92" spans="1:13" x14ac:dyDescent="0.25">
      <c r="A92">
        <f t="shared" si="5"/>
        <v>6.2831999999999999</v>
      </c>
      <c r="B92">
        <v>1</v>
      </c>
      <c r="E92">
        <v>0.67962</v>
      </c>
      <c r="G92">
        <v>3521.73</v>
      </c>
      <c r="H92">
        <v>9250.36</v>
      </c>
      <c r="I92">
        <f t="shared" si="6"/>
        <v>1472.2370766488414</v>
      </c>
      <c r="J92">
        <f t="shared" si="7"/>
        <v>560.49942704354476</v>
      </c>
      <c r="K92">
        <f t="shared" si="8"/>
        <v>677.38876215194261</v>
      </c>
      <c r="L92">
        <f t="shared" si="9"/>
        <v>79.796639999999996</v>
      </c>
      <c r="M92">
        <f t="shared" si="10"/>
        <v>66.23121119999999</v>
      </c>
    </row>
    <row r="93" spans="1:13" x14ac:dyDescent="0.25">
      <c r="A93">
        <f t="shared" si="5"/>
        <v>7.0498760640000002</v>
      </c>
      <c r="B93">
        <v>1.12202</v>
      </c>
      <c r="G93">
        <v>4005.39</v>
      </c>
      <c r="H93">
        <v>10054.6</v>
      </c>
      <c r="I93">
        <f t="shared" si="6"/>
        <v>1426.2094693186937</v>
      </c>
      <c r="J93">
        <f t="shared" si="7"/>
        <v>568.15041337441585</v>
      </c>
      <c r="K93">
        <f t="shared" si="8"/>
        <v>660.14010372437554</v>
      </c>
      <c r="L93">
        <f t="shared" si="9"/>
        <v>89.533426012799993</v>
      </c>
      <c r="M93">
        <f t="shared" si="10"/>
        <v>74.312743590623995</v>
      </c>
    </row>
    <row r="94" spans="1:13" x14ac:dyDescent="0.25">
      <c r="A94">
        <f t="shared" si="5"/>
        <v>7.910108976000001</v>
      </c>
      <c r="B94">
        <v>1.2589300000000001</v>
      </c>
      <c r="G94">
        <v>4559.78</v>
      </c>
      <c r="H94">
        <v>10921.3</v>
      </c>
      <c r="I94">
        <f t="shared" si="6"/>
        <v>1380.6763008115602</v>
      </c>
      <c r="J94">
        <f t="shared" si="7"/>
        <v>576.44970680363474</v>
      </c>
      <c r="K94">
        <f t="shared" si="8"/>
        <v>643.35836561490214</v>
      </c>
      <c r="L94">
        <f t="shared" si="9"/>
        <v>100.45838399520001</v>
      </c>
      <c r="M94">
        <f t="shared" si="10"/>
        <v>83.380458716016008</v>
      </c>
    </row>
    <row r="95" spans="1:13" x14ac:dyDescent="0.25">
      <c r="A95">
        <f t="shared" si="5"/>
        <v>8.8752713279999984</v>
      </c>
      <c r="B95">
        <v>1.4125399999999999</v>
      </c>
      <c r="G95">
        <v>5143.1400000000003</v>
      </c>
      <c r="H95">
        <v>11811.2</v>
      </c>
      <c r="I95">
        <f t="shared" si="6"/>
        <v>1330.7987512153727</v>
      </c>
      <c r="J95">
        <f t="shared" si="7"/>
        <v>579.49101609708009</v>
      </c>
      <c r="K95">
        <f t="shared" si="8"/>
        <v>624.14246768644307</v>
      </c>
      <c r="L95">
        <f t="shared" si="9"/>
        <v>112.71594586559998</v>
      </c>
      <c r="M95">
        <f t="shared" si="10"/>
        <v>93.55423506844798</v>
      </c>
    </row>
    <row r="96" spans="1:13" x14ac:dyDescent="0.25">
      <c r="A96">
        <f t="shared" si="5"/>
        <v>9.9581808479999996</v>
      </c>
      <c r="B96">
        <v>1.5848899999999999</v>
      </c>
      <c r="G96">
        <v>5800.69</v>
      </c>
      <c r="H96">
        <v>12777.5</v>
      </c>
      <c r="I96">
        <f t="shared" si="6"/>
        <v>1283.1158818095007</v>
      </c>
      <c r="J96">
        <f t="shared" si="7"/>
        <v>582.50498645694006</v>
      </c>
      <c r="K96">
        <f t="shared" si="8"/>
        <v>605.93369179826107</v>
      </c>
      <c r="L96">
        <f t="shared" si="9"/>
        <v>126.46889676959999</v>
      </c>
      <c r="M96">
        <f t="shared" si="10"/>
        <v>104.96918431876799</v>
      </c>
    </row>
    <row r="97" spans="1:15" x14ac:dyDescent="0.25">
      <c r="A97">
        <f t="shared" si="5"/>
        <v>11.173288896000001</v>
      </c>
      <c r="B97">
        <v>1.7782800000000001</v>
      </c>
      <c r="G97">
        <v>6530.46</v>
      </c>
      <c r="H97">
        <v>13794.7</v>
      </c>
      <c r="I97">
        <f t="shared" si="6"/>
        <v>1234.6140987134465</v>
      </c>
      <c r="J97">
        <f t="shared" si="7"/>
        <v>584.47070157989765</v>
      </c>
      <c r="K97">
        <f t="shared" si="8"/>
        <v>587.36771901925147</v>
      </c>
      <c r="L97">
        <f t="shared" si="9"/>
        <v>141.9007689792</v>
      </c>
      <c r="M97">
        <f t="shared" si="10"/>
        <v>117.777638252736</v>
      </c>
    </row>
    <row r="98" spans="1:15" x14ac:dyDescent="0.25">
      <c r="A98">
        <f t="shared" si="5"/>
        <v>12.536617632</v>
      </c>
      <c r="B98">
        <v>1.99526</v>
      </c>
      <c r="G98">
        <v>7321.31</v>
      </c>
      <c r="H98">
        <v>14863</v>
      </c>
      <c r="I98">
        <f t="shared" si="6"/>
        <v>1185.5669875470921</v>
      </c>
      <c r="J98">
        <f t="shared" si="7"/>
        <v>583.99404168730416</v>
      </c>
      <c r="K98">
        <f t="shared" si="8"/>
        <v>568.28662740290372</v>
      </c>
      <c r="L98">
        <f t="shared" si="9"/>
        <v>159.2150439264</v>
      </c>
      <c r="M98">
        <f t="shared" si="10"/>
        <v>132.148486458912</v>
      </c>
    </row>
    <row r="99" spans="1:15" x14ac:dyDescent="0.25">
      <c r="A99">
        <f t="shared" si="5"/>
        <v>14.066325503999998</v>
      </c>
      <c r="B99">
        <v>2.2387199999999998</v>
      </c>
      <c r="G99">
        <v>8203.2099999999991</v>
      </c>
      <c r="H99">
        <v>16009.9</v>
      </c>
      <c r="I99">
        <f t="shared" si="6"/>
        <v>1138.1721541597565</v>
      </c>
      <c r="J99">
        <f t="shared" si="7"/>
        <v>583.18073171755316</v>
      </c>
      <c r="K99">
        <f t="shared" si="8"/>
        <v>549.91866292493819</v>
      </c>
      <c r="L99">
        <f t="shared" si="9"/>
        <v>178.64233390079997</v>
      </c>
      <c r="M99">
        <f t="shared" si="10"/>
        <v>148.27313713766398</v>
      </c>
    </row>
    <row r="100" spans="1:15" x14ac:dyDescent="0.25">
      <c r="A100">
        <f t="shared" si="5"/>
        <v>15.782707248000001</v>
      </c>
      <c r="B100">
        <v>2.5118900000000002</v>
      </c>
      <c r="G100">
        <v>9172.7000000000007</v>
      </c>
      <c r="H100">
        <v>17213.599999999999</v>
      </c>
      <c r="I100">
        <f t="shared" si="6"/>
        <v>1090.6620600329086</v>
      </c>
      <c r="J100">
        <f t="shared" si="7"/>
        <v>581.18672898544537</v>
      </c>
      <c r="K100">
        <f t="shared" si="8"/>
        <v>531.41489469841827</v>
      </c>
      <c r="L100">
        <f t="shared" si="9"/>
        <v>200.4403820496</v>
      </c>
      <c r="M100">
        <f t="shared" si="10"/>
        <v>166.365517101168</v>
      </c>
    </row>
    <row r="101" spans="1:15" x14ac:dyDescent="0.25">
      <c r="A101">
        <f t="shared" si="5"/>
        <v>17.708445215999998</v>
      </c>
      <c r="B101">
        <v>2.8183799999999999</v>
      </c>
      <c r="G101">
        <v>10224.4</v>
      </c>
      <c r="H101">
        <v>18452.099999999999</v>
      </c>
      <c r="I101">
        <f t="shared" si="6"/>
        <v>1041.9943577727586</v>
      </c>
      <c r="J101">
        <f t="shared" si="7"/>
        <v>577.37423445633794</v>
      </c>
      <c r="K101">
        <f t="shared" si="8"/>
        <v>512.24412109888794</v>
      </c>
      <c r="L101">
        <f t="shared" si="9"/>
        <v>224.89725424319997</v>
      </c>
      <c r="M101">
        <f t="shared" si="10"/>
        <v>186.66472102185597</v>
      </c>
    </row>
    <row r="102" spans="1:15" x14ac:dyDescent="0.25">
      <c r="A102">
        <f t="shared" si="5"/>
        <v>19.869237695999999</v>
      </c>
      <c r="B102">
        <v>3.16228</v>
      </c>
      <c r="G102">
        <v>11394.8</v>
      </c>
      <c r="H102">
        <v>19770.2</v>
      </c>
      <c r="I102">
        <f t="shared" si="6"/>
        <v>995.01552613566366</v>
      </c>
      <c r="J102">
        <f t="shared" si="7"/>
        <v>573.48954068298042</v>
      </c>
      <c r="K102">
        <f t="shared" si="8"/>
        <v>493.8351377047324</v>
      </c>
      <c r="L102">
        <f t="shared" si="9"/>
        <v>252.33931873919997</v>
      </c>
      <c r="M102">
        <f t="shared" si="10"/>
        <v>209.44163455353598</v>
      </c>
    </row>
    <row r="103" spans="1:15" x14ac:dyDescent="0.25">
      <c r="A103">
        <f t="shared" si="5"/>
        <v>22.293610416</v>
      </c>
      <c r="B103">
        <v>3.54813</v>
      </c>
      <c r="G103">
        <v>12653.1</v>
      </c>
      <c r="H103">
        <v>21143.7</v>
      </c>
      <c r="I103">
        <f t="shared" si="6"/>
        <v>948.41973127983272</v>
      </c>
      <c r="J103">
        <f t="shared" si="7"/>
        <v>567.56621129967095</v>
      </c>
      <c r="K103">
        <f t="shared" si="8"/>
        <v>475.26797091278513</v>
      </c>
      <c r="L103">
        <f t="shared" si="9"/>
        <v>283.12885228319999</v>
      </c>
      <c r="M103">
        <f t="shared" si="10"/>
        <v>234.99694739505597</v>
      </c>
    </row>
    <row r="104" spans="1:15" x14ac:dyDescent="0.25">
      <c r="A104">
        <f t="shared" si="5"/>
        <v>25.013859023999998</v>
      </c>
      <c r="B104">
        <v>3.9810699999999999</v>
      </c>
      <c r="G104">
        <v>14013.9</v>
      </c>
      <c r="H104">
        <v>22550.7</v>
      </c>
      <c r="I104">
        <f t="shared" si="6"/>
        <v>901.5282279460888</v>
      </c>
      <c r="J104">
        <f t="shared" si="7"/>
        <v>560.24542181012976</v>
      </c>
      <c r="K104">
        <f t="shared" si="8"/>
        <v>456.4137724741426</v>
      </c>
      <c r="L104">
        <f t="shared" si="9"/>
        <v>317.67600960479996</v>
      </c>
      <c r="M104">
        <f t="shared" si="10"/>
        <v>263.67108797198398</v>
      </c>
    </row>
    <row r="105" spans="1:15" x14ac:dyDescent="0.25">
      <c r="A105">
        <f t="shared" si="5"/>
        <v>28.066049088000003</v>
      </c>
      <c r="B105">
        <v>4.4668400000000004</v>
      </c>
      <c r="G105">
        <v>15490.6</v>
      </c>
      <c r="H105">
        <v>24047</v>
      </c>
      <c r="I105">
        <f t="shared" si="6"/>
        <v>856.80032571031177</v>
      </c>
      <c r="J105">
        <f t="shared" si="7"/>
        <v>551.93375994711005</v>
      </c>
      <c r="K105">
        <f t="shared" si="8"/>
        <v>438.24946757683534</v>
      </c>
      <c r="L105">
        <f t="shared" si="9"/>
        <v>356.43882341760002</v>
      </c>
      <c r="M105">
        <f t="shared" si="10"/>
        <v>295.84422343660799</v>
      </c>
    </row>
    <row r="106" spans="1:15" x14ac:dyDescent="0.25">
      <c r="A106">
        <f t="shared" si="5"/>
        <v>31.490581584000001</v>
      </c>
      <c r="B106">
        <v>5.01187</v>
      </c>
      <c r="G106">
        <v>17081.2</v>
      </c>
      <c r="H106">
        <v>25546.1</v>
      </c>
      <c r="I106">
        <f t="shared" si="6"/>
        <v>811.22985715131017</v>
      </c>
      <c r="J106">
        <f t="shared" si="7"/>
        <v>542.42250034145957</v>
      </c>
      <c r="K106">
        <f t="shared" si="8"/>
        <v>419.62273251925455</v>
      </c>
      <c r="L106">
        <f t="shared" si="9"/>
        <v>399.93038611679998</v>
      </c>
      <c r="M106">
        <f t="shared" si="10"/>
        <v>331.94222047694399</v>
      </c>
    </row>
    <row r="107" spans="1:15" x14ac:dyDescent="0.25">
      <c r="A107">
        <f t="shared" si="5"/>
        <v>35.333009711999999</v>
      </c>
      <c r="B107">
        <v>5.6234099999999998</v>
      </c>
      <c r="G107">
        <v>18808</v>
      </c>
      <c r="H107">
        <v>27166.400000000001</v>
      </c>
      <c r="I107">
        <f t="shared" si="6"/>
        <v>768.86741948772033</v>
      </c>
      <c r="J107">
        <f t="shared" si="7"/>
        <v>532.30676224030583</v>
      </c>
      <c r="K107">
        <f t="shared" si="8"/>
        <v>402.11497714877288</v>
      </c>
      <c r="L107">
        <f t="shared" si="9"/>
        <v>448.72922334239996</v>
      </c>
      <c r="M107">
        <f t="shared" si="10"/>
        <v>372.44525537419196</v>
      </c>
      <c r="N107" t="s">
        <v>83</v>
      </c>
      <c r="O107" t="s">
        <v>84</v>
      </c>
    </row>
    <row r="108" spans="1:15" x14ac:dyDescent="0.25">
      <c r="A108">
        <f t="shared" si="5"/>
        <v>39.644290223999995</v>
      </c>
      <c r="B108">
        <v>6.3095699999999999</v>
      </c>
      <c r="G108">
        <v>20645.7</v>
      </c>
      <c r="H108">
        <v>28784.3</v>
      </c>
      <c r="I108">
        <f t="shared" si="6"/>
        <v>726.06420337863585</v>
      </c>
      <c r="J108">
        <f t="shared" si="7"/>
        <v>520.7736065735246</v>
      </c>
      <c r="K108">
        <f t="shared" si="8"/>
        <v>384.21273047316504</v>
      </c>
      <c r="L108">
        <f t="shared" si="9"/>
        <v>503.4824858447999</v>
      </c>
      <c r="M108">
        <f t="shared" si="10"/>
        <v>417.89046325118392</v>
      </c>
      <c r="N108">
        <f>LOG(A108,10)</f>
        <v>1.5981806468169895</v>
      </c>
      <c r="O108">
        <f>LOG(K108,10)</f>
        <v>2.5845717506418944</v>
      </c>
    </row>
    <row r="109" spans="1:15" x14ac:dyDescent="0.25">
      <c r="A109">
        <f t="shared" si="5"/>
        <v>44.481663071999996</v>
      </c>
      <c r="B109">
        <v>7.0794600000000001</v>
      </c>
      <c r="G109">
        <v>22578.400000000001</v>
      </c>
      <c r="H109">
        <v>30470.2</v>
      </c>
      <c r="I109">
        <f t="shared" si="6"/>
        <v>685.00586299301767</v>
      </c>
      <c r="J109">
        <f t="shared" si="7"/>
        <v>507.58893532046227</v>
      </c>
      <c r="K109">
        <f t="shared" si="8"/>
        <v>366.60609728840552</v>
      </c>
      <c r="L109">
        <f t="shared" si="9"/>
        <v>564.91712101439987</v>
      </c>
      <c r="M109">
        <f t="shared" si="10"/>
        <v>468.88121044195185</v>
      </c>
      <c r="N109">
        <f t="shared" ref="N109:N122" si="11">LOG(A109,10)</f>
        <v>1.6481810161974388</v>
      </c>
      <c r="O109">
        <f t="shared" ref="O109:O122" si="12">LOG(K109,10)</f>
        <v>2.5641996837486425</v>
      </c>
    </row>
    <row r="110" spans="1:15" x14ac:dyDescent="0.25">
      <c r="A110">
        <f t="shared" si="5"/>
        <v>49.909216895999997</v>
      </c>
      <c r="B110">
        <v>7.9432799999999997</v>
      </c>
      <c r="G110">
        <v>24746.6</v>
      </c>
      <c r="H110">
        <v>32208</v>
      </c>
      <c r="I110">
        <f t="shared" si="6"/>
        <v>645.33170430452753</v>
      </c>
      <c r="J110">
        <f t="shared" si="7"/>
        <v>495.83226383949392</v>
      </c>
      <c r="K110">
        <f t="shared" si="8"/>
        <v>349.94250754665472</v>
      </c>
      <c r="L110">
        <f t="shared" si="9"/>
        <v>633.84705457919995</v>
      </c>
      <c r="M110">
        <f t="shared" si="10"/>
        <v>526.09305530073595</v>
      </c>
      <c r="N110">
        <f t="shared" si="11"/>
        <v>1.6981807555921469</v>
      </c>
      <c r="O110">
        <f t="shared" si="12"/>
        <v>2.5439966994754442</v>
      </c>
    </row>
    <row r="111" spans="1:15" x14ac:dyDescent="0.25">
      <c r="A111">
        <f t="shared" si="5"/>
        <v>55.999082831999992</v>
      </c>
      <c r="B111">
        <v>8.9125099999999993</v>
      </c>
      <c r="G111">
        <v>26958.1</v>
      </c>
      <c r="H111">
        <v>33971.5</v>
      </c>
      <c r="I111">
        <f t="shared" si="6"/>
        <v>606.6438641846363</v>
      </c>
      <c r="J111">
        <f t="shared" si="7"/>
        <v>481.40252726773451</v>
      </c>
      <c r="K111">
        <f t="shared" si="8"/>
        <v>333.01138142294047</v>
      </c>
      <c r="L111">
        <f t="shared" si="9"/>
        <v>711.18835196639986</v>
      </c>
      <c r="M111">
        <f t="shared" si="10"/>
        <v>590.28633213211185</v>
      </c>
      <c r="N111">
        <f t="shared" si="11"/>
        <v>1.7481809140729274</v>
      </c>
      <c r="O111">
        <f t="shared" si="12"/>
        <v>2.5224590767637105</v>
      </c>
    </row>
    <row r="112" spans="1:15" x14ac:dyDescent="0.25">
      <c r="A112">
        <f t="shared" si="5"/>
        <v>62.832000000000001</v>
      </c>
      <c r="B112">
        <v>10</v>
      </c>
      <c r="G112">
        <v>29367.7</v>
      </c>
      <c r="H112">
        <v>35798.9</v>
      </c>
      <c r="I112">
        <f t="shared" si="6"/>
        <v>569.75585688820979</v>
      </c>
      <c r="J112">
        <f t="shared" si="7"/>
        <v>467.40036923860453</v>
      </c>
      <c r="K112">
        <f t="shared" si="8"/>
        <v>316.88544809766211</v>
      </c>
      <c r="L112">
        <f t="shared" si="9"/>
        <v>797.96640000000002</v>
      </c>
      <c r="M112">
        <f t="shared" si="10"/>
        <v>662.31211199999996</v>
      </c>
      <c r="N112">
        <f t="shared" si="11"/>
        <v>1.7981808839263431</v>
      </c>
      <c r="O112">
        <f t="shared" si="12"/>
        <v>2.5009022961294218</v>
      </c>
    </row>
    <row r="113" spans="1:15" x14ac:dyDescent="0.25">
      <c r="A113">
        <f t="shared" si="5"/>
        <v>70.49876064</v>
      </c>
      <c r="B113">
        <v>11.2202</v>
      </c>
      <c r="G113">
        <v>31953.5</v>
      </c>
      <c r="H113">
        <v>37651.9</v>
      </c>
      <c r="I113">
        <f t="shared" si="6"/>
        <v>534.0788924257605</v>
      </c>
      <c r="J113">
        <f t="shared" si="7"/>
        <v>453.24910267812618</v>
      </c>
      <c r="K113">
        <f t="shared" si="8"/>
        <v>301.2072538887644</v>
      </c>
      <c r="L113">
        <f t="shared" si="9"/>
        <v>895.33426012799998</v>
      </c>
      <c r="M113">
        <f t="shared" si="10"/>
        <v>743.12743590623995</v>
      </c>
      <c r="N113">
        <f t="shared" si="11"/>
        <v>1.8481814822121045</v>
      </c>
      <c r="O113">
        <f t="shared" si="12"/>
        <v>2.4788654266452905</v>
      </c>
    </row>
    <row r="114" spans="1:15" x14ac:dyDescent="0.25">
      <c r="A114">
        <f t="shared" si="5"/>
        <v>79.101089759999994</v>
      </c>
      <c r="B114">
        <v>12.5893</v>
      </c>
      <c r="G114">
        <v>34631.800000000003</v>
      </c>
      <c r="H114">
        <v>39507.300000000003</v>
      </c>
      <c r="I114">
        <f t="shared" si="6"/>
        <v>499.4532960275111</v>
      </c>
      <c r="J114">
        <f t="shared" si="7"/>
        <v>437.81697704893929</v>
      </c>
      <c r="K114">
        <f t="shared" si="8"/>
        <v>285.59812118849356</v>
      </c>
      <c r="L114">
        <f t="shared" si="9"/>
        <v>1004.5838399519998</v>
      </c>
      <c r="M114">
        <f t="shared" si="10"/>
        <v>833.80458716015983</v>
      </c>
      <c r="N114">
        <f t="shared" si="11"/>
        <v>1.898182466727695</v>
      </c>
      <c r="O114">
        <f t="shared" si="12"/>
        <v>2.4557553461007973</v>
      </c>
    </row>
    <row r="115" spans="1:15" x14ac:dyDescent="0.25">
      <c r="A115">
        <f t="shared" si="5"/>
        <v>88.752713280000009</v>
      </c>
      <c r="B115">
        <v>14.125400000000001</v>
      </c>
      <c r="G115">
        <v>37531.300000000003</v>
      </c>
      <c r="H115">
        <v>41384.9</v>
      </c>
      <c r="I115">
        <f t="shared" si="6"/>
        <v>466.2944767608123</v>
      </c>
      <c r="J115">
        <f t="shared" si="7"/>
        <v>422.87495911922161</v>
      </c>
      <c r="K115">
        <f t="shared" si="8"/>
        <v>270.67937138414885</v>
      </c>
      <c r="L115">
        <f t="shared" si="9"/>
        <v>1127.159458656</v>
      </c>
      <c r="M115">
        <f t="shared" si="10"/>
        <v>935.54235068447997</v>
      </c>
      <c r="N115">
        <f t="shared" si="11"/>
        <v>1.9481816388484798</v>
      </c>
      <c r="O115">
        <f t="shared" si="12"/>
        <v>2.4324551592230153</v>
      </c>
    </row>
    <row r="116" spans="1:15" x14ac:dyDescent="0.25">
      <c r="A116">
        <f t="shared" si="5"/>
        <v>99.581808480000007</v>
      </c>
      <c r="B116">
        <v>15.8489</v>
      </c>
      <c r="G116">
        <v>40559.199999999997</v>
      </c>
      <c r="H116">
        <v>43345.2</v>
      </c>
      <c r="I116">
        <f t="shared" si="6"/>
        <v>435.27227172928315</v>
      </c>
      <c r="J116">
        <f t="shared" si="7"/>
        <v>407.2952742984769</v>
      </c>
      <c r="K116">
        <f t="shared" si="8"/>
        <v>256.32883606085881</v>
      </c>
      <c r="L116">
        <f t="shared" si="9"/>
        <v>1264.688967696</v>
      </c>
      <c r="M116">
        <f t="shared" si="10"/>
        <v>1049.69184318768</v>
      </c>
      <c r="N116">
        <f t="shared" si="11"/>
        <v>1.9981800091231394</v>
      </c>
      <c r="O116">
        <f t="shared" si="12"/>
        <v>2.4087974654806512</v>
      </c>
    </row>
    <row r="117" spans="1:15" x14ac:dyDescent="0.25">
      <c r="A117">
        <f t="shared" si="5"/>
        <v>111.73288896000001</v>
      </c>
      <c r="B117">
        <v>17.782800000000002</v>
      </c>
      <c r="G117">
        <v>43742.1</v>
      </c>
      <c r="H117">
        <v>45263.7</v>
      </c>
      <c r="I117">
        <f t="shared" si="6"/>
        <v>405.10632474744517</v>
      </c>
      <c r="J117">
        <f t="shared" si="7"/>
        <v>391.48813216186971</v>
      </c>
      <c r="K117">
        <f t="shared" si="8"/>
        <v>242.24464825045658</v>
      </c>
      <c r="L117">
        <f t="shared" si="9"/>
        <v>1419.0076897920001</v>
      </c>
      <c r="M117">
        <f t="shared" si="10"/>
        <v>1177.7763825273601</v>
      </c>
      <c r="N117">
        <f t="shared" si="11"/>
        <v>2.0481810280076367</v>
      </c>
      <c r="O117">
        <f t="shared" si="12"/>
        <v>2.384254191250279</v>
      </c>
    </row>
    <row r="118" spans="1:15" x14ac:dyDescent="0.25">
      <c r="A118">
        <f t="shared" si="5"/>
        <v>125.36617631999999</v>
      </c>
      <c r="B118">
        <v>19.9526</v>
      </c>
      <c r="G118">
        <v>47103.7</v>
      </c>
      <c r="H118">
        <v>47167</v>
      </c>
      <c r="I118">
        <f t="shared" si="6"/>
        <v>376.23385656754152</v>
      </c>
      <c r="J118">
        <f t="shared" si="7"/>
        <v>375.72893568809769</v>
      </c>
      <c r="K118">
        <f t="shared" si="8"/>
        <v>228.63878707316954</v>
      </c>
      <c r="L118">
        <f t="shared" si="9"/>
        <v>1592.1504392639999</v>
      </c>
      <c r="M118">
        <f t="shared" si="10"/>
        <v>1321.48486458912</v>
      </c>
      <c r="N118">
        <f t="shared" si="11"/>
        <v>2.0981803800433267</v>
      </c>
      <c r="O118">
        <f t="shared" si="12"/>
        <v>2.3591499075244551</v>
      </c>
    </row>
    <row r="119" spans="1:15" x14ac:dyDescent="0.25">
      <c r="A119">
        <f t="shared" si="5"/>
        <v>140.66325504</v>
      </c>
      <c r="B119">
        <v>22.3872</v>
      </c>
      <c r="G119">
        <v>50714</v>
      </c>
      <c r="H119">
        <v>49094.400000000001</v>
      </c>
      <c r="I119">
        <f t="shared" si="6"/>
        <v>349.02078717031799</v>
      </c>
      <c r="J119">
        <f t="shared" si="7"/>
        <v>360.53481049886562</v>
      </c>
      <c r="K119">
        <f t="shared" si="8"/>
        <v>215.77298003657873</v>
      </c>
      <c r="L119">
        <f t="shared" si="9"/>
        <v>1786.4233390079999</v>
      </c>
      <c r="M119">
        <f t="shared" si="10"/>
        <v>1482.7313713766398</v>
      </c>
      <c r="N119">
        <f t="shared" si="11"/>
        <v>2.1481806630528877</v>
      </c>
      <c r="O119">
        <f t="shared" si="12"/>
        <v>2.3339970596438668</v>
      </c>
    </row>
    <row r="120" spans="1:15" x14ac:dyDescent="0.25">
      <c r="A120">
        <f t="shared" si="5"/>
        <v>157.82707248</v>
      </c>
      <c r="B120">
        <v>25.1189</v>
      </c>
      <c r="G120">
        <v>54346.3</v>
      </c>
      <c r="H120">
        <v>50940.3</v>
      </c>
      <c r="I120">
        <f t="shared" si="6"/>
        <v>322.76021597280283</v>
      </c>
      <c r="J120">
        <f t="shared" si="7"/>
        <v>344.340797469248</v>
      </c>
      <c r="K120">
        <f t="shared" si="8"/>
        <v>202.94211677688645</v>
      </c>
      <c r="L120">
        <f t="shared" si="9"/>
        <v>2004.4038204959998</v>
      </c>
      <c r="M120">
        <f t="shared" si="10"/>
        <v>1663.6551710116796</v>
      </c>
      <c r="N120">
        <f t="shared" si="11"/>
        <v>2.1981815009027228</v>
      </c>
      <c r="O120">
        <f t="shared" si="12"/>
        <v>2.307372185947504</v>
      </c>
    </row>
    <row r="121" spans="1:15" x14ac:dyDescent="0.25">
      <c r="A121">
        <f t="shared" si="5"/>
        <v>177.08445216000001</v>
      </c>
      <c r="B121">
        <v>28.183800000000002</v>
      </c>
      <c r="G121">
        <v>58139.4</v>
      </c>
      <c r="H121">
        <v>52724.4</v>
      </c>
      <c r="I121">
        <f t="shared" si="6"/>
        <v>297.73590711601406</v>
      </c>
      <c r="J121">
        <f t="shared" si="7"/>
        <v>328.31453744719312</v>
      </c>
      <c r="K121">
        <f t="shared" si="8"/>
        <v>190.58127105831542</v>
      </c>
      <c r="L121">
        <f t="shared" si="9"/>
        <v>2248.972542432</v>
      </c>
      <c r="M121">
        <f t="shared" si="10"/>
        <v>1866.6472102185598</v>
      </c>
      <c r="N121">
        <f t="shared" si="11"/>
        <v>2.2481804322373176</v>
      </c>
      <c r="O121">
        <f t="shared" si="12"/>
        <v>2.2800802190951641</v>
      </c>
    </row>
    <row r="122" spans="1:15" x14ac:dyDescent="0.25">
      <c r="A122">
        <f t="shared" si="5"/>
        <v>198.69237696000002</v>
      </c>
      <c r="B122">
        <v>31.622800000000002</v>
      </c>
      <c r="G122">
        <v>62451.7</v>
      </c>
      <c r="H122">
        <v>54501.5</v>
      </c>
      <c r="I122">
        <f t="shared" si="6"/>
        <v>274.30091095529059</v>
      </c>
      <c r="J122">
        <f t="shared" si="7"/>
        <v>314.31351798953278</v>
      </c>
      <c r="K122">
        <f t="shared" si="8"/>
        <v>179.38473293597104</v>
      </c>
      <c r="L122">
        <f t="shared" si="9"/>
        <v>2523.3931873920001</v>
      </c>
      <c r="M122">
        <f t="shared" si="10"/>
        <v>2094.4163455353601</v>
      </c>
      <c r="N122">
        <f t="shared" si="11"/>
        <v>2.298181205269278</v>
      </c>
      <c r="O122">
        <f t="shared" si="12"/>
        <v>2.2537854783747147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/>
  </sheetPr>
  <dimension ref="A1:Y122"/>
  <sheetViews>
    <sheetView topLeftCell="E1" zoomScale="80" zoomScaleNormal="80" workbookViewId="0">
      <selection activeCell="E6" sqref="E6"/>
    </sheetView>
  </sheetViews>
  <sheetFormatPr defaultColWidth="11.42578125" defaultRowHeight="15" x14ac:dyDescent="0.25"/>
  <cols>
    <col min="1" max="1" width="12.42578125" bestFit="1" customWidth="1"/>
    <col min="2" max="2" width="13.5703125" bestFit="1" customWidth="1"/>
    <col min="3" max="3" width="13.5703125" customWidth="1"/>
    <col min="4" max="4" width="18.42578125" customWidth="1"/>
    <col min="5" max="5" width="22.140625" customWidth="1"/>
    <col min="6" max="6" width="18.85546875" customWidth="1"/>
    <col min="7" max="7" width="20.7109375" customWidth="1"/>
    <col min="8" max="8" width="14.5703125" customWidth="1"/>
    <col min="9" max="9" width="17" customWidth="1"/>
    <col min="10" max="10" width="10.42578125" customWidth="1"/>
    <col min="11" max="11" width="21.5703125" bestFit="1" customWidth="1"/>
    <col min="12" max="12" width="24.5703125" customWidth="1"/>
    <col min="13" max="13" width="19.42578125" customWidth="1"/>
    <col min="14" max="15" width="19.7109375" customWidth="1"/>
    <col min="16" max="16" width="16.28515625" bestFit="1" customWidth="1"/>
    <col min="17" max="17" width="12.42578125" customWidth="1"/>
    <col min="18" max="19" width="20" customWidth="1"/>
    <col min="20" max="20" width="18.85546875" bestFit="1" customWidth="1"/>
    <col min="27" max="27" width="15" customWidth="1"/>
    <col min="30" max="30" width="15.7109375" customWidth="1"/>
  </cols>
  <sheetData>
    <row r="1" spans="1:21" ht="18.75" x14ac:dyDescent="0.3">
      <c r="A1" s="1" t="s">
        <v>85</v>
      </c>
      <c r="H1" s="1" t="s">
        <v>90</v>
      </c>
    </row>
    <row r="2" spans="1:21" x14ac:dyDescent="0.25">
      <c r="A2" s="2" t="s">
        <v>89</v>
      </c>
      <c r="H2" s="2" t="s">
        <v>95</v>
      </c>
    </row>
    <row r="4" spans="1:21" x14ac:dyDescent="0.25">
      <c r="A4" s="3" t="s">
        <v>0</v>
      </c>
      <c r="B4" s="3" t="s">
        <v>1</v>
      </c>
      <c r="C4" s="3" t="s">
        <v>59</v>
      </c>
      <c r="D4" s="3" t="s">
        <v>37</v>
      </c>
      <c r="E4" s="4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19" t="s">
        <v>9</v>
      </c>
      <c r="M4" s="3" t="s">
        <v>10</v>
      </c>
      <c r="N4" s="19" t="s">
        <v>11</v>
      </c>
      <c r="O4" s="5"/>
      <c r="P4" s="6" t="s">
        <v>12</v>
      </c>
      <c r="R4" s="7" t="s">
        <v>13</v>
      </c>
      <c r="S4" s="7" t="s">
        <v>14</v>
      </c>
      <c r="T4" s="7" t="s">
        <v>15</v>
      </c>
      <c r="U4" s="8" t="s">
        <v>16</v>
      </c>
    </row>
    <row r="5" spans="1:21" ht="17.25" x14ac:dyDescent="0.25">
      <c r="A5" s="9" t="s">
        <v>39</v>
      </c>
      <c r="B5" s="9" t="s">
        <v>17</v>
      </c>
      <c r="C5" s="9" t="s">
        <v>60</v>
      </c>
      <c r="D5" s="9" t="s">
        <v>38</v>
      </c>
      <c r="E5" s="9" t="s">
        <v>18</v>
      </c>
      <c r="F5" s="9" t="s">
        <v>19</v>
      </c>
      <c r="G5" s="9" t="s">
        <v>20</v>
      </c>
      <c r="H5" s="9"/>
      <c r="I5" s="9" t="s">
        <v>21</v>
      </c>
      <c r="J5" s="9" t="s">
        <v>22</v>
      </c>
      <c r="K5" s="5"/>
      <c r="L5" s="5"/>
      <c r="M5" s="5"/>
      <c r="N5" s="5"/>
      <c r="O5" s="5"/>
      <c r="P5" s="5" t="s">
        <v>22</v>
      </c>
      <c r="R5" s="9" t="s">
        <v>20</v>
      </c>
      <c r="S5" s="9" t="s">
        <v>21</v>
      </c>
      <c r="T5" s="9" t="s">
        <v>22</v>
      </c>
      <c r="U5" s="10" t="s">
        <v>23</v>
      </c>
    </row>
    <row r="6" spans="1:21" x14ac:dyDescent="0.25">
      <c r="A6" s="5">
        <v>44.5</v>
      </c>
      <c r="B6" s="11">
        <f>($E$11*($A6/60))/$E$12</f>
        <v>38.831202628901707</v>
      </c>
      <c r="C6" s="11"/>
      <c r="D6" s="11"/>
      <c r="E6" s="12">
        <v>51.3</v>
      </c>
      <c r="F6" s="11">
        <f>$E$12*$B6</f>
        <v>388.31202628901707</v>
      </c>
      <c r="G6" s="11">
        <f>(6*$F6)/((POWER($F$15,2))*$F$14)</f>
        <v>232.98721577341024</v>
      </c>
      <c r="H6" s="13">
        <f>G6*((2+P$15)/3)</f>
        <v>274.14829056004606</v>
      </c>
      <c r="I6" s="5">
        <f>((E6*$F$15)/(2*$F$16))*100000</f>
        <v>65769.230769230766</v>
      </c>
      <c r="J6" s="20">
        <f>(($E6*$F$15^3)*$F$14)/(4*$F$16*$F6*(2+P$15))*100000</f>
        <v>239.90385143337409</v>
      </c>
      <c r="K6" s="5">
        <f t="shared" ref="K6:N10" si="0">LOG(G6,10)</f>
        <v>2.3673320915350939</v>
      </c>
      <c r="L6" s="5">
        <f t="shared" si="0"/>
        <v>2.4379855422032541</v>
      </c>
      <c r="M6" s="5">
        <f>LOG(I6,10)</f>
        <v>4.818022762421335</v>
      </c>
      <c r="N6" s="5">
        <f t="shared" si="0"/>
        <v>2.3800372202180813</v>
      </c>
      <c r="O6" s="5"/>
      <c r="P6" s="5" t="e">
        <f>$Y$40*($G6^($Y$39-1))</f>
        <v>#VALUE!</v>
      </c>
      <c r="R6">
        <f t="shared" ref="R6:R10" si="1">G6*0.75</f>
        <v>174.74041183005767</v>
      </c>
      <c r="S6">
        <f t="shared" ref="S6:S10" si="2">I6</f>
        <v>65769.230769230766</v>
      </c>
      <c r="T6">
        <f>(E6*100000*$F$14*$F$15^3)/($F$16*12*F6)</f>
        <v>282.28686518660356</v>
      </c>
      <c r="U6">
        <f>(1/96)*(T6*R6^2*($F$15/1000)^2)/(0.223*0.83^2)</f>
        <v>0.58444695449168704</v>
      </c>
    </row>
    <row r="7" spans="1:21" x14ac:dyDescent="0.25">
      <c r="A7" s="5">
        <v>77.5</v>
      </c>
      <c r="B7" s="11">
        <f>($E$11*($A7/60))/$E$12</f>
        <v>67.627375364941173</v>
      </c>
      <c r="C7" s="11"/>
      <c r="D7" s="11"/>
      <c r="E7" s="12">
        <v>72</v>
      </c>
      <c r="F7" s="11">
        <f>$E$12*$B7</f>
        <v>676.27375364941167</v>
      </c>
      <c r="G7" s="11">
        <f>(6*$F7)/((POWER($F$15,2))*$F$14)</f>
        <v>405.76425218964698</v>
      </c>
      <c r="H7" s="13">
        <f>G7*((2+P$15)/3)</f>
        <v>477.44927007648465</v>
      </c>
      <c r="I7" s="5">
        <f>((E7*$F$15)/(2*$F$16))*100000</f>
        <v>92307.692307692312</v>
      </c>
      <c r="J7" s="20">
        <f>(($E7*$F$15^3)*$F$14)/(4*$F$16*$F7*(2+P$15))*100000</f>
        <v>193.33507891404912</v>
      </c>
      <c r="K7" s="5">
        <f t="shared" si="0"/>
        <v>2.6082737830604725</v>
      </c>
      <c r="L7" s="5">
        <f t="shared" si="0"/>
        <v>2.6789272337286323</v>
      </c>
      <c r="M7" s="5">
        <f t="shared" ref="M7:M10" si="3">LOG(I7,10)</f>
        <v>4.9652378937407873</v>
      </c>
      <c r="N7" s="5">
        <f t="shared" si="0"/>
        <v>2.2863106600121554</v>
      </c>
      <c r="O7" s="5"/>
      <c r="P7" s="5" t="e">
        <f>$Y$40*($G7^($Y$39-1))</f>
        <v>#VALUE!</v>
      </c>
      <c r="R7">
        <f t="shared" si="1"/>
        <v>304.32318914223526</v>
      </c>
      <c r="S7">
        <f t="shared" si="2"/>
        <v>92307.692307692312</v>
      </c>
      <c r="T7">
        <f>(E7*100000*$F$14*$F$15^3)/($F$16*12*F7)</f>
        <v>227.49094285553116</v>
      </c>
      <c r="U7">
        <f>(1/96)*(T7*R7^2*($F$15/1000)^2)/(0.223*0.83^2)</f>
        <v>1.4285713060707517</v>
      </c>
    </row>
    <row r="8" spans="1:21" x14ac:dyDescent="0.25">
      <c r="A8" s="5">
        <v>99.5</v>
      </c>
      <c r="B8" s="11">
        <f>($E$11*($A8/60))/$E$12</f>
        <v>86.824823855634151</v>
      </c>
      <c r="C8" s="11"/>
      <c r="D8" s="11"/>
      <c r="E8" s="12">
        <v>86.94</v>
      </c>
      <c r="F8" s="11">
        <f>$E$12*$B8</f>
        <v>868.24823855634145</v>
      </c>
      <c r="G8" s="11">
        <f>(6*$F8)/((POWER($F$15,2))*$F$14)</f>
        <v>520.94894313380485</v>
      </c>
      <c r="H8" s="13">
        <f>G8*((2+P$15)/3)</f>
        <v>612.98325642077702</v>
      </c>
      <c r="I8" s="5">
        <f>((E8*$F$15)/(2*$F$16))*100000</f>
        <v>111461.53846153845</v>
      </c>
      <c r="J8" s="20">
        <f>(($E8*$F$15^3)*$F$14)/(4*$F$16*$F8*(2+P$15))*100000</f>
        <v>181.83455631784278</v>
      </c>
      <c r="K8" s="5">
        <f t="shared" si="0"/>
        <v>2.7167951612998875</v>
      </c>
      <c r="L8" s="5">
        <f t="shared" si="0"/>
        <v>2.7874486119680473</v>
      </c>
      <c r="M8" s="5">
        <f t="shared" si="3"/>
        <v>5.0471250331643374</v>
      </c>
      <c r="N8" s="5">
        <f t="shared" si="0"/>
        <v>2.2596764211962896</v>
      </c>
      <c r="O8" s="5"/>
      <c r="P8" s="5" t="e">
        <f>$Y$40*($G8^($Y$39-1))</f>
        <v>#VALUE!</v>
      </c>
      <c r="R8">
        <f t="shared" si="1"/>
        <v>390.71170735035366</v>
      </c>
      <c r="S8">
        <f t="shared" si="2"/>
        <v>111461.53846153845</v>
      </c>
      <c r="T8">
        <f>(E8*100000*$F$14*$F$15^3)/($F$16*12*F8)</f>
        <v>213.95866126732835</v>
      </c>
      <c r="U8">
        <f>(1/96)*(T8*R8^2*($F$15/1000)^2)/(0.223*0.83^2)</f>
        <v>2.2146772294452002</v>
      </c>
    </row>
    <row r="9" spans="1:21" x14ac:dyDescent="0.25">
      <c r="A9" s="5">
        <v>132.5</v>
      </c>
      <c r="B9" s="11">
        <f>($E$11*($A9/60))/$E$12</f>
        <v>115.62099659167363</v>
      </c>
      <c r="C9" s="11"/>
      <c r="D9" s="11"/>
      <c r="E9" s="12">
        <v>100</v>
      </c>
      <c r="F9" s="11">
        <f>$E$12*$B9</f>
        <v>1156.2099659167363</v>
      </c>
      <c r="G9" s="11">
        <f>(6*$F9)/((POWER($F$15,2))*$F$14)</f>
        <v>693.72597955004187</v>
      </c>
      <c r="H9" s="13">
        <f>G9*((2+P$15)/3)</f>
        <v>816.28423593721595</v>
      </c>
      <c r="I9" s="5">
        <f>((E9*$F$15)/(2*$F$16))*100000</f>
        <v>128205.12820512822</v>
      </c>
      <c r="J9" s="20">
        <f>(($E9*$F$15^3)*$F$14)/(4*$F$16*$F9*(2+P$15))*100000</f>
        <v>157.05941945323693</v>
      </c>
      <c r="K9" s="5">
        <f t="shared" si="0"/>
        <v>2.841187958826989</v>
      </c>
      <c r="L9" s="5">
        <f t="shared" si="0"/>
        <v>2.9118414094951488</v>
      </c>
      <c r="M9" s="5">
        <f t="shared" si="3"/>
        <v>5.1079053973095192</v>
      </c>
      <c r="N9" s="5">
        <f t="shared" si="0"/>
        <v>2.19606398781437</v>
      </c>
      <c r="O9" s="5"/>
      <c r="P9" s="5" t="e">
        <f>$Y$40*($G9^($Y$39-1))</f>
        <v>#VALUE!</v>
      </c>
      <c r="R9">
        <f t="shared" si="1"/>
        <v>520.29448466253143</v>
      </c>
      <c r="S9">
        <f t="shared" si="2"/>
        <v>128205.12820512822</v>
      </c>
      <c r="T9">
        <f>(E9*100000*$F$14*$F$15^3)/($F$16*12*F9)</f>
        <v>184.80658355664212</v>
      </c>
      <c r="U9">
        <f>(1/96)*(T9*R9^2*($F$15/1000)^2)/(0.223*0.83^2)</f>
        <v>3.3922168110102975</v>
      </c>
    </row>
    <row r="10" spans="1:21" x14ac:dyDescent="0.25">
      <c r="A10" s="5">
        <v>240.5</v>
      </c>
      <c r="B10" s="11">
        <f>($E$11*($A10/60))/$E$12</f>
        <v>209.86301645507555</v>
      </c>
      <c r="C10" s="11"/>
      <c r="D10" s="11"/>
      <c r="E10" s="12">
        <v>154</v>
      </c>
      <c r="F10" s="11">
        <f>$E$12*$B10</f>
        <v>2098.6301645507556</v>
      </c>
      <c r="G10" s="11">
        <f>(6*$F10)/((POWER($F$15,2))*$F$14)</f>
        <v>1259.1780987304533</v>
      </c>
      <c r="H10" s="13">
        <f>G10*((2+P$15)/3)</f>
        <v>1481.6328961728334</v>
      </c>
      <c r="I10" s="5">
        <f>((E10*$F$15)/(2*$F$16))*100000</f>
        <v>197435.89743589744</v>
      </c>
      <c r="J10" s="20">
        <f>(($E10*$F$15^3)*$F$14)/(4*$F$16*$F10*(2+P$15))*100000</f>
        <v>133.25561139057376</v>
      </c>
      <c r="K10" s="5">
        <f t="shared" si="0"/>
        <v>3.1000871612640126</v>
      </c>
      <c r="L10" s="5">
        <f t="shared" si="0"/>
        <v>3.1707406119321728</v>
      </c>
      <c r="M10" s="5">
        <f t="shared" si="3"/>
        <v>5.2954261181459819</v>
      </c>
      <c r="N10" s="5">
        <f t="shared" si="0"/>
        <v>2.124685506213809</v>
      </c>
      <c r="O10" s="5"/>
      <c r="P10" s="5" t="e">
        <f>$Y$40*($G10^($Y$39-1))</f>
        <v>#VALUE!</v>
      </c>
      <c r="R10">
        <f t="shared" si="1"/>
        <v>944.38357404783994</v>
      </c>
      <c r="S10">
        <f t="shared" si="2"/>
        <v>197435.89743589744</v>
      </c>
      <c r="T10">
        <f>(E10*100000*$F$14*$F$15^3)/($F$16*12*F10)</f>
        <v>156.79743606957513</v>
      </c>
      <c r="U10">
        <f>(1/96)*(T10*R10^2*($F$15/1000)^2)/(0.223*0.83^2)</f>
        <v>9.4820780399538389</v>
      </c>
    </row>
    <row r="11" spans="1:21" ht="17.25" x14ac:dyDescent="0.25">
      <c r="A11" t="s">
        <v>24</v>
      </c>
      <c r="E11" s="15">
        <f>POWER((1.0165*25.4)/2,2)*PI()</f>
        <v>523.56677701889942</v>
      </c>
      <c r="F11" t="s">
        <v>25</v>
      </c>
      <c r="I11" s="5"/>
      <c r="J11" s="11"/>
      <c r="K11" s="5"/>
      <c r="L11" s="5"/>
      <c r="M11" s="5"/>
      <c r="N11" s="5"/>
      <c r="O11" s="5"/>
      <c r="P11" s="5"/>
    </row>
    <row r="12" spans="1:21" ht="17.25" x14ac:dyDescent="0.25">
      <c r="A12" t="s">
        <v>26</v>
      </c>
      <c r="E12">
        <v>10</v>
      </c>
      <c r="F12" t="s">
        <v>25</v>
      </c>
      <c r="I12" s="14"/>
      <c r="J12" s="5"/>
      <c r="K12" s="5"/>
      <c r="L12" s="5"/>
      <c r="M12" s="5"/>
      <c r="N12" s="5"/>
      <c r="O12" s="5"/>
      <c r="P12" s="5"/>
    </row>
    <row r="13" spans="1:21" x14ac:dyDescent="0.25">
      <c r="P13" s="5"/>
    </row>
    <row r="14" spans="1:21" x14ac:dyDescent="0.25">
      <c r="A14" t="s">
        <v>27</v>
      </c>
      <c r="E14" t="s">
        <v>28</v>
      </c>
      <c r="F14" s="16">
        <v>10</v>
      </c>
      <c r="G14" t="s">
        <v>29</v>
      </c>
      <c r="O14" t="s">
        <v>41</v>
      </c>
      <c r="P14">
        <f>1/P15</f>
        <v>0.65359477124183007</v>
      </c>
    </row>
    <row r="15" spans="1:21" x14ac:dyDescent="0.25">
      <c r="E15" t="s">
        <v>30</v>
      </c>
      <c r="F15" s="16">
        <v>1</v>
      </c>
      <c r="G15" t="s">
        <v>29</v>
      </c>
      <c r="P15">
        <v>1.53</v>
      </c>
    </row>
    <row r="16" spans="1:21" x14ac:dyDescent="0.25">
      <c r="E16" t="s">
        <v>31</v>
      </c>
      <c r="F16" s="16">
        <v>39</v>
      </c>
      <c r="G16" t="s">
        <v>29</v>
      </c>
      <c r="P16" s="5"/>
    </row>
    <row r="17" spans="16:17" x14ac:dyDescent="0.25">
      <c r="P17" s="5"/>
    </row>
    <row r="18" spans="16:17" x14ac:dyDescent="0.25">
      <c r="P18" s="5"/>
    </row>
    <row r="19" spans="16:17" x14ac:dyDescent="0.25">
      <c r="P19" s="5"/>
    </row>
    <row r="20" spans="16:17" x14ac:dyDescent="0.25">
      <c r="P20" s="5"/>
    </row>
    <row r="21" spans="16:17" x14ac:dyDescent="0.25">
      <c r="P21" s="5"/>
    </row>
    <row r="22" spans="16:17" x14ac:dyDescent="0.25">
      <c r="P22" s="5"/>
    </row>
    <row r="23" spans="16:17" x14ac:dyDescent="0.25">
      <c r="P23" s="5"/>
    </row>
    <row r="24" spans="16:17" x14ac:dyDescent="0.25">
      <c r="P24" s="5"/>
    </row>
    <row r="25" spans="16:17" x14ac:dyDescent="0.25">
      <c r="P25" s="5"/>
    </row>
    <row r="26" spans="16:17" x14ac:dyDescent="0.25">
      <c r="P26" s="5"/>
    </row>
    <row r="27" spans="16:17" x14ac:dyDescent="0.25">
      <c r="P27" s="5"/>
    </row>
    <row r="28" spans="16:17" x14ac:dyDescent="0.25">
      <c r="P28" s="5"/>
    </row>
    <row r="29" spans="16:17" x14ac:dyDescent="0.25">
      <c r="P29" s="5"/>
    </row>
    <row r="30" spans="16:17" x14ac:dyDescent="0.25">
      <c r="P30" s="5"/>
      <c r="Q30" s="5"/>
    </row>
    <row r="35" spans="1:25" x14ac:dyDescent="0.25">
      <c r="F35">
        <f>-$B$42*($C$46-$B$41)</f>
        <v>-8221.4327999999987</v>
      </c>
    </row>
    <row r="36" spans="1:25" x14ac:dyDescent="0.25">
      <c r="A36" t="s">
        <v>87</v>
      </c>
      <c r="F36">
        <f>$B$43+($C$46-$B$41)</f>
        <v>264.37</v>
      </c>
    </row>
    <row r="37" spans="1:25" x14ac:dyDescent="0.25">
      <c r="A37" t="s">
        <v>42</v>
      </c>
      <c r="B37" t="s">
        <v>43</v>
      </c>
      <c r="D37" t="s">
        <v>44</v>
      </c>
      <c r="F37" t="s">
        <v>88</v>
      </c>
      <c r="G37">
        <f>EXP(F35/F36)</f>
        <v>3.1204742708054917E-14</v>
      </c>
    </row>
    <row r="38" spans="1:25" x14ac:dyDescent="0.25">
      <c r="A38" t="s">
        <v>45</v>
      </c>
      <c r="B38">
        <v>0.11378000000000001</v>
      </c>
      <c r="D38" t="s">
        <v>46</v>
      </c>
      <c r="F38" t="s">
        <v>47</v>
      </c>
      <c r="G38">
        <f>B40*G37</f>
        <v>140.42134218624713</v>
      </c>
    </row>
    <row r="39" spans="1:25" x14ac:dyDescent="0.25">
      <c r="A39" t="s">
        <v>48</v>
      </c>
      <c r="B39">
        <v>735010</v>
      </c>
      <c r="D39" t="s">
        <v>21</v>
      </c>
      <c r="S39" t="s">
        <v>32</v>
      </c>
      <c r="W39" t="s">
        <v>33</v>
      </c>
      <c r="X39" t="s">
        <v>34</v>
      </c>
      <c r="Y39">
        <v>0.28000000000000003</v>
      </c>
    </row>
    <row r="40" spans="1:25" x14ac:dyDescent="0.25">
      <c r="A40" t="s">
        <v>49</v>
      </c>
      <c r="B40">
        <f>4.5 *10^15</f>
        <v>4500000000000000</v>
      </c>
      <c r="D40" t="s">
        <v>50</v>
      </c>
      <c r="S40" t="s">
        <v>35</v>
      </c>
      <c r="W40" t="s">
        <v>40</v>
      </c>
      <c r="X40" t="s">
        <v>36</v>
      </c>
      <c r="Y40" s="17" t="e">
        <f>10^W40</f>
        <v>#VALUE!</v>
      </c>
    </row>
    <row r="41" spans="1:25" x14ac:dyDescent="0.25">
      <c r="A41" t="s">
        <v>51</v>
      </c>
      <c r="B41">
        <v>375.38</v>
      </c>
      <c r="D41" t="s">
        <v>23</v>
      </c>
    </row>
    <row r="42" spans="1:25" x14ac:dyDescent="0.25">
      <c r="A42" t="s">
        <v>52</v>
      </c>
      <c r="B42">
        <v>38.64</v>
      </c>
      <c r="D42" t="s">
        <v>46</v>
      </c>
      <c r="O42" s="21"/>
      <c r="P42" s="21"/>
      <c r="Q42" s="22"/>
    </row>
    <row r="43" spans="1:25" x14ac:dyDescent="0.25">
      <c r="A43" t="s">
        <v>53</v>
      </c>
      <c r="B43">
        <v>51.6</v>
      </c>
      <c r="D43" t="s">
        <v>23</v>
      </c>
      <c r="O43" s="24"/>
      <c r="Q43" s="23"/>
    </row>
    <row r="44" spans="1:25" x14ac:dyDescent="0.25">
      <c r="O44" s="24"/>
      <c r="Q44" s="23"/>
    </row>
    <row r="45" spans="1:25" x14ac:dyDescent="0.25">
      <c r="A45" t="s">
        <v>86</v>
      </c>
      <c r="O45" s="24"/>
      <c r="Q45" s="23"/>
    </row>
    <row r="46" spans="1:25" x14ac:dyDescent="0.25">
      <c r="A46" t="s">
        <v>54</v>
      </c>
      <c r="B46">
        <v>315</v>
      </c>
      <c r="C46">
        <f>B46+273.15</f>
        <v>588.15</v>
      </c>
      <c r="O46" s="24"/>
      <c r="Q46" s="23"/>
    </row>
    <row r="47" spans="1:25" x14ac:dyDescent="0.25">
      <c r="A47" t="s">
        <v>55</v>
      </c>
      <c r="O47" s="24"/>
      <c r="Q47" s="23"/>
    </row>
    <row r="48" spans="1:25" x14ac:dyDescent="0.25">
      <c r="A48" t="s">
        <v>56</v>
      </c>
      <c r="B48" t="s">
        <v>22</v>
      </c>
      <c r="C48" t="s">
        <v>9</v>
      </c>
      <c r="D48" t="s">
        <v>57</v>
      </c>
      <c r="E48" t="s">
        <v>58</v>
      </c>
    </row>
    <row r="49" spans="1:5" x14ac:dyDescent="0.25">
      <c r="A49">
        <v>260.61949956413673</v>
      </c>
      <c r="B49">
        <f t="shared" ref="B49:B53" si="4">G$38/(1+(G$38*A49/B$39)^(1-B$38))</f>
        <v>131.22921649932027</v>
      </c>
      <c r="C49">
        <f t="shared" ref="C49:D53" si="5">LOG(A49,10)</f>
        <v>2.4160069065273233</v>
      </c>
      <c r="D49">
        <f t="shared" si="5"/>
        <v>2.1180305358922142</v>
      </c>
      <c r="E49" s="15">
        <f>J7-B49</f>
        <v>62.105862414728847</v>
      </c>
    </row>
    <row r="50" spans="1:5" x14ac:dyDescent="0.25">
      <c r="A50">
        <v>453.8878924993391</v>
      </c>
      <c r="B50">
        <f t="shared" si="4"/>
        <v>125.9917257014159</v>
      </c>
      <c r="C50">
        <f t="shared" si="5"/>
        <v>2.6569485980527019</v>
      </c>
      <c r="D50">
        <f t="shared" si="5"/>
        <v>2.1003420244809585</v>
      </c>
      <c r="E50" s="15">
        <f>J8-B50</f>
        <v>55.84283061642688</v>
      </c>
    </row>
    <row r="51" spans="1:5" x14ac:dyDescent="0.25">
      <c r="A51">
        <v>582.73348778947411</v>
      </c>
      <c r="B51">
        <f t="shared" si="4"/>
        <v>122.86214439563028</v>
      </c>
      <c r="C51">
        <f t="shared" si="5"/>
        <v>2.7654699762921169</v>
      </c>
      <c r="D51">
        <f t="shared" si="5"/>
        <v>2.0894180910833482</v>
      </c>
      <c r="E51" s="15">
        <f>J9-B51</f>
        <v>34.197275057606646</v>
      </c>
    </row>
    <row r="52" spans="1:5" x14ac:dyDescent="0.25">
      <c r="A52">
        <v>776.00188072467688</v>
      </c>
      <c r="B52">
        <f t="shared" si="4"/>
        <v>118.57753294651026</v>
      </c>
      <c r="C52">
        <f t="shared" si="5"/>
        <v>2.8898627738192184</v>
      </c>
      <c r="D52">
        <f t="shared" si="5"/>
        <v>2.074002410430746</v>
      </c>
      <c r="E52" s="15">
        <f>J10-B52</f>
        <v>14.678078444063502</v>
      </c>
    </row>
    <row r="53" spans="1:5" x14ac:dyDescent="0.25">
      <c r="A53">
        <v>1408.5166212398851</v>
      </c>
      <c r="B53">
        <f t="shared" si="4"/>
        <v>106.99252249748112</v>
      </c>
      <c r="C53">
        <f t="shared" si="5"/>
        <v>3.1487619762562424</v>
      </c>
      <c r="D53">
        <f t="shared" si="5"/>
        <v>2.029353426736066</v>
      </c>
      <c r="E53" s="15">
        <f>J11-B53</f>
        <v>-106.99252249748112</v>
      </c>
    </row>
    <row r="54" spans="1:5" x14ac:dyDescent="0.25">
      <c r="E54" s="15"/>
    </row>
    <row r="55" spans="1:5" x14ac:dyDescent="0.25">
      <c r="E55" s="15"/>
    </row>
    <row r="56" spans="1:5" x14ac:dyDescent="0.25">
      <c r="E56" s="15"/>
    </row>
    <row r="57" spans="1:5" x14ac:dyDescent="0.25">
      <c r="E57" s="15"/>
    </row>
    <row r="58" spans="1:5" x14ac:dyDescent="0.25">
      <c r="E58" s="15"/>
    </row>
    <row r="65" spans="1:24" x14ac:dyDescent="0.25">
      <c r="X65" s="18"/>
    </row>
    <row r="66" spans="1:24" x14ac:dyDescent="0.25">
      <c r="A66" t="s">
        <v>64</v>
      </c>
    </row>
    <row r="67" spans="1:24" x14ac:dyDescent="0.25">
      <c r="A67" t="s">
        <v>65</v>
      </c>
    </row>
    <row r="68" spans="1:24" x14ac:dyDescent="0.25">
      <c r="A68" t="s">
        <v>66</v>
      </c>
    </row>
    <row r="70" spans="1:24" x14ac:dyDescent="0.25">
      <c r="A70" t="s">
        <v>67</v>
      </c>
      <c r="B70" t="s">
        <v>67</v>
      </c>
      <c r="C70" t="s">
        <v>68</v>
      </c>
      <c r="D70" t="s">
        <v>69</v>
      </c>
      <c r="E70" t="s">
        <v>70</v>
      </c>
      <c r="F70" t="s">
        <v>71</v>
      </c>
      <c r="G70" t="s">
        <v>68</v>
      </c>
      <c r="H70" t="s">
        <v>72</v>
      </c>
      <c r="I70" t="s">
        <v>73</v>
      </c>
      <c r="J70" t="s">
        <v>74</v>
      </c>
      <c r="K70" t="s">
        <v>75</v>
      </c>
      <c r="L70" t="s">
        <v>76</v>
      </c>
      <c r="M70" t="s">
        <v>77</v>
      </c>
    </row>
    <row r="71" spans="1:24" x14ac:dyDescent="0.25">
      <c r="A71" t="s">
        <v>78</v>
      </c>
      <c r="B71" t="s">
        <v>79</v>
      </c>
      <c r="C71" t="s">
        <v>80</v>
      </c>
      <c r="D71" t="s">
        <v>80</v>
      </c>
      <c r="F71" t="s">
        <v>81</v>
      </c>
      <c r="G71" t="s">
        <v>21</v>
      </c>
      <c r="H71" t="s">
        <v>21</v>
      </c>
      <c r="L71" t="s">
        <v>82</v>
      </c>
      <c r="M71" t="s">
        <v>82</v>
      </c>
    </row>
    <row r="72" spans="1:24" x14ac:dyDescent="0.25">
      <c r="A72">
        <f>B72*2*3.1416</f>
        <v>0.62831999999999999</v>
      </c>
      <c r="B72">
        <v>0.1</v>
      </c>
      <c r="E72">
        <v>1.1283099999999999</v>
      </c>
      <c r="G72">
        <v>181.22200000000001</v>
      </c>
      <c r="H72">
        <v>1349.82</v>
      </c>
      <c r="I72">
        <f>H72/A72</f>
        <v>2148.3002291825819</v>
      </c>
      <c r="J72">
        <f>G72/A72</f>
        <v>288.42309651133183</v>
      </c>
      <c r="K72">
        <f>SQRT(I72^2+J72^2)*0.43</f>
        <v>932.05728736279207</v>
      </c>
      <c r="L72">
        <f>(A72*(25.4/2))/1</f>
        <v>7.9796639999999996</v>
      </c>
      <c r="M72">
        <f>L72*0.83</f>
        <v>6.6231211199999995</v>
      </c>
    </row>
    <row r="73" spans="1:24" x14ac:dyDescent="0.25">
      <c r="A73">
        <f t="shared" ref="A73:A122" si="6">B73*2*3.1416</f>
        <v>0.70497504</v>
      </c>
      <c r="B73">
        <v>0.11219999999999999</v>
      </c>
      <c r="E73">
        <v>1.1264700000000001</v>
      </c>
      <c r="G73">
        <v>206.32900000000001</v>
      </c>
      <c r="H73">
        <v>1503.32</v>
      </c>
      <c r="I73">
        <f t="shared" ref="I73:I122" si="7">H73/A73</f>
        <v>2132.4442919284065</v>
      </c>
      <c r="J73">
        <f t="shared" ref="J73:J122" si="8">G73/A73</f>
        <v>292.67561018897919</v>
      </c>
      <c r="K73">
        <f t="shared" ref="K73:K122" si="9">SQRT(I73^2+J73^2)*0.43</f>
        <v>925.54717403476843</v>
      </c>
      <c r="L73">
        <f t="shared" ref="L73:L122" si="10">(A73*(25.4/2))/1</f>
        <v>8.9531830079999999</v>
      </c>
      <c r="M73">
        <f t="shared" ref="M73:M122" si="11">L73*0.83</f>
        <v>7.4311418966399998</v>
      </c>
    </row>
    <row r="74" spans="1:24" x14ac:dyDescent="0.25">
      <c r="A74">
        <f t="shared" si="6"/>
        <v>0.790992048</v>
      </c>
      <c r="B74">
        <v>0.12589</v>
      </c>
      <c r="E74">
        <v>1.11985</v>
      </c>
      <c r="G74">
        <v>241.31700000000001</v>
      </c>
      <c r="H74">
        <v>1671.83</v>
      </c>
      <c r="I74">
        <f t="shared" si="7"/>
        <v>2113.5863555482924</v>
      </c>
      <c r="J74">
        <f t="shared" si="8"/>
        <v>305.08144880869901</v>
      </c>
      <c r="K74">
        <f t="shared" si="9"/>
        <v>918.26114627846573</v>
      </c>
      <c r="L74">
        <f t="shared" si="10"/>
        <v>10.0455990096</v>
      </c>
      <c r="M74">
        <f t="shared" si="11"/>
        <v>8.3378471779679995</v>
      </c>
    </row>
    <row r="75" spans="1:24" x14ac:dyDescent="0.25">
      <c r="A75">
        <f t="shared" si="6"/>
        <v>0.8875019999999999</v>
      </c>
      <c r="B75">
        <v>0.14124999999999999</v>
      </c>
      <c r="E75">
        <v>1.1087400000000001</v>
      </c>
      <c r="G75">
        <v>284.90699999999998</v>
      </c>
      <c r="H75">
        <v>1845.04</v>
      </c>
      <c r="I75">
        <f t="shared" si="7"/>
        <v>2078.9136249833805</v>
      </c>
      <c r="J75">
        <f t="shared" si="8"/>
        <v>321.0212484028205</v>
      </c>
      <c r="K75">
        <f t="shared" si="9"/>
        <v>904.52792064828361</v>
      </c>
      <c r="L75">
        <f t="shared" si="10"/>
        <v>11.271275399999999</v>
      </c>
      <c r="M75">
        <f t="shared" si="11"/>
        <v>9.3551585819999978</v>
      </c>
    </row>
    <row r="76" spans="1:24" x14ac:dyDescent="0.25">
      <c r="A76">
        <f t="shared" si="6"/>
        <v>0.99582436799999996</v>
      </c>
      <c r="B76">
        <v>0.15848999999999999</v>
      </c>
      <c r="E76">
        <v>1.0952999999999999</v>
      </c>
      <c r="G76">
        <v>339.92500000000001</v>
      </c>
      <c r="H76">
        <v>2045.16</v>
      </c>
      <c r="I76">
        <f t="shared" si="7"/>
        <v>2053.7356442757787</v>
      </c>
      <c r="J76">
        <f t="shared" si="8"/>
        <v>341.35035345911524</v>
      </c>
      <c r="K76">
        <f t="shared" si="9"/>
        <v>895.22139421119289</v>
      </c>
      <c r="L76">
        <f t="shared" si="10"/>
        <v>12.646969473599999</v>
      </c>
      <c r="M76">
        <f t="shared" si="11"/>
        <v>10.496984663087998</v>
      </c>
    </row>
    <row r="77" spans="1:24" x14ac:dyDescent="0.25">
      <c r="A77">
        <f t="shared" si="6"/>
        <v>1.1173414559999999</v>
      </c>
      <c r="B77">
        <v>0.17782999999999999</v>
      </c>
      <c r="E77">
        <v>1.0785</v>
      </c>
      <c r="G77">
        <v>398.47300000000001</v>
      </c>
      <c r="H77">
        <v>2272.35</v>
      </c>
      <c r="I77">
        <f t="shared" si="7"/>
        <v>2033.7113492010271</v>
      </c>
      <c r="J77">
        <f t="shared" si="8"/>
        <v>356.62598739198671</v>
      </c>
      <c r="K77">
        <f t="shared" si="9"/>
        <v>887.83952027070393</v>
      </c>
      <c r="L77">
        <f t="shared" si="10"/>
        <v>14.190236491199999</v>
      </c>
      <c r="M77">
        <f t="shared" si="11"/>
        <v>11.777896287695999</v>
      </c>
    </row>
    <row r="78" spans="1:24" x14ac:dyDescent="0.25">
      <c r="A78">
        <f t="shared" si="6"/>
        <v>1.2536868960000001</v>
      </c>
      <c r="B78">
        <v>0.19953000000000001</v>
      </c>
      <c r="E78">
        <v>1.06108</v>
      </c>
      <c r="G78">
        <v>462.40800000000002</v>
      </c>
      <c r="H78">
        <v>2508.7199999999998</v>
      </c>
      <c r="I78">
        <f t="shared" si="7"/>
        <v>2001.0737992111865</v>
      </c>
      <c r="J78">
        <f t="shared" si="8"/>
        <v>368.83850463409487</v>
      </c>
      <c r="K78">
        <f t="shared" si="9"/>
        <v>874.95630277914404</v>
      </c>
      <c r="L78">
        <f t="shared" si="10"/>
        <v>15.9218235792</v>
      </c>
      <c r="M78">
        <f t="shared" si="11"/>
        <v>13.215113570735999</v>
      </c>
    </row>
    <row r="79" spans="1:24" x14ac:dyDescent="0.25">
      <c r="A79">
        <f t="shared" si="6"/>
        <v>1.406619984</v>
      </c>
      <c r="B79">
        <v>0.22387000000000001</v>
      </c>
      <c r="E79">
        <v>1.0383199999999999</v>
      </c>
      <c r="G79">
        <v>552.23299999999995</v>
      </c>
      <c r="H79">
        <v>2777.93</v>
      </c>
      <c r="I79">
        <f t="shared" si="7"/>
        <v>1974.897293937493</v>
      </c>
      <c r="J79">
        <f t="shared" si="8"/>
        <v>392.59573039024872</v>
      </c>
      <c r="K79">
        <f t="shared" si="9"/>
        <v>865.82298988575633</v>
      </c>
      <c r="L79">
        <f t="shared" si="10"/>
        <v>17.8640737968</v>
      </c>
      <c r="M79">
        <f t="shared" si="11"/>
        <v>14.827181251343999</v>
      </c>
    </row>
    <row r="80" spans="1:24" x14ac:dyDescent="0.25">
      <c r="A80">
        <f t="shared" si="6"/>
        <v>1.5782770080000001</v>
      </c>
      <c r="B80">
        <v>0.25119000000000002</v>
      </c>
      <c r="E80">
        <v>1.0128999999999999</v>
      </c>
      <c r="G80">
        <v>645.75800000000004</v>
      </c>
      <c r="H80">
        <v>3069.51</v>
      </c>
      <c r="I80">
        <f t="shared" si="7"/>
        <v>1944.8487080792599</v>
      </c>
      <c r="J80">
        <f t="shared" si="8"/>
        <v>409.15377764915144</v>
      </c>
      <c r="K80">
        <f t="shared" si="9"/>
        <v>854.5911468176389</v>
      </c>
      <c r="L80">
        <f t="shared" si="10"/>
        <v>20.044118001600001</v>
      </c>
      <c r="M80">
        <f t="shared" si="11"/>
        <v>16.636617941328002</v>
      </c>
    </row>
    <row r="81" spans="1:13" x14ac:dyDescent="0.25">
      <c r="A81">
        <f t="shared" si="6"/>
        <v>1.7708570879999999</v>
      </c>
      <c r="B81">
        <v>0.28183999999999998</v>
      </c>
      <c r="E81">
        <v>0.98485</v>
      </c>
      <c r="G81">
        <v>751.43799999999999</v>
      </c>
      <c r="H81">
        <v>3395.07</v>
      </c>
      <c r="I81">
        <f t="shared" si="7"/>
        <v>1917.1902820426808</v>
      </c>
      <c r="J81">
        <f t="shared" si="8"/>
        <v>424.33576661382176</v>
      </c>
      <c r="K81">
        <f t="shared" si="9"/>
        <v>844.34301372693812</v>
      </c>
      <c r="L81">
        <f t="shared" si="10"/>
        <v>22.489885017599995</v>
      </c>
      <c r="M81">
        <f t="shared" si="11"/>
        <v>18.666604564607994</v>
      </c>
    </row>
    <row r="82" spans="1:13" x14ac:dyDescent="0.25">
      <c r="A82">
        <f t="shared" si="6"/>
        <v>1.9869363360000001</v>
      </c>
      <c r="B82">
        <v>0.31623000000000001</v>
      </c>
      <c r="E82">
        <v>0.95482</v>
      </c>
      <c r="G82">
        <v>877.81899999999996</v>
      </c>
      <c r="H82">
        <v>3733.22</v>
      </c>
      <c r="I82">
        <f t="shared" si="7"/>
        <v>1878.8825451325379</v>
      </c>
      <c r="J82">
        <f t="shared" si="8"/>
        <v>441.79523223536233</v>
      </c>
      <c r="K82">
        <f t="shared" si="9"/>
        <v>829.95376448144202</v>
      </c>
      <c r="L82">
        <f t="shared" si="10"/>
        <v>25.234091467199999</v>
      </c>
      <c r="M82">
        <f t="shared" si="11"/>
        <v>20.944295917776</v>
      </c>
    </row>
    <row r="83" spans="1:13" x14ac:dyDescent="0.25">
      <c r="A83">
        <f t="shared" si="6"/>
        <v>2.2293421919999998</v>
      </c>
      <c r="B83">
        <v>0.35481000000000001</v>
      </c>
      <c r="E83">
        <v>0.92308999999999997</v>
      </c>
      <c r="G83">
        <v>1004.85</v>
      </c>
      <c r="H83">
        <v>4109.4799999999996</v>
      </c>
      <c r="I83">
        <f t="shared" si="7"/>
        <v>1843.359899950254</v>
      </c>
      <c r="J83">
        <f t="shared" si="8"/>
        <v>450.73834048712075</v>
      </c>
      <c r="K83">
        <f t="shared" si="9"/>
        <v>815.99689264344659</v>
      </c>
      <c r="L83">
        <f t="shared" si="10"/>
        <v>28.312645838399995</v>
      </c>
      <c r="M83">
        <f t="shared" si="11"/>
        <v>23.499496045871993</v>
      </c>
    </row>
    <row r="84" spans="1:13" x14ac:dyDescent="0.25">
      <c r="A84">
        <f t="shared" si="6"/>
        <v>2.501404752</v>
      </c>
      <c r="B84">
        <v>0.39811000000000002</v>
      </c>
      <c r="E84">
        <v>0.89263999999999999</v>
      </c>
      <c r="G84">
        <v>1176.3399999999999</v>
      </c>
      <c r="H84">
        <v>4517.8999999999996</v>
      </c>
      <c r="I84">
        <f t="shared" si="7"/>
        <v>1806.145125609004</v>
      </c>
      <c r="J84">
        <f t="shared" si="8"/>
        <v>470.27175392525197</v>
      </c>
      <c r="K84">
        <f t="shared" si="9"/>
        <v>802.53665326075486</v>
      </c>
      <c r="L84">
        <f t="shared" si="10"/>
        <v>31.767840350399997</v>
      </c>
      <c r="M84">
        <f t="shared" si="11"/>
        <v>26.367307490831998</v>
      </c>
    </row>
    <row r="85" spans="1:13" x14ac:dyDescent="0.25">
      <c r="A85">
        <f t="shared" si="6"/>
        <v>2.806579776</v>
      </c>
      <c r="B85">
        <v>0.44668000000000002</v>
      </c>
      <c r="E85">
        <v>0.86224999999999996</v>
      </c>
      <c r="G85">
        <v>1361.67</v>
      </c>
      <c r="H85">
        <v>4960.57</v>
      </c>
      <c r="I85">
        <f t="shared" si="7"/>
        <v>1767.4787092886113</v>
      </c>
      <c r="J85">
        <f t="shared" si="8"/>
        <v>485.17060218422955</v>
      </c>
      <c r="K85">
        <f t="shared" si="9"/>
        <v>788.12929810861749</v>
      </c>
      <c r="L85">
        <f t="shared" si="10"/>
        <v>35.643563155199999</v>
      </c>
      <c r="M85">
        <f t="shared" si="11"/>
        <v>29.584157418815998</v>
      </c>
    </row>
    <row r="86" spans="1:13" x14ac:dyDescent="0.25">
      <c r="A86">
        <f t="shared" si="6"/>
        <v>3.1490770079999999</v>
      </c>
      <c r="B86">
        <v>0.50119000000000002</v>
      </c>
      <c r="E86">
        <v>0.83331</v>
      </c>
      <c r="G86">
        <v>1571.68</v>
      </c>
      <c r="H86">
        <v>5455.43</v>
      </c>
      <c r="I86">
        <f t="shared" si="7"/>
        <v>1732.3901530959324</v>
      </c>
      <c r="J86">
        <f t="shared" si="8"/>
        <v>499.09227243641931</v>
      </c>
      <c r="K86">
        <f t="shared" si="9"/>
        <v>775.22557351506532</v>
      </c>
      <c r="L86">
        <f t="shared" si="10"/>
        <v>39.993278001599997</v>
      </c>
      <c r="M86">
        <f t="shared" si="11"/>
        <v>33.194420741327995</v>
      </c>
    </row>
    <row r="87" spans="1:13" x14ac:dyDescent="0.25">
      <c r="A87">
        <f t="shared" si="6"/>
        <v>3.5332946879999998</v>
      </c>
      <c r="B87">
        <v>0.56233999999999995</v>
      </c>
      <c r="E87">
        <v>0.80528</v>
      </c>
      <c r="G87">
        <v>1798.65</v>
      </c>
      <c r="H87">
        <v>5971.8</v>
      </c>
      <c r="I87">
        <f t="shared" si="7"/>
        <v>1690.1505612542896</v>
      </c>
      <c r="J87">
        <f t="shared" si="8"/>
        <v>509.05745453632545</v>
      </c>
      <c r="K87">
        <f t="shared" si="9"/>
        <v>759.01375569113247</v>
      </c>
      <c r="L87">
        <f t="shared" si="10"/>
        <v>44.872842537599993</v>
      </c>
      <c r="M87">
        <f t="shared" si="11"/>
        <v>37.244459306207993</v>
      </c>
    </row>
    <row r="88" spans="1:13" x14ac:dyDescent="0.25">
      <c r="A88">
        <f t="shared" si="6"/>
        <v>3.9644478719999996</v>
      </c>
      <c r="B88">
        <v>0.63095999999999997</v>
      </c>
      <c r="E88">
        <v>0.77939000000000003</v>
      </c>
      <c r="G88">
        <v>2076.96</v>
      </c>
      <c r="H88">
        <v>6527.82</v>
      </c>
      <c r="I88">
        <f t="shared" si="7"/>
        <v>1646.5899441141651</v>
      </c>
      <c r="J88">
        <f t="shared" si="8"/>
        <v>523.89640803933878</v>
      </c>
      <c r="K88">
        <f t="shared" si="9"/>
        <v>743.0078849767508</v>
      </c>
      <c r="L88">
        <f t="shared" si="10"/>
        <v>50.348487974399994</v>
      </c>
      <c r="M88">
        <f t="shared" si="11"/>
        <v>41.789245018751991</v>
      </c>
    </row>
    <row r="89" spans="1:13" x14ac:dyDescent="0.25">
      <c r="A89">
        <f t="shared" si="6"/>
        <v>4.4481914399999996</v>
      </c>
      <c r="B89">
        <v>0.70794999999999997</v>
      </c>
      <c r="E89">
        <v>0.75426000000000004</v>
      </c>
      <c r="G89">
        <v>2381.33</v>
      </c>
      <c r="H89">
        <v>7149.14</v>
      </c>
      <c r="I89">
        <f t="shared" si="7"/>
        <v>1607.2015101939949</v>
      </c>
      <c r="J89">
        <f t="shared" si="8"/>
        <v>535.347912094359</v>
      </c>
      <c r="K89">
        <f t="shared" si="9"/>
        <v>728.42737156307453</v>
      </c>
      <c r="L89">
        <f t="shared" si="10"/>
        <v>56.492031287999993</v>
      </c>
      <c r="M89">
        <f t="shared" si="11"/>
        <v>46.888385969039994</v>
      </c>
    </row>
    <row r="90" spans="1:13" x14ac:dyDescent="0.25">
      <c r="A90">
        <f t="shared" si="6"/>
        <v>4.9909342560000001</v>
      </c>
      <c r="B90">
        <v>0.79432999999999998</v>
      </c>
      <c r="E90">
        <v>0.72992999999999997</v>
      </c>
      <c r="G90">
        <v>2722.16</v>
      </c>
      <c r="H90">
        <v>7794.31</v>
      </c>
      <c r="I90">
        <f t="shared" si="7"/>
        <v>1561.6935828457044</v>
      </c>
      <c r="J90">
        <f t="shared" si="8"/>
        <v>545.42092930346143</v>
      </c>
      <c r="K90">
        <f t="shared" si="9"/>
        <v>711.30511577571474</v>
      </c>
      <c r="L90">
        <f t="shared" si="10"/>
        <v>63.384865051199995</v>
      </c>
      <c r="M90">
        <f t="shared" si="11"/>
        <v>52.609437992495991</v>
      </c>
    </row>
    <row r="91" spans="1:13" x14ac:dyDescent="0.25">
      <c r="A91">
        <f t="shared" si="6"/>
        <v>5.5999020000000002</v>
      </c>
      <c r="B91">
        <v>0.89124999999999999</v>
      </c>
      <c r="E91">
        <v>0.7046</v>
      </c>
      <c r="G91">
        <v>3106.76</v>
      </c>
      <c r="H91">
        <v>8506.0300000000007</v>
      </c>
      <c r="I91">
        <f t="shared" si="7"/>
        <v>1518.9605103803603</v>
      </c>
      <c r="J91">
        <f t="shared" si="8"/>
        <v>554.78828022347534</v>
      </c>
      <c r="K91">
        <f t="shared" si="9"/>
        <v>695.35548064808984</v>
      </c>
      <c r="L91">
        <f t="shared" si="10"/>
        <v>71.118755399999998</v>
      </c>
      <c r="M91">
        <f t="shared" si="11"/>
        <v>59.028566981999994</v>
      </c>
    </row>
    <row r="92" spans="1:13" x14ac:dyDescent="0.25">
      <c r="A92">
        <f t="shared" si="6"/>
        <v>6.2831999999999999</v>
      </c>
      <c r="B92">
        <v>1</v>
      </c>
      <c r="E92">
        <v>0.67962</v>
      </c>
      <c r="G92">
        <v>3521.73</v>
      </c>
      <c r="H92">
        <v>9250.36</v>
      </c>
      <c r="I92">
        <f t="shared" si="7"/>
        <v>1472.2370766488414</v>
      </c>
      <c r="J92">
        <f t="shared" si="8"/>
        <v>560.49942704354476</v>
      </c>
      <c r="K92">
        <f t="shared" si="9"/>
        <v>677.38876215194261</v>
      </c>
      <c r="L92">
        <f t="shared" si="10"/>
        <v>79.796639999999996</v>
      </c>
      <c r="M92">
        <f t="shared" si="11"/>
        <v>66.23121119999999</v>
      </c>
    </row>
    <row r="93" spans="1:13" x14ac:dyDescent="0.25">
      <c r="A93">
        <f t="shared" si="6"/>
        <v>7.0498760640000002</v>
      </c>
      <c r="B93">
        <v>1.12202</v>
      </c>
      <c r="G93">
        <v>4005.39</v>
      </c>
      <c r="H93">
        <v>10054.6</v>
      </c>
      <c r="I93">
        <f t="shared" si="7"/>
        <v>1426.2094693186937</v>
      </c>
      <c r="J93">
        <f t="shared" si="8"/>
        <v>568.15041337441585</v>
      </c>
      <c r="K93">
        <f t="shared" si="9"/>
        <v>660.14010372437554</v>
      </c>
      <c r="L93">
        <f t="shared" si="10"/>
        <v>89.533426012799993</v>
      </c>
      <c r="M93">
        <f t="shared" si="11"/>
        <v>74.312743590623995</v>
      </c>
    </row>
    <row r="94" spans="1:13" x14ac:dyDescent="0.25">
      <c r="A94">
        <f t="shared" si="6"/>
        <v>7.910108976000001</v>
      </c>
      <c r="B94">
        <v>1.2589300000000001</v>
      </c>
      <c r="G94">
        <v>4559.78</v>
      </c>
      <c r="H94">
        <v>10921.3</v>
      </c>
      <c r="I94">
        <f t="shared" si="7"/>
        <v>1380.6763008115602</v>
      </c>
      <c r="J94">
        <f t="shared" si="8"/>
        <v>576.44970680363474</v>
      </c>
      <c r="K94">
        <f t="shared" si="9"/>
        <v>643.35836561490214</v>
      </c>
      <c r="L94">
        <f t="shared" si="10"/>
        <v>100.45838399520001</v>
      </c>
      <c r="M94">
        <f t="shared" si="11"/>
        <v>83.380458716016008</v>
      </c>
    </row>
    <row r="95" spans="1:13" x14ac:dyDescent="0.25">
      <c r="A95">
        <f t="shared" si="6"/>
        <v>8.8752713279999984</v>
      </c>
      <c r="B95">
        <v>1.4125399999999999</v>
      </c>
      <c r="G95">
        <v>5143.1400000000003</v>
      </c>
      <c r="H95">
        <v>11811.2</v>
      </c>
      <c r="I95">
        <f t="shared" si="7"/>
        <v>1330.7987512153727</v>
      </c>
      <c r="J95">
        <f t="shared" si="8"/>
        <v>579.49101609708009</v>
      </c>
      <c r="K95">
        <f t="shared" si="9"/>
        <v>624.14246768644307</v>
      </c>
      <c r="L95">
        <f t="shared" si="10"/>
        <v>112.71594586559998</v>
      </c>
      <c r="M95">
        <f t="shared" si="11"/>
        <v>93.55423506844798</v>
      </c>
    </row>
    <row r="96" spans="1:13" x14ac:dyDescent="0.25">
      <c r="A96">
        <f t="shared" si="6"/>
        <v>9.9581808479999996</v>
      </c>
      <c r="B96">
        <v>1.5848899999999999</v>
      </c>
      <c r="G96">
        <v>5800.69</v>
      </c>
      <c r="H96">
        <v>12777.5</v>
      </c>
      <c r="I96">
        <f t="shared" si="7"/>
        <v>1283.1158818095007</v>
      </c>
      <c r="J96">
        <f t="shared" si="8"/>
        <v>582.50498645694006</v>
      </c>
      <c r="K96">
        <f t="shared" si="9"/>
        <v>605.93369179826107</v>
      </c>
      <c r="L96">
        <f t="shared" si="10"/>
        <v>126.46889676959999</v>
      </c>
      <c r="M96">
        <f t="shared" si="11"/>
        <v>104.96918431876799</v>
      </c>
    </row>
    <row r="97" spans="1:15" x14ac:dyDescent="0.25">
      <c r="A97">
        <f t="shared" si="6"/>
        <v>11.173288896000001</v>
      </c>
      <c r="B97">
        <v>1.7782800000000001</v>
      </c>
      <c r="G97">
        <v>6530.46</v>
      </c>
      <c r="H97">
        <v>13794.7</v>
      </c>
      <c r="I97">
        <f t="shared" si="7"/>
        <v>1234.6140987134465</v>
      </c>
      <c r="J97">
        <f t="shared" si="8"/>
        <v>584.47070157989765</v>
      </c>
      <c r="K97">
        <f t="shared" si="9"/>
        <v>587.36771901925147</v>
      </c>
      <c r="L97">
        <f t="shared" si="10"/>
        <v>141.9007689792</v>
      </c>
      <c r="M97">
        <f t="shared" si="11"/>
        <v>117.777638252736</v>
      </c>
    </row>
    <row r="98" spans="1:15" x14ac:dyDescent="0.25">
      <c r="A98">
        <f t="shared" si="6"/>
        <v>12.536617632</v>
      </c>
      <c r="B98">
        <v>1.99526</v>
      </c>
      <c r="G98">
        <v>7321.31</v>
      </c>
      <c r="H98">
        <v>14863</v>
      </c>
      <c r="I98">
        <f t="shared" si="7"/>
        <v>1185.5669875470921</v>
      </c>
      <c r="J98">
        <f t="shared" si="8"/>
        <v>583.99404168730416</v>
      </c>
      <c r="K98">
        <f t="shared" si="9"/>
        <v>568.28662740290372</v>
      </c>
      <c r="L98">
        <f t="shared" si="10"/>
        <v>159.2150439264</v>
      </c>
      <c r="M98">
        <f t="shared" si="11"/>
        <v>132.148486458912</v>
      </c>
    </row>
    <row r="99" spans="1:15" x14ac:dyDescent="0.25">
      <c r="A99">
        <f t="shared" si="6"/>
        <v>14.066325503999998</v>
      </c>
      <c r="B99">
        <v>2.2387199999999998</v>
      </c>
      <c r="G99">
        <v>8203.2099999999991</v>
      </c>
      <c r="H99">
        <v>16009.9</v>
      </c>
      <c r="I99">
        <f t="shared" si="7"/>
        <v>1138.1721541597565</v>
      </c>
      <c r="J99">
        <f t="shared" si="8"/>
        <v>583.18073171755316</v>
      </c>
      <c r="K99">
        <f t="shared" si="9"/>
        <v>549.91866292493819</v>
      </c>
      <c r="L99">
        <f t="shared" si="10"/>
        <v>178.64233390079997</v>
      </c>
      <c r="M99">
        <f t="shared" si="11"/>
        <v>148.27313713766398</v>
      </c>
    </row>
    <row r="100" spans="1:15" x14ac:dyDescent="0.25">
      <c r="A100">
        <f t="shared" si="6"/>
        <v>15.782707248000001</v>
      </c>
      <c r="B100">
        <v>2.5118900000000002</v>
      </c>
      <c r="G100">
        <v>9172.7000000000007</v>
      </c>
      <c r="H100">
        <v>17213.599999999999</v>
      </c>
      <c r="I100">
        <f t="shared" si="7"/>
        <v>1090.6620600329086</v>
      </c>
      <c r="J100">
        <f t="shared" si="8"/>
        <v>581.18672898544537</v>
      </c>
      <c r="K100">
        <f t="shared" si="9"/>
        <v>531.41489469841827</v>
      </c>
      <c r="L100">
        <f t="shared" si="10"/>
        <v>200.4403820496</v>
      </c>
      <c r="M100">
        <f t="shared" si="11"/>
        <v>166.365517101168</v>
      </c>
    </row>
    <row r="101" spans="1:15" x14ac:dyDescent="0.25">
      <c r="A101">
        <f t="shared" si="6"/>
        <v>17.708445215999998</v>
      </c>
      <c r="B101">
        <v>2.8183799999999999</v>
      </c>
      <c r="G101">
        <v>10224.4</v>
      </c>
      <c r="H101">
        <v>18452.099999999999</v>
      </c>
      <c r="I101">
        <f t="shared" si="7"/>
        <v>1041.9943577727586</v>
      </c>
      <c r="J101">
        <f t="shared" si="8"/>
        <v>577.37423445633794</v>
      </c>
      <c r="K101">
        <f t="shared" si="9"/>
        <v>512.24412109888794</v>
      </c>
      <c r="L101">
        <f t="shared" si="10"/>
        <v>224.89725424319997</v>
      </c>
      <c r="M101">
        <f t="shared" si="11"/>
        <v>186.66472102185597</v>
      </c>
    </row>
    <row r="102" spans="1:15" x14ac:dyDescent="0.25">
      <c r="A102">
        <f t="shared" si="6"/>
        <v>19.869237695999999</v>
      </c>
      <c r="B102">
        <v>3.16228</v>
      </c>
      <c r="G102">
        <v>11394.8</v>
      </c>
      <c r="H102">
        <v>19770.2</v>
      </c>
      <c r="I102">
        <f t="shared" si="7"/>
        <v>995.01552613566366</v>
      </c>
      <c r="J102">
        <f t="shared" si="8"/>
        <v>573.48954068298042</v>
      </c>
      <c r="K102">
        <f t="shared" si="9"/>
        <v>493.8351377047324</v>
      </c>
      <c r="L102">
        <f t="shared" si="10"/>
        <v>252.33931873919997</v>
      </c>
      <c r="M102">
        <f t="shared" si="11"/>
        <v>209.44163455353598</v>
      </c>
    </row>
    <row r="103" spans="1:15" x14ac:dyDescent="0.25">
      <c r="A103">
        <f t="shared" si="6"/>
        <v>22.293610416</v>
      </c>
      <c r="B103">
        <v>3.54813</v>
      </c>
      <c r="G103">
        <v>12653.1</v>
      </c>
      <c r="H103">
        <v>21143.7</v>
      </c>
      <c r="I103">
        <f t="shared" si="7"/>
        <v>948.41973127983272</v>
      </c>
      <c r="J103">
        <f t="shared" si="8"/>
        <v>567.56621129967095</v>
      </c>
      <c r="K103">
        <f t="shared" si="9"/>
        <v>475.26797091278513</v>
      </c>
      <c r="L103">
        <f t="shared" si="10"/>
        <v>283.12885228319999</v>
      </c>
      <c r="M103">
        <f t="shared" si="11"/>
        <v>234.99694739505597</v>
      </c>
    </row>
    <row r="104" spans="1:15" x14ac:dyDescent="0.25">
      <c r="A104">
        <f t="shared" si="6"/>
        <v>25.013859023999998</v>
      </c>
      <c r="B104">
        <v>3.9810699999999999</v>
      </c>
      <c r="G104">
        <v>14013.9</v>
      </c>
      <c r="H104">
        <v>22550.7</v>
      </c>
      <c r="I104">
        <f t="shared" si="7"/>
        <v>901.5282279460888</v>
      </c>
      <c r="J104">
        <f t="shared" si="8"/>
        <v>560.24542181012976</v>
      </c>
      <c r="K104">
        <f t="shared" si="9"/>
        <v>456.4137724741426</v>
      </c>
      <c r="L104">
        <f t="shared" si="10"/>
        <v>317.67600960479996</v>
      </c>
      <c r="M104">
        <f t="shared" si="11"/>
        <v>263.67108797198398</v>
      </c>
    </row>
    <row r="105" spans="1:15" x14ac:dyDescent="0.25">
      <c r="A105">
        <f t="shared" si="6"/>
        <v>28.066049088000003</v>
      </c>
      <c r="B105">
        <v>4.4668400000000004</v>
      </c>
      <c r="G105">
        <v>15490.6</v>
      </c>
      <c r="H105">
        <v>24047</v>
      </c>
      <c r="I105">
        <f t="shared" si="7"/>
        <v>856.80032571031177</v>
      </c>
      <c r="J105">
        <f t="shared" si="8"/>
        <v>551.93375994711005</v>
      </c>
      <c r="K105">
        <f t="shared" si="9"/>
        <v>438.24946757683534</v>
      </c>
      <c r="L105">
        <f t="shared" si="10"/>
        <v>356.43882341760002</v>
      </c>
      <c r="M105">
        <f t="shared" si="11"/>
        <v>295.84422343660799</v>
      </c>
    </row>
    <row r="106" spans="1:15" x14ac:dyDescent="0.25">
      <c r="A106">
        <f t="shared" si="6"/>
        <v>31.490581584000001</v>
      </c>
      <c r="B106">
        <v>5.01187</v>
      </c>
      <c r="G106">
        <v>17081.2</v>
      </c>
      <c r="H106">
        <v>25546.1</v>
      </c>
      <c r="I106">
        <f t="shared" si="7"/>
        <v>811.22985715131017</v>
      </c>
      <c r="J106">
        <f t="shared" si="8"/>
        <v>542.42250034145957</v>
      </c>
      <c r="K106">
        <f t="shared" si="9"/>
        <v>419.62273251925455</v>
      </c>
      <c r="L106">
        <f t="shared" si="10"/>
        <v>399.93038611679998</v>
      </c>
      <c r="M106">
        <f t="shared" si="11"/>
        <v>331.94222047694399</v>
      </c>
    </row>
    <row r="107" spans="1:15" x14ac:dyDescent="0.25">
      <c r="A107">
        <f t="shared" si="6"/>
        <v>35.333009711999999</v>
      </c>
      <c r="B107">
        <v>5.6234099999999998</v>
      </c>
      <c r="G107">
        <v>18808</v>
      </c>
      <c r="H107">
        <v>27166.400000000001</v>
      </c>
      <c r="I107">
        <f t="shared" si="7"/>
        <v>768.86741948772033</v>
      </c>
      <c r="J107">
        <f t="shared" si="8"/>
        <v>532.30676224030583</v>
      </c>
      <c r="K107">
        <f t="shared" si="9"/>
        <v>402.11497714877288</v>
      </c>
      <c r="L107">
        <f t="shared" si="10"/>
        <v>448.72922334239996</v>
      </c>
      <c r="M107">
        <f t="shared" si="11"/>
        <v>372.44525537419196</v>
      </c>
      <c r="N107" t="s">
        <v>83</v>
      </c>
      <c r="O107" t="s">
        <v>84</v>
      </c>
    </row>
    <row r="108" spans="1:15" x14ac:dyDescent="0.25">
      <c r="A108">
        <f t="shared" si="6"/>
        <v>39.644290223999995</v>
      </c>
      <c r="B108">
        <v>6.3095699999999999</v>
      </c>
      <c r="G108">
        <v>20645.7</v>
      </c>
      <c r="H108">
        <v>28784.3</v>
      </c>
      <c r="I108">
        <f t="shared" si="7"/>
        <v>726.06420337863585</v>
      </c>
      <c r="J108">
        <f t="shared" si="8"/>
        <v>520.7736065735246</v>
      </c>
      <c r="K108">
        <f t="shared" si="9"/>
        <v>384.21273047316504</v>
      </c>
      <c r="L108">
        <f t="shared" si="10"/>
        <v>503.4824858447999</v>
      </c>
      <c r="M108">
        <f t="shared" si="11"/>
        <v>417.89046325118392</v>
      </c>
      <c r="N108">
        <f>LOG(A108,10)</f>
        <v>1.5981806468169895</v>
      </c>
      <c r="O108">
        <f>LOG(K108,10)</f>
        <v>2.5845717506418944</v>
      </c>
    </row>
    <row r="109" spans="1:15" x14ac:dyDescent="0.25">
      <c r="A109">
        <f t="shared" si="6"/>
        <v>44.481663071999996</v>
      </c>
      <c r="B109">
        <v>7.0794600000000001</v>
      </c>
      <c r="G109">
        <v>22578.400000000001</v>
      </c>
      <c r="H109">
        <v>30470.2</v>
      </c>
      <c r="I109">
        <f t="shared" si="7"/>
        <v>685.00586299301767</v>
      </c>
      <c r="J109">
        <f t="shared" si="8"/>
        <v>507.58893532046227</v>
      </c>
      <c r="K109">
        <f t="shared" si="9"/>
        <v>366.60609728840552</v>
      </c>
      <c r="L109">
        <f t="shared" si="10"/>
        <v>564.91712101439987</v>
      </c>
      <c r="M109">
        <f t="shared" si="11"/>
        <v>468.88121044195185</v>
      </c>
      <c r="N109">
        <f t="shared" ref="N109:N122" si="12">LOG(A109,10)</f>
        <v>1.6481810161974388</v>
      </c>
      <c r="O109">
        <f t="shared" ref="O109:O122" si="13">LOG(K109,10)</f>
        <v>2.5641996837486425</v>
      </c>
    </row>
    <row r="110" spans="1:15" x14ac:dyDescent="0.25">
      <c r="A110">
        <f t="shared" si="6"/>
        <v>49.909216895999997</v>
      </c>
      <c r="B110">
        <v>7.9432799999999997</v>
      </c>
      <c r="G110">
        <v>24746.6</v>
      </c>
      <c r="H110">
        <v>32208</v>
      </c>
      <c r="I110">
        <f t="shared" si="7"/>
        <v>645.33170430452753</v>
      </c>
      <c r="J110">
        <f t="shared" si="8"/>
        <v>495.83226383949392</v>
      </c>
      <c r="K110">
        <f t="shared" si="9"/>
        <v>349.94250754665472</v>
      </c>
      <c r="L110">
        <f t="shared" si="10"/>
        <v>633.84705457919995</v>
      </c>
      <c r="M110">
        <f t="shared" si="11"/>
        <v>526.09305530073595</v>
      </c>
      <c r="N110">
        <f t="shared" si="12"/>
        <v>1.6981807555921469</v>
      </c>
      <c r="O110">
        <f t="shared" si="13"/>
        <v>2.5439966994754442</v>
      </c>
    </row>
    <row r="111" spans="1:15" x14ac:dyDescent="0.25">
      <c r="A111">
        <f t="shared" si="6"/>
        <v>55.999082831999992</v>
      </c>
      <c r="B111">
        <v>8.9125099999999993</v>
      </c>
      <c r="G111">
        <v>26958.1</v>
      </c>
      <c r="H111">
        <v>33971.5</v>
      </c>
      <c r="I111">
        <f t="shared" si="7"/>
        <v>606.6438641846363</v>
      </c>
      <c r="J111">
        <f t="shared" si="8"/>
        <v>481.40252726773451</v>
      </c>
      <c r="K111">
        <f t="shared" si="9"/>
        <v>333.01138142294047</v>
      </c>
      <c r="L111">
        <f t="shared" si="10"/>
        <v>711.18835196639986</v>
      </c>
      <c r="M111">
        <f t="shared" si="11"/>
        <v>590.28633213211185</v>
      </c>
      <c r="N111">
        <f t="shared" si="12"/>
        <v>1.7481809140729274</v>
      </c>
      <c r="O111">
        <f t="shared" si="13"/>
        <v>2.5224590767637105</v>
      </c>
    </row>
    <row r="112" spans="1:15" x14ac:dyDescent="0.25">
      <c r="A112">
        <f t="shared" si="6"/>
        <v>62.832000000000001</v>
      </c>
      <c r="B112">
        <v>10</v>
      </c>
      <c r="G112">
        <v>29367.7</v>
      </c>
      <c r="H112">
        <v>35798.9</v>
      </c>
      <c r="I112">
        <f t="shared" si="7"/>
        <v>569.75585688820979</v>
      </c>
      <c r="J112">
        <f t="shared" si="8"/>
        <v>467.40036923860453</v>
      </c>
      <c r="K112">
        <f t="shared" si="9"/>
        <v>316.88544809766211</v>
      </c>
      <c r="L112">
        <f t="shared" si="10"/>
        <v>797.96640000000002</v>
      </c>
      <c r="M112">
        <f t="shared" si="11"/>
        <v>662.31211199999996</v>
      </c>
      <c r="N112">
        <f t="shared" si="12"/>
        <v>1.7981808839263431</v>
      </c>
      <c r="O112">
        <f t="shared" si="13"/>
        <v>2.5009022961294218</v>
      </c>
    </row>
    <row r="113" spans="1:15" x14ac:dyDescent="0.25">
      <c r="A113">
        <f t="shared" si="6"/>
        <v>70.49876064</v>
      </c>
      <c r="B113">
        <v>11.2202</v>
      </c>
      <c r="G113">
        <v>31953.5</v>
      </c>
      <c r="H113">
        <v>37651.9</v>
      </c>
      <c r="I113">
        <f t="shared" si="7"/>
        <v>534.0788924257605</v>
      </c>
      <c r="J113">
        <f t="shared" si="8"/>
        <v>453.24910267812618</v>
      </c>
      <c r="K113">
        <f t="shared" si="9"/>
        <v>301.2072538887644</v>
      </c>
      <c r="L113">
        <f t="shared" si="10"/>
        <v>895.33426012799998</v>
      </c>
      <c r="M113">
        <f t="shared" si="11"/>
        <v>743.12743590623995</v>
      </c>
      <c r="N113">
        <f t="shared" si="12"/>
        <v>1.8481814822121045</v>
      </c>
      <c r="O113">
        <f t="shared" si="13"/>
        <v>2.4788654266452905</v>
      </c>
    </row>
    <row r="114" spans="1:15" x14ac:dyDescent="0.25">
      <c r="A114">
        <f t="shared" si="6"/>
        <v>79.101089759999994</v>
      </c>
      <c r="B114">
        <v>12.5893</v>
      </c>
      <c r="G114">
        <v>34631.800000000003</v>
      </c>
      <c r="H114">
        <v>39507.300000000003</v>
      </c>
      <c r="I114">
        <f t="shared" si="7"/>
        <v>499.4532960275111</v>
      </c>
      <c r="J114">
        <f t="shared" si="8"/>
        <v>437.81697704893929</v>
      </c>
      <c r="K114">
        <f t="shared" si="9"/>
        <v>285.59812118849356</v>
      </c>
      <c r="L114">
        <f t="shared" si="10"/>
        <v>1004.5838399519998</v>
      </c>
      <c r="M114">
        <f t="shared" si="11"/>
        <v>833.80458716015983</v>
      </c>
      <c r="N114">
        <f t="shared" si="12"/>
        <v>1.898182466727695</v>
      </c>
      <c r="O114">
        <f t="shared" si="13"/>
        <v>2.4557553461007973</v>
      </c>
    </row>
    <row r="115" spans="1:15" x14ac:dyDescent="0.25">
      <c r="A115">
        <f t="shared" si="6"/>
        <v>88.752713280000009</v>
      </c>
      <c r="B115">
        <v>14.125400000000001</v>
      </c>
      <c r="G115">
        <v>37531.300000000003</v>
      </c>
      <c r="H115">
        <v>41384.9</v>
      </c>
      <c r="I115">
        <f t="shared" si="7"/>
        <v>466.2944767608123</v>
      </c>
      <c r="J115">
        <f t="shared" si="8"/>
        <v>422.87495911922161</v>
      </c>
      <c r="K115">
        <f t="shared" si="9"/>
        <v>270.67937138414885</v>
      </c>
      <c r="L115">
        <f t="shared" si="10"/>
        <v>1127.159458656</v>
      </c>
      <c r="M115">
        <f t="shared" si="11"/>
        <v>935.54235068447997</v>
      </c>
      <c r="N115">
        <f t="shared" si="12"/>
        <v>1.9481816388484798</v>
      </c>
      <c r="O115">
        <f t="shared" si="13"/>
        <v>2.4324551592230153</v>
      </c>
    </row>
    <row r="116" spans="1:15" x14ac:dyDescent="0.25">
      <c r="A116">
        <f t="shared" si="6"/>
        <v>99.581808480000007</v>
      </c>
      <c r="B116">
        <v>15.8489</v>
      </c>
      <c r="G116">
        <v>40559.199999999997</v>
      </c>
      <c r="H116">
        <v>43345.2</v>
      </c>
      <c r="I116">
        <f t="shared" si="7"/>
        <v>435.27227172928315</v>
      </c>
      <c r="J116">
        <f t="shared" si="8"/>
        <v>407.2952742984769</v>
      </c>
      <c r="K116">
        <f t="shared" si="9"/>
        <v>256.32883606085881</v>
      </c>
      <c r="L116">
        <f t="shared" si="10"/>
        <v>1264.688967696</v>
      </c>
      <c r="M116">
        <f t="shared" si="11"/>
        <v>1049.69184318768</v>
      </c>
      <c r="N116">
        <f t="shared" si="12"/>
        <v>1.9981800091231394</v>
      </c>
      <c r="O116">
        <f t="shared" si="13"/>
        <v>2.4087974654806512</v>
      </c>
    </row>
    <row r="117" spans="1:15" x14ac:dyDescent="0.25">
      <c r="A117">
        <f t="shared" si="6"/>
        <v>111.73288896000001</v>
      </c>
      <c r="B117">
        <v>17.782800000000002</v>
      </c>
      <c r="G117">
        <v>43742.1</v>
      </c>
      <c r="H117">
        <v>45263.7</v>
      </c>
      <c r="I117">
        <f t="shared" si="7"/>
        <v>405.10632474744517</v>
      </c>
      <c r="J117">
        <f t="shared" si="8"/>
        <v>391.48813216186971</v>
      </c>
      <c r="K117">
        <f t="shared" si="9"/>
        <v>242.24464825045658</v>
      </c>
      <c r="L117">
        <f t="shared" si="10"/>
        <v>1419.0076897920001</v>
      </c>
      <c r="M117">
        <f t="shared" si="11"/>
        <v>1177.7763825273601</v>
      </c>
      <c r="N117">
        <f t="shared" si="12"/>
        <v>2.0481810280076367</v>
      </c>
      <c r="O117">
        <f t="shared" si="13"/>
        <v>2.384254191250279</v>
      </c>
    </row>
    <row r="118" spans="1:15" x14ac:dyDescent="0.25">
      <c r="A118">
        <f t="shared" si="6"/>
        <v>125.36617631999999</v>
      </c>
      <c r="B118">
        <v>19.9526</v>
      </c>
      <c r="G118">
        <v>47103.7</v>
      </c>
      <c r="H118">
        <v>47167</v>
      </c>
      <c r="I118">
        <f t="shared" si="7"/>
        <v>376.23385656754152</v>
      </c>
      <c r="J118">
        <f t="shared" si="8"/>
        <v>375.72893568809769</v>
      </c>
      <c r="K118">
        <f t="shared" si="9"/>
        <v>228.63878707316954</v>
      </c>
      <c r="L118">
        <f t="shared" si="10"/>
        <v>1592.1504392639999</v>
      </c>
      <c r="M118">
        <f t="shared" si="11"/>
        <v>1321.48486458912</v>
      </c>
      <c r="N118">
        <f t="shared" si="12"/>
        <v>2.0981803800433267</v>
      </c>
      <c r="O118">
        <f t="shared" si="13"/>
        <v>2.3591499075244551</v>
      </c>
    </row>
    <row r="119" spans="1:15" x14ac:dyDescent="0.25">
      <c r="A119">
        <f t="shared" si="6"/>
        <v>140.66325504</v>
      </c>
      <c r="B119">
        <v>22.3872</v>
      </c>
      <c r="G119">
        <v>50714</v>
      </c>
      <c r="H119">
        <v>49094.400000000001</v>
      </c>
      <c r="I119">
        <f t="shared" si="7"/>
        <v>349.02078717031799</v>
      </c>
      <c r="J119">
        <f t="shared" si="8"/>
        <v>360.53481049886562</v>
      </c>
      <c r="K119">
        <f t="shared" si="9"/>
        <v>215.77298003657873</v>
      </c>
      <c r="L119">
        <f t="shared" si="10"/>
        <v>1786.4233390079999</v>
      </c>
      <c r="M119">
        <f t="shared" si="11"/>
        <v>1482.7313713766398</v>
      </c>
      <c r="N119">
        <f t="shared" si="12"/>
        <v>2.1481806630528877</v>
      </c>
      <c r="O119">
        <f t="shared" si="13"/>
        <v>2.3339970596438668</v>
      </c>
    </row>
    <row r="120" spans="1:15" x14ac:dyDescent="0.25">
      <c r="A120">
        <f t="shared" si="6"/>
        <v>157.82707248</v>
      </c>
      <c r="B120">
        <v>25.1189</v>
      </c>
      <c r="G120">
        <v>54346.3</v>
      </c>
      <c r="H120">
        <v>50940.3</v>
      </c>
      <c r="I120">
        <f t="shared" si="7"/>
        <v>322.76021597280283</v>
      </c>
      <c r="J120">
        <f t="shared" si="8"/>
        <v>344.340797469248</v>
      </c>
      <c r="K120">
        <f t="shared" si="9"/>
        <v>202.94211677688645</v>
      </c>
      <c r="L120">
        <f t="shared" si="10"/>
        <v>2004.4038204959998</v>
      </c>
      <c r="M120">
        <f t="shared" si="11"/>
        <v>1663.6551710116796</v>
      </c>
      <c r="N120">
        <f t="shared" si="12"/>
        <v>2.1981815009027228</v>
      </c>
      <c r="O120">
        <f t="shared" si="13"/>
        <v>2.307372185947504</v>
      </c>
    </row>
    <row r="121" spans="1:15" x14ac:dyDescent="0.25">
      <c r="A121">
        <f t="shared" si="6"/>
        <v>177.08445216000001</v>
      </c>
      <c r="B121">
        <v>28.183800000000002</v>
      </c>
      <c r="G121">
        <v>58139.4</v>
      </c>
      <c r="H121">
        <v>52724.4</v>
      </c>
      <c r="I121">
        <f t="shared" si="7"/>
        <v>297.73590711601406</v>
      </c>
      <c r="J121">
        <f t="shared" si="8"/>
        <v>328.31453744719312</v>
      </c>
      <c r="K121">
        <f t="shared" si="9"/>
        <v>190.58127105831542</v>
      </c>
      <c r="L121">
        <f t="shared" si="10"/>
        <v>2248.972542432</v>
      </c>
      <c r="M121">
        <f t="shared" si="11"/>
        <v>1866.6472102185598</v>
      </c>
      <c r="N121">
        <f t="shared" si="12"/>
        <v>2.2481804322373176</v>
      </c>
      <c r="O121">
        <f t="shared" si="13"/>
        <v>2.2800802190951641</v>
      </c>
    </row>
    <row r="122" spans="1:15" x14ac:dyDescent="0.25">
      <c r="A122">
        <f t="shared" si="6"/>
        <v>198.69237696000002</v>
      </c>
      <c r="B122">
        <v>31.622800000000002</v>
      </c>
      <c r="G122">
        <v>62451.7</v>
      </c>
      <c r="H122">
        <v>54501.5</v>
      </c>
      <c r="I122">
        <f t="shared" si="7"/>
        <v>274.30091095529059</v>
      </c>
      <c r="J122">
        <f t="shared" si="8"/>
        <v>314.31351798953278</v>
      </c>
      <c r="K122">
        <f t="shared" si="9"/>
        <v>179.38473293597104</v>
      </c>
      <c r="L122">
        <f t="shared" si="10"/>
        <v>2523.3931873920001</v>
      </c>
      <c r="M122">
        <f t="shared" si="11"/>
        <v>2094.4163455353601</v>
      </c>
      <c r="N122">
        <f t="shared" si="12"/>
        <v>2.298181205269278</v>
      </c>
      <c r="O122">
        <f t="shared" si="13"/>
        <v>2.2537854783747147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3</vt:i4>
      </vt:variant>
    </vt:vector>
  </HeadingPairs>
  <TitlesOfParts>
    <vt:vector size="14" baseType="lpstr">
      <vt:lpstr>Lexan 100 bar 305 Celcius </vt:lpstr>
      <vt:lpstr>Lexan 200 bar 305 Celcius</vt:lpstr>
      <vt:lpstr>Lexan 300 bar 305 Celcius </vt:lpstr>
      <vt:lpstr>Lexan 400 bar 305 Celcius</vt:lpstr>
      <vt:lpstr>LEXAN 500 bar  305 Celcius</vt:lpstr>
      <vt:lpstr>Lexan 400 bar 325 Celcius </vt:lpstr>
      <vt:lpstr>Lexan 500 bar 325 Celcius </vt:lpstr>
      <vt:lpstr>Lexan 300 bar 315 Celcius </vt:lpstr>
      <vt:lpstr>Lexan 400 bar 315 Celcius </vt:lpstr>
      <vt:lpstr>Lexan 500 bar 315 Celcius </vt:lpstr>
      <vt:lpstr>Sheet1</vt:lpstr>
      <vt:lpstr>LEXAN 305 CELCIUS </vt:lpstr>
      <vt:lpstr>LEXAN 325 CELCIUS</vt:lpstr>
      <vt:lpstr>LEXAN 315 CELCIUS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2017-06-26T03:04:55Z</dcterms:modified>
</cp:coreProperties>
</file>