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ØL-AVD\0314\2017\HM\"/>
    </mc:Choice>
  </mc:AlternateContent>
  <bookViews>
    <workbookView xWindow="0" yWindow="120" windowWidth="15320" windowHeight="8000" activeTab="1"/>
  </bookViews>
  <sheets>
    <sheet name="Bompengekalkulator" sheetId="1" r:id="rId1"/>
    <sheet name="Forklaring til kalkulatoren" sheetId="2" r:id="rId2"/>
    <sheet name="Ark3" sheetId="3" r:id="rId3"/>
  </sheets>
  <calcPr calcId="171027"/>
</workbook>
</file>

<file path=xl/calcChain.xml><?xml version="1.0" encoding="utf-8"?>
<calcChain xmlns="http://schemas.openxmlformats.org/spreadsheetml/2006/main">
  <c r="E2" i="1" l="1"/>
  <c r="G3" i="1"/>
  <c r="G5" i="1"/>
  <c r="G7" i="1" s="1"/>
  <c r="G8" i="1" s="1"/>
  <c r="G1" i="1"/>
  <c r="B1" i="1" s="1"/>
  <c r="G10" i="1"/>
  <c r="G6" i="1"/>
  <c r="B7" i="1" l="1"/>
  <c r="B3" i="1"/>
  <c r="B15" i="1"/>
  <c r="B17" i="1"/>
  <c r="B18" i="1"/>
  <c r="B11" i="1"/>
  <c r="B2" i="1"/>
  <c r="C2" i="1" s="1"/>
  <c r="C3" i="1" s="1"/>
  <c r="B13" i="1"/>
  <c r="B9" i="1"/>
  <c r="B5" i="1"/>
  <c r="B19" i="1"/>
  <c r="B16" i="1"/>
  <c r="B14" i="1"/>
  <c r="B12" i="1"/>
  <c r="B10" i="1"/>
  <c r="B8" i="1"/>
  <c r="B6" i="1"/>
  <c r="B4" i="1"/>
  <c r="B20" i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</calcChain>
</file>

<file path=xl/sharedStrings.xml><?xml version="1.0" encoding="utf-8"?>
<sst xmlns="http://schemas.openxmlformats.org/spreadsheetml/2006/main" count="19" uniqueCount="19">
  <si>
    <t>ådt</t>
  </si>
  <si>
    <t>bompengesats</t>
  </si>
  <si>
    <t>trafikkvekst</t>
  </si>
  <si>
    <t>tungtrafikkandel</t>
  </si>
  <si>
    <t>lettbilsats</t>
  </si>
  <si>
    <t>Tungbilsats</t>
  </si>
  <si>
    <t>tungbilfaktor</t>
  </si>
  <si>
    <t>Hele investeringen</t>
  </si>
  <si>
    <t xml:space="preserve">kapitalkostnad </t>
  </si>
  <si>
    <t>Data legges inn i de oransje feltene i kolonne E og G</t>
  </si>
  <si>
    <t>De øvrige cellene i kolonne G skal ikke endres</t>
  </si>
  <si>
    <t>Tallet i celle B1 bygger på fem års byggetid og byggelånsrente lik kapitalkostnad</t>
  </si>
  <si>
    <t>Kolonne A viser antall år med bompengeinnkreving</t>
  </si>
  <si>
    <t>Kolonne B viser bompengeinntekt dette året</t>
  </si>
  <si>
    <t>Kolonne C viser gjenværende lån ved utløpet av året</t>
  </si>
  <si>
    <t>Celle E1 viser forutsatt låneopptak</t>
  </si>
  <si>
    <t>Celle E2 viser ÅDT ved åpning</t>
  </si>
  <si>
    <t>Målsatt bomfinansandel</t>
  </si>
  <si>
    <t>bompengefinansiering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</si>
</sst>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Arial Rounded MT Bold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3" fontId="0" fillId="0" borderId="0" xfId="0" applyNumberFormat="1"/>
    <xf numFmtId="3" fontId="1" fillId="2" borderId="1" xfId="1" applyNumberFormat="1"/>
    <xf numFmtId="0" fontId="1" fillId="2" borderId="1" xfId="1"/>
    <xf numFmtId="0" fontId="2" fillId="0" borderId="0" xfId="0" applyFont="1"/>
    <xf numFmtId="3" fontId="0" fillId="3" borderId="0" xfId="0" applyNumberFormat="1" applyFill="1"/>
    <xf numFmtId="0" fontId="0" fillId="3" borderId="0" xfId="0" applyFill="1"/>
    <xf numFmtId="3" fontId="0" fillId="4" borderId="0" xfId="0" applyNumberFormat="1" applyFill="1"/>
  </cellXfs>
  <cellStyles count="2">
    <cellStyle name="Inndata" xfId="1" builtinId="2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6929</xdr:colOff>
      <xdr:row>0</xdr:row>
      <xdr:rowOff>158173</xdr:rowOff>
    </xdr:from>
    <xdr:to>
      <xdr:col>10</xdr:col>
      <xdr:colOff>259770</xdr:colOff>
      <xdr:row>55</xdr:row>
      <xdr:rowOff>88323</xdr:rowOff>
    </xdr:to>
    <xdr:pic>
      <xdr:nvPicPr>
        <xdr:cNvPr id="3" name="Bild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-704850" y="1631952"/>
          <a:ext cx="10058400" cy="71108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I7" sqref="I7"/>
    </sheetView>
  </sheetViews>
  <sheetFormatPr baseColWidth="10" defaultRowHeight="14.5" x14ac:dyDescent="0.35"/>
  <cols>
    <col min="2" max="2" width="15.54296875" customWidth="1"/>
    <col min="3" max="3" width="13.26953125" customWidth="1"/>
    <col min="4" max="4" width="21.7265625" customWidth="1"/>
    <col min="5" max="5" width="15.81640625" customWidth="1"/>
    <col min="6" max="6" width="22.1796875" customWidth="1"/>
    <col min="7" max="7" width="16.81640625" customWidth="1"/>
  </cols>
  <sheetData>
    <row r="1" spans="1:7" x14ac:dyDescent="0.35">
      <c r="A1">
        <v>0</v>
      </c>
      <c r="B1" s="5">
        <f>E1*0.2*((1+G1)^(4)+(1+G1)^(3)+(1+G1)^(2)+(1+G1)^(1)+(1+G1)^(0))</f>
        <v>11915909632</v>
      </c>
      <c r="C1" s="1"/>
      <c r="D1" t="s">
        <v>18</v>
      </c>
      <c r="E1" s="2">
        <v>11000000000</v>
      </c>
      <c r="F1" t="s">
        <v>8</v>
      </c>
      <c r="G1" s="3">
        <f>0.04</f>
        <v>0.04</v>
      </c>
    </row>
    <row r="2" spans="1:7" x14ac:dyDescent="0.35">
      <c r="A2">
        <v>1</v>
      </c>
      <c r="B2" s="1">
        <f>365*$E$2*((1+$G$3)^(A2-1))*$G$2-5000000</f>
        <v>871000000</v>
      </c>
      <c r="C2" s="1">
        <f>($B$1-B2)*(1+G1)</f>
        <v>11486706017.280001</v>
      </c>
      <c r="D2" t="s">
        <v>0</v>
      </c>
      <c r="E2" s="3">
        <f>40000</f>
        <v>40000</v>
      </c>
      <c r="F2" t="s">
        <v>1</v>
      </c>
      <c r="G2" s="3">
        <v>60</v>
      </c>
    </row>
    <row r="3" spans="1:7" x14ac:dyDescent="0.35">
      <c r="A3">
        <v>2</v>
      </c>
      <c r="B3" s="1">
        <f t="shared" ref="B3:B20" si="0">365*$E$2*((1+$G$3)^(A3-1))*$G$2-5000000</f>
        <v>885891999.99999988</v>
      </c>
      <c r="C3" s="1">
        <f>(C2-B3)*(1+$G$1)</f>
        <v>11024846577.971201</v>
      </c>
      <c r="F3" t="s">
        <v>2</v>
      </c>
      <c r="G3" s="3">
        <f>0.017</f>
        <v>1.7000000000000001E-2</v>
      </c>
    </row>
    <row r="4" spans="1:7" x14ac:dyDescent="0.35">
      <c r="A4">
        <v>3</v>
      </c>
      <c r="B4" s="1">
        <f t="shared" si="0"/>
        <v>901037163.99999976</v>
      </c>
      <c r="C4" s="1">
        <f t="shared" ref="C4:C20" si="1">(C3-B4)*(1+$G$1)</f>
        <v>10528761790.53005</v>
      </c>
    </row>
    <row r="5" spans="1:7" x14ac:dyDescent="0.35">
      <c r="A5">
        <v>4</v>
      </c>
      <c r="B5" s="1">
        <f t="shared" si="0"/>
        <v>916439795.78799963</v>
      </c>
      <c r="C5" s="1">
        <f t="shared" si="1"/>
        <v>9996814874.5317326</v>
      </c>
      <c r="F5" t="s">
        <v>3</v>
      </c>
      <c r="G5" s="3">
        <f>0.15</f>
        <v>0.15</v>
      </c>
    </row>
    <row r="6" spans="1:7" x14ac:dyDescent="0.35">
      <c r="A6">
        <v>5</v>
      </c>
      <c r="B6" s="1">
        <f t="shared" si="0"/>
        <v>932104272.31639576</v>
      </c>
      <c r="C6" s="1">
        <f t="shared" si="1"/>
        <v>9427299026.3039494</v>
      </c>
      <c r="F6" t="s">
        <v>6</v>
      </c>
      <c r="G6" s="3">
        <f>3</f>
        <v>3</v>
      </c>
    </row>
    <row r="7" spans="1:7" x14ac:dyDescent="0.35">
      <c r="A7">
        <v>6</v>
      </c>
      <c r="B7" s="1">
        <f t="shared" si="0"/>
        <v>948035044.94577432</v>
      </c>
      <c r="C7" s="1">
        <f t="shared" si="1"/>
        <v>8818434540.6125031</v>
      </c>
      <c r="F7" t="s">
        <v>4</v>
      </c>
      <c r="G7" s="1">
        <f>G2/((1-G5)+G6*G5)</f>
        <v>46.15384615384616</v>
      </c>
    </row>
    <row r="8" spans="1:7" x14ac:dyDescent="0.35">
      <c r="A8">
        <v>7</v>
      </c>
      <c r="B8" s="1">
        <f t="shared" si="0"/>
        <v>964236640.70985234</v>
      </c>
      <c r="C8" s="1">
        <f t="shared" si="1"/>
        <v>8168365815.898757</v>
      </c>
      <c r="F8" t="s">
        <v>5</v>
      </c>
      <c r="G8" s="1">
        <f>G6*G7</f>
        <v>138.46153846153848</v>
      </c>
    </row>
    <row r="9" spans="1:7" x14ac:dyDescent="0.35">
      <c r="A9">
        <v>8</v>
      </c>
      <c r="B9" s="1">
        <f t="shared" si="0"/>
        <v>980713663.60191965</v>
      </c>
      <c r="C9" s="1">
        <f t="shared" si="1"/>
        <v>7475158238.388711</v>
      </c>
      <c r="F9" t="s">
        <v>7</v>
      </c>
      <c r="G9" s="7">
        <v>13000000000</v>
      </c>
    </row>
    <row r="10" spans="1:7" x14ac:dyDescent="0.35">
      <c r="A10">
        <v>9</v>
      </c>
      <c r="B10" s="1">
        <f t="shared" si="0"/>
        <v>997470795.88315237</v>
      </c>
      <c r="C10" s="1">
        <f t="shared" si="1"/>
        <v>6736794940.2057819</v>
      </c>
      <c r="F10" t="s">
        <v>17</v>
      </c>
      <c r="G10">
        <f>E1/G9</f>
        <v>0.84615384615384615</v>
      </c>
    </row>
    <row r="11" spans="1:7" x14ac:dyDescent="0.35">
      <c r="A11">
        <v>10</v>
      </c>
      <c r="B11" s="1">
        <f t="shared" si="0"/>
        <v>1014512799.4131659</v>
      </c>
      <c r="C11" s="1">
        <f t="shared" si="1"/>
        <v>5951173426.4243212</v>
      </c>
    </row>
    <row r="12" spans="1:7" x14ac:dyDescent="0.35">
      <c r="A12">
        <v>11</v>
      </c>
      <c r="B12" s="1">
        <f t="shared" si="0"/>
        <v>1031844517.0031896</v>
      </c>
      <c r="C12" s="1">
        <f t="shared" si="1"/>
        <v>5116102065.7979765</v>
      </c>
    </row>
    <row r="13" spans="1:7" x14ac:dyDescent="0.35">
      <c r="A13">
        <v>12</v>
      </c>
      <c r="B13" s="1">
        <f t="shared" si="0"/>
        <v>1049470873.7922437</v>
      </c>
      <c r="C13" s="1">
        <f t="shared" si="1"/>
        <v>4229296439.6859622</v>
      </c>
      <c r="E13" s="4" t="s">
        <v>9</v>
      </c>
    </row>
    <row r="14" spans="1:7" x14ac:dyDescent="0.35">
      <c r="A14">
        <v>13</v>
      </c>
      <c r="B14" s="1">
        <f t="shared" si="0"/>
        <v>1067396878.6467117</v>
      </c>
      <c r="C14" s="1">
        <f t="shared" si="1"/>
        <v>3288375543.4808207</v>
      </c>
      <c r="E14" s="4" t="s">
        <v>10</v>
      </c>
    </row>
    <row r="15" spans="1:7" x14ac:dyDescent="0.35">
      <c r="A15">
        <v>14</v>
      </c>
      <c r="B15" s="1">
        <f t="shared" si="0"/>
        <v>1085627625.5837057</v>
      </c>
      <c r="C15" s="1">
        <f t="shared" si="1"/>
        <v>2290857834.6129994</v>
      </c>
      <c r="E15" s="4" t="s">
        <v>15</v>
      </c>
    </row>
    <row r="16" spans="1:7" x14ac:dyDescent="0.35">
      <c r="A16" s="6">
        <v>15</v>
      </c>
      <c r="B16" s="5">
        <f t="shared" si="0"/>
        <v>1104168295.2186286</v>
      </c>
      <c r="C16" s="5">
        <f t="shared" si="1"/>
        <v>1234157120.9701457</v>
      </c>
      <c r="E16" s="4" t="s">
        <v>16</v>
      </c>
    </row>
    <row r="17" spans="1:5" x14ac:dyDescent="0.35">
      <c r="A17">
        <v>16</v>
      </c>
      <c r="B17" s="1">
        <f t="shared" si="0"/>
        <v>1123024156.2373452</v>
      </c>
      <c r="C17" s="1">
        <f t="shared" si="1"/>
        <v>115578283.3221125</v>
      </c>
      <c r="E17" s="4" t="s">
        <v>11</v>
      </c>
    </row>
    <row r="18" spans="1:5" x14ac:dyDescent="0.35">
      <c r="A18">
        <v>17</v>
      </c>
      <c r="B18" s="1">
        <f t="shared" si="0"/>
        <v>1142200566.8933799</v>
      </c>
      <c r="C18" s="1">
        <f t="shared" si="1"/>
        <v>-1067687174.9141181</v>
      </c>
      <c r="E18" s="4" t="s">
        <v>12</v>
      </c>
    </row>
    <row r="19" spans="1:5" x14ac:dyDescent="0.35">
      <c r="A19">
        <v>18</v>
      </c>
      <c r="B19" s="1">
        <f t="shared" si="0"/>
        <v>1161702976.5305672</v>
      </c>
      <c r="C19" s="1">
        <f t="shared" si="1"/>
        <v>-2318565757.5024724</v>
      </c>
      <c r="E19" s="4" t="s">
        <v>13</v>
      </c>
    </row>
    <row r="20" spans="1:5" x14ac:dyDescent="0.35">
      <c r="A20">
        <v>19</v>
      </c>
      <c r="B20" s="1">
        <f t="shared" si="0"/>
        <v>1181536927.1315868</v>
      </c>
      <c r="C20" s="1">
        <f t="shared" si="1"/>
        <v>-3640106792.0194216</v>
      </c>
      <c r="E20" s="4" t="s">
        <v>14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K5" sqref="K5"/>
    </sheetView>
  </sheetViews>
  <sheetFormatPr baseColWidth="10" defaultRowHeight="14.5" x14ac:dyDescent="0.3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Bompengekalkulator</vt:lpstr>
      <vt:lpstr>Forklaring til kalkulatoren</vt:lpstr>
      <vt:lpstr>Ark3</vt:lpstr>
    </vt:vector>
  </TitlesOfParts>
  <Company>Transportøkonomisk institutt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 Minken</dc:creator>
  <cp:lastModifiedBy>tcr </cp:lastModifiedBy>
  <dcterms:created xsi:type="dcterms:W3CDTF">2013-04-30T17:31:26Z</dcterms:created>
  <dcterms:modified xsi:type="dcterms:W3CDTF">2017-08-25T11:15:20Z</dcterms:modified>
</cp:coreProperties>
</file>