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indows 8.1\Downloads\"/>
    </mc:Choice>
  </mc:AlternateContent>
  <xr:revisionPtr revIDLastSave="0" documentId="13_ncr:1_{BBC9E7A0-8F47-4755-8CDC-6465D200E0BE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Updated Board Assembly (Jan02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30" i="1" s="1"/>
  <c r="H31" i="1" s="1"/>
  <c r="H26" i="1"/>
  <c r="H25" i="1"/>
  <c r="B21" i="1"/>
  <c r="H18" i="1"/>
  <c r="B18" i="1"/>
  <c r="B17" i="1"/>
  <c r="B15" i="1"/>
  <c r="B14" i="1"/>
  <c r="B12" i="1"/>
  <c r="H11" i="1"/>
  <c r="B11" i="1"/>
  <c r="B10" i="1"/>
  <c r="B9" i="1"/>
  <c r="H8" i="1"/>
  <c r="B8" i="1"/>
  <c r="H7" i="1"/>
  <c r="H6" i="1"/>
  <c r="B5" i="1"/>
  <c r="B4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  <scheme val="minor"/>
          </rPr>
          <t>Brand: CJ, OK
	-Minh Cao</t>
        </r>
      </text>
    </comment>
  </commentList>
</comments>
</file>

<file path=xl/sharedStrings.xml><?xml version="1.0" encoding="utf-8"?>
<sst xmlns="http://schemas.openxmlformats.org/spreadsheetml/2006/main" count="180" uniqueCount="146">
  <si>
    <t>Part</t>
  </si>
  <si>
    <t>Price</t>
  </si>
  <si>
    <t>Quantity</t>
  </si>
  <si>
    <t>Part #</t>
  </si>
  <si>
    <t>Reference Designations</t>
  </si>
  <si>
    <t>Retailer</t>
  </si>
  <si>
    <t>Webpage</t>
  </si>
  <si>
    <t>Subtotal</t>
  </si>
  <si>
    <t>Datasheet</t>
  </si>
  <si>
    <t>PIC</t>
  </si>
  <si>
    <t>PIC16F15243-I/SS</t>
  </si>
  <si>
    <t>[U1]</t>
  </si>
  <si>
    <t>Digikey</t>
  </si>
  <si>
    <t>https://www.digikey.com/short/bc4q2zfd</t>
  </si>
  <si>
    <t>https://ww1.microchip.com/downloads/en/DeviceDoc/PIC16F15213-14-23-24-43-44-Data-Sheet-40002195D.pdf</t>
  </si>
  <si>
    <t>L298P</t>
  </si>
  <si>
    <t>L298P013TR</t>
  </si>
  <si>
    <t>[U5]</t>
  </si>
  <si>
    <t>https://www.digikey.com/short/d4330dvv</t>
  </si>
  <si>
    <t>https://www.st.com/content/ccc/resource/technical/document/datasheet/82/cc/3f/39/0a/29/4d/f0/CD00000240.pdf/files/CD00000240.pdf/jcr:content/translations/en.CD00000240.pdf</t>
  </si>
  <si>
    <t>Crystal</t>
  </si>
  <si>
    <t>ABLS-25.000MHZ-B4-F-T</t>
  </si>
  <si>
    <t>[Y1]</t>
  </si>
  <si>
    <t>https://www.digikey.com/short/f3t2m0nd</t>
  </si>
  <si>
    <t>https://abracon.com/Resonators/ABLS.pdf</t>
  </si>
  <si>
    <t>LMR</t>
  </si>
  <si>
    <t>LMR51420XDDCR</t>
  </si>
  <si>
    <t>[U2]</t>
  </si>
  <si>
    <t>https://www.digikey.com/short/vdvrrf7n</t>
  </si>
  <si>
    <t>https://www.ti.com/lit/ds/symlink/lmr51420.pdf</t>
  </si>
  <si>
    <t>TIP120</t>
  </si>
  <si>
    <t>[U3,U4]</t>
  </si>
  <si>
    <t>https://www.digikey.com/short/4jqnvbtw</t>
  </si>
  <si>
    <t>https://www.st.com/content/ccc/resource/technical/document/datasheet/f9/ed/f5/44/26/b9/43/a4/CD00000911.pdf/files/CD00000911.pdf/jcr:content/translations/en.CD00000911.pdf</t>
  </si>
  <si>
    <t>2A fast diodes</t>
  </si>
  <si>
    <t>STTH2R06</t>
  </si>
  <si>
    <t>[CR1,CR2,CR3,CR4,CR5,CR6,CR7,CR8]</t>
  </si>
  <si>
    <t>https://www.digikey.com/short/f822p1qq</t>
  </si>
  <si>
    <t>https://www.st.com/content/ccc/resource/technical/document/datasheet/fe/4e/e1/d9/af/18/4b/81/CD00043011.pdf/files/CD00043011.pdf/jcr:content/translations/en.CD00043011.pdf</t>
  </si>
  <si>
    <t>1x1 pin header</t>
  </si>
  <si>
    <t>SMC-1-01-1-GT</t>
  </si>
  <si>
    <t>[J2,J6,J7,J8,J9,J10]</t>
  </si>
  <si>
    <t>https://www.digikey.com/short/b7d432n5</t>
  </si>
  <si>
    <t>https://app.adam-tech.com/products/download/data_sheet/203379/smc-1-xx-1-gt-data-sheet.pdf</t>
  </si>
  <si>
    <t>1x6 male pin right angle</t>
  </si>
  <si>
    <t>PH1RB-06-UA</t>
  </si>
  <si>
    <t>[J1]</t>
  </si>
  <si>
    <t>https://www.digikey.com/short/037n323r</t>
  </si>
  <si>
    <t>https://app.adam-tech.com/products/download/data_sheet/201281/ph1rb-xx-ua-data-sheet.pdf</t>
  </si>
  <si>
    <t>1x6 female pin header</t>
  </si>
  <si>
    <t>PPTC061LFBN-RC</t>
  </si>
  <si>
    <t>[J3]</t>
  </si>
  <si>
    <t>https://www.digikey.com/short/j3nf9fbv</t>
  </si>
  <si>
    <t>https://mm.digikey.com/Volume0/opasdata/d220001/medias/docus/937/Female_Headers.100_DS.pdf</t>
  </si>
  <si>
    <t>1x2 female pin header</t>
  </si>
  <si>
    <t>PPTC021LFBN-RC</t>
  </si>
  <si>
    <t>[J4,J5,J11]</t>
  </si>
  <si>
    <t>https://www.digikey.com/short/wvm5tn9r</t>
  </si>
  <si>
    <t>Button</t>
  </si>
  <si>
    <t>D6R90 F1 LFS</t>
  </si>
  <si>
    <t>[SW1]</t>
  </si>
  <si>
    <t>https://www.digikey.com/short/p7n917tj</t>
  </si>
  <si>
    <t>https://www.ckswitches.com/media/1341/d6.pdf</t>
  </si>
  <si>
    <t>400V 1A Diode</t>
  </si>
  <si>
    <t>M4</t>
  </si>
  <si>
    <t>[D9]</t>
  </si>
  <si>
    <t>Mouser</t>
  </si>
  <si>
    <t>https://mou.sr/3H4xFUd</t>
  </si>
  <si>
    <t>https://www.mouser.com/datasheet/2/849/m1-3324207.pdf</t>
  </si>
  <si>
    <t>100 nF Capacitor</t>
  </si>
  <si>
    <t>CL05A104KA5NNNC</t>
  </si>
  <si>
    <t>[C3,C14,C15]</t>
  </si>
  <si>
    <t>https://www.digikey.com/short/rfvn5t9d</t>
  </si>
  <si>
    <t>https://mm.digikey.com/Volume0/opasdata/d220001/medias/docus/503/CL05A104KA5NNNC.pdf</t>
  </si>
  <si>
    <t>0.1 μF Capacitor</t>
  </si>
  <si>
    <t>CC0805JRX7R7BB104</t>
  </si>
  <si>
    <t>[C8]</t>
  </si>
  <si>
    <t>https://www.digikey.com/short/bjwjrdjr</t>
  </si>
  <si>
    <t>https://www.yageo.com/upload/media/product/productsearch/datasheet/mlcc/UPY-GPHC_X7R_6.3V-to-250V_23.pdf</t>
  </si>
  <si>
    <t>2.2 μF Capacitor</t>
  </si>
  <si>
    <t>C0805C225J4REC7800</t>
  </si>
  <si>
    <t>[C11]</t>
  </si>
  <si>
    <t>https://www.digikey.com/short/57rv79z3</t>
  </si>
  <si>
    <t>https://connect.kemet.com:7667/gateway/IntelliData-ComponentDocumentation/1.0/download/datasheet/C0805C225J4REC7800</t>
  </si>
  <si>
    <t>22 μF Capacitor</t>
  </si>
  <si>
    <t>CL21A226KOQNNNE</t>
  </si>
  <si>
    <t>[C9,C10]</t>
  </si>
  <si>
    <t>https://www.digikey.com/short/pdqmv19j</t>
  </si>
  <si>
    <t>https://www.samsungsem.com/resources/file/global/support/product_catalog/MLCC.pdf</t>
  </si>
  <si>
    <t>100 μF Capacitor</t>
  </si>
  <si>
    <t>CL31A107MQHNNNE</t>
  </si>
  <si>
    <t>[C1,C4,C5,C12,C13]</t>
  </si>
  <si>
    <t>https://www.digikey.com/short/83t19h08</t>
  </si>
  <si>
    <t>https://mm.digikey.com/Volume0/opasdata/d220001/medias/docus/41/CL31A107MQHNNNE_Spec.pdf</t>
  </si>
  <si>
    <t>10nF Capacitor</t>
  </si>
  <si>
    <t>C0805C103J5RAC7210</t>
  </si>
  <si>
    <t>[C2]</t>
  </si>
  <si>
    <t>https://www.digikey.com/short/5q3p4nt0</t>
  </si>
  <si>
    <t>https://connect.kemet.com:7667/gateway/IntelliData-ComponentDocumentation/1.0/download/datasheet/C0805C103J5RAC7210</t>
  </si>
  <si>
    <t>18 pF Capacitor</t>
  </si>
  <si>
    <t>GMC21CG180F16NT</t>
  </si>
  <si>
    <t>[C6,C7]</t>
  </si>
  <si>
    <t>https://www.digikey.com/short/9jf497jv</t>
  </si>
  <si>
    <t>https://calchip.com/wp-content/uploads/2023/09/GMC-Series-2.pdf</t>
  </si>
  <si>
    <t>33 μH Inductor</t>
  </si>
  <si>
    <t>B78108E1333J000</t>
  </si>
  <si>
    <t>[L1]</t>
  </si>
  <si>
    <t>https://www.digikey.com/short/bfn2mh9v</t>
  </si>
  <si>
    <t>https://www.tdk-electronics.tdk.com/inf/30/ds/b78108_148e.pdf</t>
  </si>
  <si>
    <t>13.7 kΩ Resistor</t>
  </si>
  <si>
    <t>RC0805FR-0713K7L</t>
  </si>
  <si>
    <t>[R11]</t>
  </si>
  <si>
    <t>https://www.digikey.com/short/zbbhq3d5</t>
  </si>
  <si>
    <t>https://www.yageo.com/upload/media/product/app/datasheet/rchip/pyu-rc_group_51_rohs_l.pdf</t>
  </si>
  <si>
    <t>100 kΩ Resistor</t>
  </si>
  <si>
    <t>RC0805FR-07100KL</t>
  </si>
  <si>
    <t>[R10]</t>
  </si>
  <si>
    <t>https://www.digikey.com/short/4htdcv9t</t>
  </si>
  <si>
    <t>470 Ω Resistor</t>
  </si>
  <si>
    <t>RM10J471CT</t>
  </si>
  <si>
    <t>[R8]</t>
  </si>
  <si>
    <t>https://www.digikey.com/short/mwwffvqw</t>
  </si>
  <si>
    <t>https://calchip.com/wp-content/uploads/2023/05/rm_series.pdf</t>
  </si>
  <si>
    <t>200 Ohm Resistor</t>
  </si>
  <si>
    <t>RM10J201CT</t>
  </si>
  <si>
    <t>[R2]</t>
  </si>
  <si>
    <t>https://www.digikey.com/short/1mfwzzzz</t>
  </si>
  <si>
    <t>20k Ohm Resistor</t>
  </si>
  <si>
    <t>RM10F2002CT</t>
  </si>
  <si>
    <t>[R1]</t>
  </si>
  <si>
    <t>https://www.digikey.com/short/70frw38z</t>
  </si>
  <si>
    <t>30 Ohm Resistor</t>
  </si>
  <si>
    <t>RM10F30R0CT</t>
  </si>
  <si>
    <t>[R3,R4]</t>
  </si>
  <si>
    <t>https://www.digikey.com/short/7v4r3zvj</t>
  </si>
  <si>
    <t>1 kOhm Resistor</t>
  </si>
  <si>
    <t>RM10J102CT</t>
  </si>
  <si>
    <t>[R6]</t>
  </si>
  <si>
    <t>https://www.digikey.com/short/n3q2hc1w</t>
  </si>
  <si>
    <t>2 kOhm Resistor</t>
  </si>
  <si>
    <t>RM10J202CT</t>
  </si>
  <si>
    <t>[R7]</t>
  </si>
  <si>
    <t>https://www.digikey.com/short/fjz8zpv5</t>
  </si>
  <si>
    <t>Total 1 Board:</t>
  </si>
  <si>
    <t xml:space="preserve">Total 5 Boards: </t>
  </si>
  <si>
    <t>BOM for bare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</si>
</sst>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\$#,##0.00"/>
  </numFmts>
  <fonts count="2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rgb="FF0000FF"/>
      <name val="Cambria"/>
    </font>
    <font>
      <u/>
      <sz val="10"/>
      <color rgb="FF0000FF"/>
      <name val="Cambria"/>
    </font>
    <font>
      <u/>
      <sz val="10"/>
      <color rgb="FF0000FF"/>
      <name val="Cambria"/>
    </font>
    <font>
      <u/>
      <sz val="10"/>
      <color rgb="FF0000FF"/>
      <name val="Cambria"/>
    </font>
    <font>
      <sz val="10"/>
      <color rgb="FF000000"/>
      <name val="Roboto"/>
    </font>
    <font>
      <u/>
      <sz val="10"/>
      <color rgb="FF0000FF"/>
      <name val="Cambria"/>
    </font>
    <font>
      <u/>
      <sz val="10"/>
      <color rgb="FF0000FF"/>
      <name val="Cambria"/>
    </font>
    <font>
      <u/>
      <sz val="10"/>
      <color rgb="FF0000FF"/>
      <name val="Cambria"/>
    </font>
    <font>
      <b/>
      <sz val="10"/>
      <color rgb="FF000000"/>
      <name val="Arial"/>
    </font>
    <font>
      <b/>
      <u/>
      <sz val="10"/>
      <color rgb="FF0000FF"/>
      <name val="Cambria"/>
    </font>
    <font>
      <b/>
      <u/>
      <sz val="10"/>
      <color rgb="FF0000FF"/>
      <name val="Cambria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b/>
      <sz val="10"/>
      <color theme="1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3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0" xfId="0" applyFont="1" applyAlignment="1">
      <alignment horizontal="center"/>
    </xf>
    <xf numFmtId="0" fontId="7" fillId="0" borderId="6" xfId="0" applyFont="1" applyBorder="1" applyAlignment="1">
      <alignment horizontal="left"/>
    </xf>
    <xf numFmtId="164" fontId="4" fillId="0" borderId="5" xfId="0" applyNumberFormat="1" applyFont="1" applyBorder="1" applyAlignment="1">
      <alignment horizontal="right"/>
    </xf>
    <xf numFmtId="0" fontId="8" fillId="0" borderId="7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right" vertical="top"/>
    </xf>
    <xf numFmtId="0" fontId="9" fillId="2" borderId="5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/>
    </xf>
    <xf numFmtId="0" fontId="10" fillId="0" borderId="7" xfId="0" applyFont="1" applyBorder="1" applyAlignment="1">
      <alignment horizontal="left"/>
    </xf>
    <xf numFmtId="165" fontId="3" fillId="0" borderId="5" xfId="0" applyNumberFormat="1" applyFont="1" applyBorder="1" applyAlignment="1">
      <alignment horizontal="center"/>
    </xf>
    <xf numFmtId="165" fontId="11" fillId="0" borderId="6" xfId="0" applyNumberFormat="1" applyFont="1" applyBorder="1" applyAlignment="1">
      <alignment horizontal="left"/>
    </xf>
    <xf numFmtId="165" fontId="12" fillId="0" borderId="7" xfId="0" applyNumberFormat="1" applyFont="1" applyBorder="1" applyAlignment="1">
      <alignment horizontal="left"/>
    </xf>
    <xf numFmtId="0" fontId="13" fillId="3" borderId="5" xfId="0" applyFont="1" applyFill="1" applyBorder="1" applyAlignment="1">
      <alignment horizontal="right"/>
    </xf>
    <xf numFmtId="164" fontId="13" fillId="3" borderId="5" xfId="0" applyNumberFormat="1" applyFont="1" applyFill="1" applyBorder="1" applyAlignment="1">
      <alignment horizontal="right"/>
    </xf>
    <xf numFmtId="3" fontId="3" fillId="3" borderId="5" xfId="0" applyNumberFormat="1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4" fillId="3" borderId="5" xfId="0" applyFont="1" applyFill="1" applyBorder="1"/>
    <xf numFmtId="0" fontId="1" fillId="3" borderId="0" xfId="0" applyFont="1" applyFill="1" applyAlignment="1">
      <alignment horizontal="center"/>
    </xf>
    <xf numFmtId="0" fontId="14" fillId="3" borderId="6" xfId="0" applyFont="1" applyFill="1" applyBorder="1" applyAlignment="1">
      <alignment horizontal="left"/>
    </xf>
    <xf numFmtId="164" fontId="1" fillId="3" borderId="5" xfId="0" applyNumberFormat="1" applyFont="1" applyFill="1" applyBorder="1" applyAlignment="1">
      <alignment horizontal="right"/>
    </xf>
    <xf numFmtId="0" fontId="15" fillId="3" borderId="7" xfId="0" applyFont="1" applyFill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165" fontId="18" fillId="0" borderId="7" xfId="0" applyNumberFormat="1" applyFont="1" applyBorder="1" applyAlignment="1">
      <alignment horizontal="left"/>
    </xf>
    <xf numFmtId="0" fontId="19" fillId="0" borderId="5" xfId="0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20" fillId="0" borderId="7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3" fillId="3" borderId="5" xfId="0" applyFont="1" applyFill="1" applyBorder="1" applyAlignment="1">
      <alignment horizontal="right"/>
    </xf>
    <xf numFmtId="164" fontId="3" fillId="3" borderId="5" xfId="0" applyNumberFormat="1" applyFont="1" applyFill="1" applyBorder="1" applyAlignment="1">
      <alignment horizontal="right"/>
    </xf>
    <xf numFmtId="165" fontId="13" fillId="3" borderId="5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22" fillId="3" borderId="6" xfId="0" applyFont="1" applyFill="1" applyBorder="1" applyAlignment="1">
      <alignment horizontal="left"/>
    </xf>
    <xf numFmtId="165" fontId="23" fillId="3" borderId="7" xfId="0" applyNumberFormat="1" applyFont="1" applyFill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164" fontId="2" fillId="3" borderId="5" xfId="0" applyNumberFormat="1" applyFont="1" applyFill="1" applyBorder="1" applyAlignment="1">
      <alignment horizontal="right"/>
    </xf>
    <xf numFmtId="3" fontId="2" fillId="3" borderId="5" xfId="0" applyNumberFormat="1" applyFont="1" applyFill="1" applyBorder="1" applyAlignment="1">
      <alignment horizontal="center"/>
    </xf>
    <xf numFmtId="165" fontId="24" fillId="3" borderId="5" xfId="0" applyNumberFormat="1" applyFont="1" applyFill="1" applyBorder="1" applyAlignment="1">
      <alignment horizontal="center"/>
    </xf>
    <xf numFmtId="0" fontId="25" fillId="3" borderId="6" xfId="0" applyFont="1" applyFill="1" applyBorder="1" applyAlignment="1">
      <alignment horizontal="left"/>
    </xf>
    <xf numFmtId="164" fontId="4" fillId="3" borderId="5" xfId="0" applyNumberFormat="1" applyFont="1" applyFill="1" applyBorder="1" applyAlignment="1">
      <alignment horizontal="right"/>
    </xf>
    <xf numFmtId="0" fontId="19" fillId="3" borderId="5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6" fillId="3" borderId="7" xfId="0" applyFont="1" applyFill="1" applyBorder="1" applyAlignment="1">
      <alignment horizontal="left"/>
    </xf>
    <xf numFmtId="0" fontId="19" fillId="0" borderId="8" xfId="0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27" fillId="0" borderId="10" xfId="0" applyFont="1" applyBorder="1" applyAlignment="1">
      <alignment horizontal="left"/>
    </xf>
    <xf numFmtId="0" fontId="28" fillId="0" borderId="11" xfId="0" applyFont="1" applyBorder="1" applyAlignment="1">
      <alignment horizontal="left"/>
    </xf>
    <xf numFmtId="0" fontId="4" fillId="0" borderId="0" xfId="0" applyFont="1"/>
    <xf numFmtId="0" fontId="1" fillId="0" borderId="3" xfId="0" applyFont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0" fontId="1" fillId="0" borderId="10" xfId="0" applyFont="1" applyBorder="1"/>
    <xf numFmtId="164" fontId="1" fillId="0" borderId="11" xfId="0" applyNumberFormat="1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15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5">
    <tableStyle name="Updated Board Assembly (Jan0220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&lt;-that but more budget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Board Assembly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Sheet3-style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Supporting Hardware-style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34">
  <tableColumns count="9">
    <tableColumn id="1" xr3:uid="{00000000-0010-0000-0000-000001000000}" name="Part"/>
    <tableColumn id="2" xr3:uid="{00000000-0010-0000-0000-000002000000}" name="Price"/>
    <tableColumn id="3" xr3:uid="{00000000-0010-0000-0000-000003000000}" name="Quantity"/>
    <tableColumn id="4" xr3:uid="{00000000-0010-0000-0000-000004000000}" name="Part #"/>
    <tableColumn id="5" xr3:uid="{00000000-0010-0000-0000-000005000000}" name="Reference Designations"/>
    <tableColumn id="6" xr3:uid="{00000000-0010-0000-0000-000006000000}" name="Retailer"/>
    <tableColumn id="7" xr3:uid="{00000000-0010-0000-0000-000007000000}" name="Webpage"/>
    <tableColumn id="8" xr3:uid="{00000000-0010-0000-0000-000008000000}" name="Subtotal"/>
    <tableColumn id="9" xr3:uid="{00000000-0010-0000-0000-000009000000}" name="Datasheet"/>
  </tableColumns>
  <tableStyleInfo name="Updated Board Assembly (Jan0220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short/b7d432n5" TargetMode="External"/><Relationship Id="rId18" Type="http://schemas.openxmlformats.org/officeDocument/2006/relationships/hyperlink" Target="https://mm.digikey.com/Volume0/opasdata/d220001/medias/docus/937/Female_Headers.100_DS.pdf" TargetMode="External"/><Relationship Id="rId26" Type="http://schemas.openxmlformats.org/officeDocument/2006/relationships/hyperlink" Target="https://mm.digikey.com/Volume0/opasdata/d220001/medias/docus/503/CL05A104KA5NNNC.pdf" TargetMode="External"/><Relationship Id="rId39" Type="http://schemas.openxmlformats.org/officeDocument/2006/relationships/hyperlink" Target="https://www.digikey.com/short/bfn2mh9v" TargetMode="External"/><Relationship Id="rId21" Type="http://schemas.openxmlformats.org/officeDocument/2006/relationships/hyperlink" Target="https://www.digikey.com/short/p7n917tj" TargetMode="External"/><Relationship Id="rId34" Type="http://schemas.openxmlformats.org/officeDocument/2006/relationships/hyperlink" Target="https://mm.digikey.com/Volume0/opasdata/d220001/medias/docus/41/CL31A107MQHNNNE_Spec.pdf" TargetMode="External"/><Relationship Id="rId42" Type="http://schemas.openxmlformats.org/officeDocument/2006/relationships/hyperlink" Target="https://www.yageo.com/upload/media/product/app/datasheet/rchip/pyu-rc_group_51_rohs_l.pdf" TargetMode="External"/><Relationship Id="rId47" Type="http://schemas.openxmlformats.org/officeDocument/2006/relationships/hyperlink" Target="https://www.digikey.com/short/1mfwzzzz" TargetMode="External"/><Relationship Id="rId50" Type="http://schemas.openxmlformats.org/officeDocument/2006/relationships/hyperlink" Target="https://calchip.com/wp-content/uploads/2023/05/rm_series.pdf" TargetMode="External"/><Relationship Id="rId55" Type="http://schemas.openxmlformats.org/officeDocument/2006/relationships/hyperlink" Target="https://www.digikey.com/short/fjz8zpv5" TargetMode="External"/><Relationship Id="rId7" Type="http://schemas.openxmlformats.org/officeDocument/2006/relationships/hyperlink" Target="https://www.digikey.com/short/vdvrrf7n" TargetMode="External"/><Relationship Id="rId2" Type="http://schemas.openxmlformats.org/officeDocument/2006/relationships/hyperlink" Target="https://ww1.microchip.com/downloads/en/DeviceDoc/PIC16F15213-14-23-24-43-44-Data-Sheet-40002195D.pdf" TargetMode="External"/><Relationship Id="rId16" Type="http://schemas.openxmlformats.org/officeDocument/2006/relationships/hyperlink" Target="https://app.adam-tech.com/products/download/data_sheet/201281/ph1rb-xx-ua-data-sheet.pdf" TargetMode="External"/><Relationship Id="rId29" Type="http://schemas.openxmlformats.org/officeDocument/2006/relationships/hyperlink" Target="https://www.digikey.com/short/57rv79z3" TargetMode="External"/><Relationship Id="rId11" Type="http://schemas.openxmlformats.org/officeDocument/2006/relationships/hyperlink" Target="https://www.digikey.com/short/f822p1qq" TargetMode="External"/><Relationship Id="rId24" Type="http://schemas.openxmlformats.org/officeDocument/2006/relationships/hyperlink" Target="https://www.mouser.com/datasheet/2/849/m1-3324207.pdf" TargetMode="External"/><Relationship Id="rId32" Type="http://schemas.openxmlformats.org/officeDocument/2006/relationships/hyperlink" Target="https://www.samsungsem.com/resources/file/global/support/product_catalog/MLCC.pdf" TargetMode="External"/><Relationship Id="rId37" Type="http://schemas.openxmlformats.org/officeDocument/2006/relationships/hyperlink" Target="https://www.digikey.com/short/9jf497jv" TargetMode="External"/><Relationship Id="rId40" Type="http://schemas.openxmlformats.org/officeDocument/2006/relationships/hyperlink" Target="https://www.tdk-electronics.tdk.com/inf/30/ds/b78108_148e.pdf" TargetMode="External"/><Relationship Id="rId45" Type="http://schemas.openxmlformats.org/officeDocument/2006/relationships/hyperlink" Target="https://www.digikey.com/short/mwwffvqw" TargetMode="External"/><Relationship Id="rId53" Type="http://schemas.openxmlformats.org/officeDocument/2006/relationships/hyperlink" Target="https://www.digikey.com/short/n3q2hc1w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s://www.digikey.com/short/f3t2m0nd" TargetMode="External"/><Relationship Id="rId19" Type="http://schemas.openxmlformats.org/officeDocument/2006/relationships/hyperlink" Target="https://www.digikey.com/short/wvm5tn9r" TargetMode="External"/><Relationship Id="rId4" Type="http://schemas.openxmlformats.org/officeDocument/2006/relationships/hyperlink" Target="https://www.st.com/content/ccc/resource/technical/document/datasheet/82/cc/3f/39/0a/29/4d/f0/CD00000240.pdf/files/CD00000240.pdf/jcr:content/translations/en.CD00000240.pdf" TargetMode="External"/><Relationship Id="rId9" Type="http://schemas.openxmlformats.org/officeDocument/2006/relationships/hyperlink" Target="https://www.digikey.com/short/4jqnvbtw" TargetMode="External"/><Relationship Id="rId14" Type="http://schemas.openxmlformats.org/officeDocument/2006/relationships/hyperlink" Target="https://app.adam-tech.com/products/download/data_sheet/203379/smc-1-xx-1-gt-data-sheet.pdf" TargetMode="External"/><Relationship Id="rId22" Type="http://schemas.openxmlformats.org/officeDocument/2006/relationships/hyperlink" Target="https://www.ckswitches.com/media/1341/d6.pdf" TargetMode="External"/><Relationship Id="rId27" Type="http://schemas.openxmlformats.org/officeDocument/2006/relationships/hyperlink" Target="https://www.digikey.com/short/bjwjrdjr" TargetMode="External"/><Relationship Id="rId30" Type="http://schemas.openxmlformats.org/officeDocument/2006/relationships/hyperlink" Target="https://connect.kemet.com:7667/gateway/IntelliData-ComponentDocumentation/1.0/download/datasheet/C0805C225J4REC7800" TargetMode="External"/><Relationship Id="rId35" Type="http://schemas.openxmlformats.org/officeDocument/2006/relationships/hyperlink" Target="https://www.digikey.com/short/5q3p4nt0" TargetMode="External"/><Relationship Id="rId43" Type="http://schemas.openxmlformats.org/officeDocument/2006/relationships/hyperlink" Target="https://www.digikey.com/short/4htdcv9t" TargetMode="External"/><Relationship Id="rId48" Type="http://schemas.openxmlformats.org/officeDocument/2006/relationships/hyperlink" Target="https://calchip.com/wp-content/uploads/2023/05/rm_series.pdf" TargetMode="External"/><Relationship Id="rId56" Type="http://schemas.openxmlformats.org/officeDocument/2006/relationships/hyperlink" Target="https://calchip.com/wp-content/uploads/2023/05/rm_series.pdf" TargetMode="External"/><Relationship Id="rId8" Type="http://schemas.openxmlformats.org/officeDocument/2006/relationships/hyperlink" Target="https://www.ti.com/lit/ds/symlink/lmr51420.pdf" TargetMode="External"/><Relationship Id="rId51" Type="http://schemas.openxmlformats.org/officeDocument/2006/relationships/hyperlink" Target="https://www.digikey.com/short/7v4r3zvj" TargetMode="External"/><Relationship Id="rId3" Type="http://schemas.openxmlformats.org/officeDocument/2006/relationships/hyperlink" Target="https://www.digikey.com/short/d4330dvv" TargetMode="External"/><Relationship Id="rId12" Type="http://schemas.openxmlformats.org/officeDocument/2006/relationships/hyperlink" Target="https://www.st.com/content/ccc/resource/technical/document/datasheet/fe/4e/e1/d9/af/18/4b/81/CD00043011.pdf/files/CD00043011.pdf/jcr:content/translations/en.CD00043011.pdf" TargetMode="External"/><Relationship Id="rId17" Type="http://schemas.openxmlformats.org/officeDocument/2006/relationships/hyperlink" Target="https://www.digikey.com/short/j3nf9fbv" TargetMode="External"/><Relationship Id="rId25" Type="http://schemas.openxmlformats.org/officeDocument/2006/relationships/hyperlink" Target="https://www.digikey.com/short/rfvn5t9d" TargetMode="External"/><Relationship Id="rId33" Type="http://schemas.openxmlformats.org/officeDocument/2006/relationships/hyperlink" Target="https://www.digikey.com/short/83t19h08" TargetMode="External"/><Relationship Id="rId38" Type="http://schemas.openxmlformats.org/officeDocument/2006/relationships/hyperlink" Target="https://calchip.com/wp-content/uploads/2023/09/GMC-Series-2.pdf" TargetMode="External"/><Relationship Id="rId46" Type="http://schemas.openxmlformats.org/officeDocument/2006/relationships/hyperlink" Target="https://calchip.com/wp-content/uploads/2023/05/rm_series.pdf" TargetMode="External"/><Relationship Id="rId59" Type="http://schemas.openxmlformats.org/officeDocument/2006/relationships/comments" Target="../comments1.xml"/><Relationship Id="rId20" Type="http://schemas.openxmlformats.org/officeDocument/2006/relationships/hyperlink" Target="https://mm.digikey.com/Volume0/opasdata/d220001/medias/docus/937/Female_Headers.100_DS.pdf" TargetMode="External"/><Relationship Id="rId41" Type="http://schemas.openxmlformats.org/officeDocument/2006/relationships/hyperlink" Target="https://www.digikey.com/short/zbbhq3d5" TargetMode="External"/><Relationship Id="rId54" Type="http://schemas.openxmlformats.org/officeDocument/2006/relationships/hyperlink" Target="https://calchip.com/wp-content/uploads/2023/05/rm_series.pdf" TargetMode="External"/><Relationship Id="rId1" Type="http://schemas.openxmlformats.org/officeDocument/2006/relationships/hyperlink" Target="https://www.digikey.com/short/bc4q2zfd" TargetMode="External"/><Relationship Id="rId6" Type="http://schemas.openxmlformats.org/officeDocument/2006/relationships/hyperlink" Target="https://abracon.com/Resonators/ABLS.pdf" TargetMode="External"/><Relationship Id="rId15" Type="http://schemas.openxmlformats.org/officeDocument/2006/relationships/hyperlink" Target="https://www.digikey.com/short/037n323r" TargetMode="External"/><Relationship Id="rId23" Type="http://schemas.openxmlformats.org/officeDocument/2006/relationships/hyperlink" Target="https://mou.sr/3H4xFUd" TargetMode="External"/><Relationship Id="rId28" Type="http://schemas.openxmlformats.org/officeDocument/2006/relationships/hyperlink" Target="https://www.yageo.com/upload/media/product/productsearch/datasheet/mlcc/UPY-GPHC_X7R_6.3V-to-250V_23.pdf" TargetMode="External"/><Relationship Id="rId36" Type="http://schemas.openxmlformats.org/officeDocument/2006/relationships/hyperlink" Target="https://connect.kemet.com:7667/gateway/IntelliData-ComponentDocumentation/1.0/download/datasheet/C0805C103J5RAC7210" TargetMode="External"/><Relationship Id="rId49" Type="http://schemas.openxmlformats.org/officeDocument/2006/relationships/hyperlink" Target="https://www.digikey.com/short/70frw38z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https://www.st.com/content/ccc/resource/technical/document/datasheet/f9/ed/f5/44/26/b9/43/a4/CD00000911.pdf/files/CD00000911.pdf/jcr:content/translations/en.CD00000911.pdf" TargetMode="External"/><Relationship Id="rId31" Type="http://schemas.openxmlformats.org/officeDocument/2006/relationships/hyperlink" Target="https://www.digikey.com/short/pdqmv19j" TargetMode="External"/><Relationship Id="rId44" Type="http://schemas.openxmlformats.org/officeDocument/2006/relationships/hyperlink" Target="https://www.yageo.com/upload/media/product/app/datasheet/rchip/pyu-rc_group_51_rohs_l.pdf" TargetMode="External"/><Relationship Id="rId52" Type="http://schemas.openxmlformats.org/officeDocument/2006/relationships/hyperlink" Target="https://calchip.com/wp-content/uploads/2023/05/rm_seri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4"/>
  <sheetViews>
    <sheetView tabSelected="1" workbookViewId="0"/>
  </sheetViews>
  <sheetFormatPr defaultColWidth="12.5703125" defaultRowHeight="15.75" customHeight="1" x14ac:dyDescent="0.2"/>
  <cols>
    <col min="1" max="1" width="18.28515625" customWidth="1"/>
    <col min="2" max="2" width="5.7109375" customWidth="1"/>
    <col min="3" max="3" width="7.140625" customWidth="1"/>
    <col min="4" max="4" width="19.42578125" customWidth="1"/>
    <col min="5" max="5" width="30.42578125" customWidth="1"/>
    <col min="6" max="6" width="7.28515625" customWidth="1"/>
    <col min="7" max="7" width="15.140625" customWidth="1"/>
    <col min="8" max="8" width="7.5703125" customWidth="1"/>
    <col min="9" max="9" width="15.140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x14ac:dyDescent="0.2">
      <c r="A2" s="3" t="s">
        <v>9</v>
      </c>
      <c r="B2" s="4">
        <f>C2*0.79</f>
        <v>0.79</v>
      </c>
      <c r="C2" s="5">
        <v>1</v>
      </c>
      <c r="D2" s="6" t="s">
        <v>10</v>
      </c>
      <c r="E2" s="7" t="s">
        <v>11</v>
      </c>
      <c r="F2" s="8" t="s">
        <v>12</v>
      </c>
      <c r="G2" s="9" t="s">
        <v>13</v>
      </c>
      <c r="H2" s="10">
        <v>0.79</v>
      </c>
      <c r="I2" s="11" t="s">
        <v>14</v>
      </c>
    </row>
    <row r="3" spans="1:9" x14ac:dyDescent="0.2">
      <c r="A3" s="12" t="s">
        <v>15</v>
      </c>
      <c r="B3" s="13">
        <v>11.68</v>
      </c>
      <c r="C3" s="14">
        <v>1</v>
      </c>
      <c r="D3" s="15" t="s">
        <v>16</v>
      </c>
      <c r="E3" s="16" t="s">
        <v>17</v>
      </c>
      <c r="F3" s="17" t="s">
        <v>12</v>
      </c>
      <c r="G3" s="18" t="s">
        <v>18</v>
      </c>
      <c r="H3" s="19">
        <v>11.68</v>
      </c>
      <c r="I3" s="20" t="s">
        <v>19</v>
      </c>
    </row>
    <row r="4" spans="1:9" x14ac:dyDescent="0.2">
      <c r="A4" s="12" t="s">
        <v>20</v>
      </c>
      <c r="B4" s="13">
        <f>C4*0.22</f>
        <v>0.22</v>
      </c>
      <c r="C4" s="14">
        <v>1</v>
      </c>
      <c r="D4" s="21" t="s">
        <v>21</v>
      </c>
      <c r="E4" s="16" t="s">
        <v>22</v>
      </c>
      <c r="F4" s="17" t="s">
        <v>12</v>
      </c>
      <c r="G4" s="18" t="s">
        <v>23</v>
      </c>
      <c r="H4" s="19">
        <v>0.22</v>
      </c>
      <c r="I4" s="20" t="s">
        <v>24</v>
      </c>
    </row>
    <row r="5" spans="1:9" x14ac:dyDescent="0.2">
      <c r="A5" s="12" t="s">
        <v>25</v>
      </c>
      <c r="B5" s="13">
        <f>C5*1.028</f>
        <v>1.028</v>
      </c>
      <c r="C5" s="14">
        <v>1</v>
      </c>
      <c r="D5" s="15" t="s">
        <v>26</v>
      </c>
      <c r="E5" s="16" t="s">
        <v>27</v>
      </c>
      <c r="F5" s="17" t="s">
        <v>12</v>
      </c>
      <c r="G5" s="18" t="s">
        <v>28</v>
      </c>
      <c r="H5" s="19">
        <v>1.33</v>
      </c>
      <c r="I5" s="20" t="s">
        <v>29</v>
      </c>
    </row>
    <row r="6" spans="1:9" x14ac:dyDescent="0.2">
      <c r="A6" s="12" t="s">
        <v>30</v>
      </c>
      <c r="B6" s="13">
        <v>0.79</v>
      </c>
      <c r="C6" s="14">
        <v>2</v>
      </c>
      <c r="D6" s="15" t="s">
        <v>30</v>
      </c>
      <c r="E6" s="16" t="s">
        <v>31</v>
      </c>
      <c r="F6" s="17" t="s">
        <v>12</v>
      </c>
      <c r="G6" s="18" t="s">
        <v>32</v>
      </c>
      <c r="H6" s="19">
        <f>2*0.79</f>
        <v>1.58</v>
      </c>
      <c r="I6" s="20" t="s">
        <v>33</v>
      </c>
    </row>
    <row r="7" spans="1:9" x14ac:dyDescent="0.2">
      <c r="A7" s="12" t="s">
        <v>34</v>
      </c>
      <c r="B7" s="19">
        <v>0.65</v>
      </c>
      <c r="C7" s="14">
        <v>8</v>
      </c>
      <c r="D7" s="15" t="s">
        <v>35</v>
      </c>
      <c r="E7" s="16" t="s">
        <v>36</v>
      </c>
      <c r="F7" s="17" t="s">
        <v>12</v>
      </c>
      <c r="G7" s="18" t="s">
        <v>37</v>
      </c>
      <c r="H7" s="19">
        <f>8*0.65</f>
        <v>5.2</v>
      </c>
      <c r="I7" s="20" t="s">
        <v>38</v>
      </c>
    </row>
    <row r="8" spans="1:9" x14ac:dyDescent="0.2">
      <c r="A8" s="12" t="s">
        <v>39</v>
      </c>
      <c r="B8" s="13">
        <f>0.11</f>
        <v>0.11</v>
      </c>
      <c r="C8" s="14">
        <v>6</v>
      </c>
      <c r="D8" s="15" t="s">
        <v>40</v>
      </c>
      <c r="E8" s="16" t="s">
        <v>41</v>
      </c>
      <c r="F8" s="17" t="s">
        <v>12</v>
      </c>
      <c r="G8" s="18" t="s">
        <v>42</v>
      </c>
      <c r="H8" s="19">
        <f>6*0.11</f>
        <v>0.66</v>
      </c>
      <c r="I8" s="20" t="s">
        <v>43</v>
      </c>
    </row>
    <row r="9" spans="1:9" x14ac:dyDescent="0.2">
      <c r="A9" s="22" t="s">
        <v>44</v>
      </c>
      <c r="B9" s="13">
        <f>C9*0.2</f>
        <v>0.2</v>
      </c>
      <c r="C9" s="14">
        <v>1</v>
      </c>
      <c r="D9" s="23" t="s">
        <v>45</v>
      </c>
      <c r="E9" s="16" t="s">
        <v>46</v>
      </c>
      <c r="F9" s="17" t="s">
        <v>12</v>
      </c>
      <c r="G9" s="18" t="s">
        <v>47</v>
      </c>
      <c r="H9" s="19">
        <v>0.2</v>
      </c>
      <c r="I9" s="20" t="s">
        <v>48</v>
      </c>
    </row>
    <row r="10" spans="1:9" x14ac:dyDescent="0.2">
      <c r="A10" s="12" t="s">
        <v>49</v>
      </c>
      <c r="B10" s="13">
        <f>C10*0.52</f>
        <v>0.52</v>
      </c>
      <c r="C10" s="14">
        <v>1</v>
      </c>
      <c r="D10" s="24" t="s">
        <v>50</v>
      </c>
      <c r="E10" s="16" t="s">
        <v>51</v>
      </c>
      <c r="F10" s="17" t="s">
        <v>12</v>
      </c>
      <c r="G10" s="18" t="s">
        <v>52</v>
      </c>
      <c r="H10" s="19">
        <v>0.52</v>
      </c>
      <c r="I10" s="20" t="s">
        <v>53</v>
      </c>
    </row>
    <row r="11" spans="1:9" x14ac:dyDescent="0.2">
      <c r="A11" s="12" t="s">
        <v>54</v>
      </c>
      <c r="B11" s="13">
        <f>0.33</f>
        <v>0.33</v>
      </c>
      <c r="C11" s="14">
        <v>3</v>
      </c>
      <c r="D11" s="15" t="s">
        <v>55</v>
      </c>
      <c r="E11" s="16" t="s">
        <v>56</v>
      </c>
      <c r="F11" s="17" t="s">
        <v>12</v>
      </c>
      <c r="G11" s="18" t="s">
        <v>57</v>
      </c>
      <c r="H11" s="19">
        <f>3*0.33</f>
        <v>0.99</v>
      </c>
      <c r="I11" s="25" t="s">
        <v>53</v>
      </c>
    </row>
    <row r="12" spans="1:9" x14ac:dyDescent="0.2">
      <c r="A12" s="12" t="s">
        <v>58</v>
      </c>
      <c r="B12" s="13">
        <f>C12*1.3</f>
        <v>1.3</v>
      </c>
      <c r="C12" s="14">
        <v>1</v>
      </c>
      <c r="D12" s="26" t="s">
        <v>59</v>
      </c>
      <c r="E12" s="16" t="s">
        <v>60</v>
      </c>
      <c r="F12" s="17" t="s">
        <v>12</v>
      </c>
      <c r="G12" s="27" t="s">
        <v>61</v>
      </c>
      <c r="H12" s="19">
        <v>1.3</v>
      </c>
      <c r="I12" s="28" t="s">
        <v>62</v>
      </c>
    </row>
    <row r="13" spans="1:9" x14ac:dyDescent="0.2">
      <c r="A13" s="29" t="s">
        <v>63</v>
      </c>
      <c r="B13" s="30">
        <v>0.15</v>
      </c>
      <c r="C13" s="31">
        <v>1</v>
      </c>
      <c r="D13" s="32" t="s">
        <v>64</v>
      </c>
      <c r="E13" s="33" t="s">
        <v>65</v>
      </c>
      <c r="F13" s="34" t="s">
        <v>66</v>
      </c>
      <c r="G13" s="35" t="s">
        <v>67</v>
      </c>
      <c r="H13" s="36">
        <v>0.15</v>
      </c>
      <c r="I13" s="37" t="s">
        <v>68</v>
      </c>
    </row>
    <row r="14" spans="1:9" x14ac:dyDescent="0.2">
      <c r="A14" s="12" t="s">
        <v>69</v>
      </c>
      <c r="B14" s="13">
        <f>0.1*C14</f>
        <v>0.30000000000000004</v>
      </c>
      <c r="C14" s="14">
        <v>3</v>
      </c>
      <c r="D14" s="15" t="s">
        <v>70</v>
      </c>
      <c r="E14" s="16" t="s">
        <v>71</v>
      </c>
      <c r="F14" s="17" t="s">
        <v>12</v>
      </c>
      <c r="G14" s="38" t="s">
        <v>72</v>
      </c>
      <c r="H14" s="19">
        <v>0.1</v>
      </c>
      <c r="I14" s="20" t="s">
        <v>73</v>
      </c>
    </row>
    <row r="15" spans="1:9" x14ac:dyDescent="0.2">
      <c r="A15" s="12" t="s">
        <v>74</v>
      </c>
      <c r="B15" s="13">
        <f>C15*0.11</f>
        <v>0.11</v>
      </c>
      <c r="C15" s="14">
        <v>1</v>
      </c>
      <c r="D15" s="15" t="s">
        <v>75</v>
      </c>
      <c r="E15" s="16" t="s">
        <v>76</v>
      </c>
      <c r="F15" s="17" t="s">
        <v>12</v>
      </c>
      <c r="G15" s="18" t="s">
        <v>77</v>
      </c>
      <c r="H15" s="19">
        <v>0.11</v>
      </c>
      <c r="I15" s="20" t="s">
        <v>78</v>
      </c>
    </row>
    <row r="16" spans="1:9" x14ac:dyDescent="0.2">
      <c r="A16" s="12" t="s">
        <v>79</v>
      </c>
      <c r="B16" s="13">
        <v>0.03</v>
      </c>
      <c r="C16" s="14">
        <v>1</v>
      </c>
      <c r="D16" s="26" t="s">
        <v>80</v>
      </c>
      <c r="E16" s="16" t="s">
        <v>81</v>
      </c>
      <c r="F16" s="17" t="s">
        <v>12</v>
      </c>
      <c r="G16" s="39" t="s">
        <v>82</v>
      </c>
      <c r="H16" s="19">
        <v>0.03</v>
      </c>
      <c r="I16" s="40" t="s">
        <v>83</v>
      </c>
    </row>
    <row r="17" spans="1:9" x14ac:dyDescent="0.2">
      <c r="A17" s="12" t="s">
        <v>84</v>
      </c>
      <c r="B17" s="13">
        <f>C17*0.33</f>
        <v>0.66</v>
      </c>
      <c r="C17" s="14">
        <v>2</v>
      </c>
      <c r="D17" s="15" t="s">
        <v>85</v>
      </c>
      <c r="E17" s="16" t="s">
        <v>86</v>
      </c>
      <c r="F17" s="17" t="s">
        <v>12</v>
      </c>
      <c r="G17" s="39" t="s">
        <v>87</v>
      </c>
      <c r="H17" s="19">
        <v>0.33</v>
      </c>
      <c r="I17" s="20" t="s">
        <v>88</v>
      </c>
    </row>
    <row r="18" spans="1:9" x14ac:dyDescent="0.2">
      <c r="A18" s="12" t="s">
        <v>89</v>
      </c>
      <c r="B18" s="13">
        <f>0.51</f>
        <v>0.51</v>
      </c>
      <c r="C18" s="14">
        <v>5</v>
      </c>
      <c r="D18" s="15" t="s">
        <v>90</v>
      </c>
      <c r="E18" s="16" t="s">
        <v>91</v>
      </c>
      <c r="F18" s="17" t="s">
        <v>12</v>
      </c>
      <c r="G18" s="39" t="s">
        <v>92</v>
      </c>
      <c r="H18" s="19">
        <f>0.51*5</f>
        <v>2.5499999999999998</v>
      </c>
      <c r="I18" s="20" t="s">
        <v>93</v>
      </c>
    </row>
    <row r="19" spans="1:9" x14ac:dyDescent="0.2">
      <c r="A19" s="41" t="s">
        <v>94</v>
      </c>
      <c r="B19" s="19">
        <v>0.1</v>
      </c>
      <c r="C19" s="42">
        <v>1</v>
      </c>
      <c r="D19" s="42" t="s">
        <v>95</v>
      </c>
      <c r="E19" s="16" t="s">
        <v>96</v>
      </c>
      <c r="F19" s="17" t="s">
        <v>12</v>
      </c>
      <c r="G19" s="39" t="s">
        <v>97</v>
      </c>
      <c r="H19" s="19">
        <v>0.1</v>
      </c>
      <c r="I19" s="43" t="s">
        <v>98</v>
      </c>
    </row>
    <row r="20" spans="1:9" x14ac:dyDescent="0.2">
      <c r="A20" s="41" t="s">
        <v>99</v>
      </c>
      <c r="B20" s="19">
        <v>0.03</v>
      </c>
      <c r="C20" s="42">
        <v>2</v>
      </c>
      <c r="D20" s="42" t="s">
        <v>100</v>
      </c>
      <c r="E20" s="16" t="s">
        <v>101</v>
      </c>
      <c r="F20" s="17" t="s">
        <v>12</v>
      </c>
      <c r="G20" s="39" t="s">
        <v>102</v>
      </c>
      <c r="H20" s="19">
        <v>0.06</v>
      </c>
      <c r="I20" s="44" t="s">
        <v>103</v>
      </c>
    </row>
    <row r="21" spans="1:9" x14ac:dyDescent="0.2">
      <c r="A21" s="12" t="s">
        <v>104</v>
      </c>
      <c r="B21" s="13">
        <f>0.39*C21</f>
        <v>0.39</v>
      </c>
      <c r="C21" s="14">
        <v>1</v>
      </c>
      <c r="D21" s="15" t="s">
        <v>105</v>
      </c>
      <c r="E21" s="16" t="s">
        <v>106</v>
      </c>
      <c r="F21" s="17" t="s">
        <v>12</v>
      </c>
      <c r="G21" s="39" t="s">
        <v>107</v>
      </c>
      <c r="H21" s="19">
        <v>0.39</v>
      </c>
      <c r="I21" s="20" t="s">
        <v>108</v>
      </c>
    </row>
    <row r="22" spans="1:9" x14ac:dyDescent="0.2">
      <c r="A22" s="45" t="s">
        <v>109</v>
      </c>
      <c r="B22" s="46">
        <v>0.01</v>
      </c>
      <c r="C22" s="31">
        <v>1</v>
      </c>
      <c r="D22" s="47" t="s">
        <v>110</v>
      </c>
      <c r="E22" s="33" t="s">
        <v>111</v>
      </c>
      <c r="F22" s="48" t="s">
        <v>12</v>
      </c>
      <c r="G22" s="49" t="s">
        <v>112</v>
      </c>
      <c r="H22" s="36">
        <v>0.01</v>
      </c>
      <c r="I22" s="50" t="s">
        <v>113</v>
      </c>
    </row>
    <row r="23" spans="1:9" x14ac:dyDescent="0.2">
      <c r="A23" s="51" t="s">
        <v>114</v>
      </c>
      <c r="B23" s="52">
        <v>0.01</v>
      </c>
      <c r="C23" s="53">
        <v>1</v>
      </c>
      <c r="D23" s="54" t="s">
        <v>115</v>
      </c>
      <c r="E23" s="33" t="s">
        <v>116</v>
      </c>
      <c r="F23" s="48" t="s">
        <v>12</v>
      </c>
      <c r="G23" s="55" t="s">
        <v>117</v>
      </c>
      <c r="H23" s="36">
        <v>0.01</v>
      </c>
      <c r="I23" s="50" t="s">
        <v>113</v>
      </c>
    </row>
    <row r="24" spans="1:9" x14ac:dyDescent="0.2">
      <c r="A24" s="45" t="s">
        <v>118</v>
      </c>
      <c r="B24" s="56">
        <v>2.1900000000000001E-3</v>
      </c>
      <c r="C24" s="31">
        <v>1</v>
      </c>
      <c r="D24" s="47" t="s">
        <v>119</v>
      </c>
      <c r="E24" s="33" t="s">
        <v>120</v>
      </c>
      <c r="F24" s="48" t="s">
        <v>12</v>
      </c>
      <c r="G24" s="55" t="s">
        <v>121</v>
      </c>
      <c r="H24" s="36">
        <v>2.1900000000000001E-3</v>
      </c>
      <c r="I24" s="50" t="s">
        <v>122</v>
      </c>
    </row>
    <row r="25" spans="1:9" x14ac:dyDescent="0.2">
      <c r="A25" s="57" t="s">
        <v>123</v>
      </c>
      <c r="B25" s="56">
        <v>6.9999999999999999E-4</v>
      </c>
      <c r="C25" s="58">
        <v>1</v>
      </c>
      <c r="D25" s="59" t="s">
        <v>124</v>
      </c>
      <c r="E25" s="33" t="s">
        <v>125</v>
      </c>
      <c r="F25" s="48" t="s">
        <v>12</v>
      </c>
      <c r="G25" s="55" t="s">
        <v>126</v>
      </c>
      <c r="H25" s="36">
        <f t="shared" ref="H25:H27" si="0">2*B25</f>
        <v>1.4E-3</v>
      </c>
      <c r="I25" s="60" t="s">
        <v>122</v>
      </c>
    </row>
    <row r="26" spans="1:9" x14ac:dyDescent="0.2">
      <c r="A26" s="57" t="s">
        <v>127</v>
      </c>
      <c r="B26" s="56">
        <v>8.9999999999999998E-4</v>
      </c>
      <c r="C26" s="58">
        <v>1</v>
      </c>
      <c r="D26" s="59" t="s">
        <v>128</v>
      </c>
      <c r="E26" s="33" t="s">
        <v>129</v>
      </c>
      <c r="F26" s="48" t="s">
        <v>12</v>
      </c>
      <c r="G26" s="55" t="s">
        <v>130</v>
      </c>
      <c r="H26" s="36">
        <f t="shared" si="0"/>
        <v>1.8E-3</v>
      </c>
      <c r="I26" s="60" t="s">
        <v>122</v>
      </c>
    </row>
    <row r="27" spans="1:9" x14ac:dyDescent="0.2">
      <c r="A27" s="57" t="s">
        <v>131</v>
      </c>
      <c r="B27" s="56">
        <v>8.9999999999999998E-4</v>
      </c>
      <c r="C27" s="58">
        <v>2</v>
      </c>
      <c r="D27" s="59" t="s">
        <v>132</v>
      </c>
      <c r="E27" s="33" t="s">
        <v>133</v>
      </c>
      <c r="F27" s="48" t="s">
        <v>12</v>
      </c>
      <c r="G27" s="55" t="s">
        <v>134</v>
      </c>
      <c r="H27" s="36">
        <f t="shared" si="0"/>
        <v>1.8E-3</v>
      </c>
      <c r="I27" s="60" t="s">
        <v>122</v>
      </c>
    </row>
    <row r="28" spans="1:9" x14ac:dyDescent="0.2">
      <c r="A28" s="41" t="s">
        <v>135</v>
      </c>
      <c r="B28" s="19">
        <v>2E-3</v>
      </c>
      <c r="C28" s="42">
        <v>1</v>
      </c>
      <c r="D28" s="42" t="s">
        <v>136</v>
      </c>
      <c r="E28" s="16" t="s">
        <v>137</v>
      </c>
      <c r="F28" s="17" t="s">
        <v>12</v>
      </c>
      <c r="G28" s="39" t="s">
        <v>138</v>
      </c>
      <c r="H28" s="19">
        <v>2E-3</v>
      </c>
      <c r="I28" s="43" t="s">
        <v>122</v>
      </c>
    </row>
    <row r="29" spans="1:9" x14ac:dyDescent="0.2">
      <c r="A29" s="61" t="s">
        <v>139</v>
      </c>
      <c r="B29" s="62">
        <v>2E-3</v>
      </c>
      <c r="C29" s="63">
        <v>1</v>
      </c>
      <c r="D29" s="63" t="s">
        <v>140</v>
      </c>
      <c r="E29" s="64" t="s">
        <v>141</v>
      </c>
      <c r="F29" s="65" t="s">
        <v>12</v>
      </c>
      <c r="G29" s="66" t="s">
        <v>142</v>
      </c>
      <c r="H29" s="62">
        <v>2E-3</v>
      </c>
      <c r="I29" s="67" t="s">
        <v>122</v>
      </c>
    </row>
    <row r="30" spans="1:9" x14ac:dyDescent="0.2">
      <c r="A30" s="68"/>
      <c r="B30" s="17"/>
      <c r="C30" s="68"/>
      <c r="D30" s="68"/>
      <c r="E30" s="68"/>
      <c r="F30" s="17"/>
      <c r="G30" s="69" t="s">
        <v>143</v>
      </c>
      <c r="H30" s="70">
        <f>SUM(H2:H29)</f>
        <v>28.321189999999998</v>
      </c>
      <c r="I30" s="68"/>
    </row>
    <row r="31" spans="1:9" x14ac:dyDescent="0.2">
      <c r="A31" s="68"/>
      <c r="B31" s="17"/>
      <c r="C31" s="68"/>
      <c r="D31" s="68"/>
      <c r="E31" s="68"/>
      <c r="F31" s="17"/>
      <c r="G31" s="71" t="s">
        <v>144</v>
      </c>
      <c r="H31" s="72">
        <f>5*H30</f>
        <v>141.60594999999998</v>
      </c>
      <c r="I31" s="68"/>
    </row>
    <row r="33" spans="1:9" x14ac:dyDescent="0.2">
      <c r="A33" s="68"/>
      <c r="B33" s="17"/>
      <c r="C33" s="68"/>
      <c r="D33" s="68"/>
      <c r="E33" s="68"/>
      <c r="F33" s="17"/>
      <c r="G33" s="73"/>
      <c r="H33" s="74"/>
      <c r="I33" s="68"/>
    </row>
    <row r="34" spans="1:9" x14ac:dyDescent="0.2">
      <c r="A34" s="68"/>
      <c r="B34" s="17"/>
      <c r="C34" s="68"/>
      <c r="D34" s="68"/>
      <c r="E34" s="68" t="s">
        <v>145</v>
      </c>
      <c r="F34" s="17"/>
      <c r="G34" s="73"/>
      <c r="H34" s="74"/>
      <c r="I34" s="68"/>
    </row>
  </sheetData>
  <hyperlinks>
    <hyperlink ref="G2" r:id="rId1" xr:uid="{00000000-0004-0000-0000-000000000000}"/>
    <hyperlink ref="I2" r:id="rId2" xr:uid="{00000000-0004-0000-0000-000001000000}"/>
    <hyperlink ref="G3" r:id="rId3" xr:uid="{00000000-0004-0000-0000-000002000000}"/>
    <hyperlink ref="I3" r:id="rId4" xr:uid="{00000000-0004-0000-0000-000003000000}"/>
    <hyperlink ref="G4" r:id="rId5" xr:uid="{00000000-0004-0000-0000-000004000000}"/>
    <hyperlink ref="I4" r:id="rId6" xr:uid="{00000000-0004-0000-0000-000005000000}"/>
    <hyperlink ref="G5" r:id="rId7" xr:uid="{00000000-0004-0000-0000-000006000000}"/>
    <hyperlink ref="I5" r:id="rId8" xr:uid="{00000000-0004-0000-0000-000007000000}"/>
    <hyperlink ref="G6" r:id="rId9" xr:uid="{00000000-0004-0000-0000-000008000000}"/>
    <hyperlink ref="I6" r:id="rId10" xr:uid="{00000000-0004-0000-0000-000009000000}"/>
    <hyperlink ref="G7" r:id="rId11" xr:uid="{00000000-0004-0000-0000-00000A000000}"/>
    <hyperlink ref="I7" r:id="rId12" xr:uid="{00000000-0004-0000-0000-00000B000000}"/>
    <hyperlink ref="G8" r:id="rId13" xr:uid="{00000000-0004-0000-0000-00000C000000}"/>
    <hyperlink ref="I8" r:id="rId14" xr:uid="{00000000-0004-0000-0000-00000D000000}"/>
    <hyperlink ref="G9" r:id="rId15" xr:uid="{00000000-0004-0000-0000-00000E000000}"/>
    <hyperlink ref="I9" r:id="rId16" xr:uid="{00000000-0004-0000-0000-00000F000000}"/>
    <hyperlink ref="G10" r:id="rId17" xr:uid="{00000000-0004-0000-0000-000010000000}"/>
    <hyperlink ref="I10" r:id="rId18" xr:uid="{00000000-0004-0000-0000-000011000000}"/>
    <hyperlink ref="G11" r:id="rId19" xr:uid="{00000000-0004-0000-0000-000012000000}"/>
    <hyperlink ref="I11" r:id="rId20" xr:uid="{00000000-0004-0000-0000-000013000000}"/>
    <hyperlink ref="G12" r:id="rId21" xr:uid="{00000000-0004-0000-0000-000014000000}"/>
    <hyperlink ref="I12" r:id="rId22" xr:uid="{00000000-0004-0000-0000-000015000000}"/>
    <hyperlink ref="G13" r:id="rId23" xr:uid="{00000000-0004-0000-0000-000016000000}"/>
    <hyperlink ref="I13" r:id="rId24" xr:uid="{00000000-0004-0000-0000-000017000000}"/>
    <hyperlink ref="G14" r:id="rId25" xr:uid="{00000000-0004-0000-0000-000018000000}"/>
    <hyperlink ref="I14" r:id="rId26" xr:uid="{00000000-0004-0000-0000-000019000000}"/>
    <hyperlink ref="G15" r:id="rId27" xr:uid="{00000000-0004-0000-0000-00001A000000}"/>
    <hyperlink ref="I15" r:id="rId28" xr:uid="{00000000-0004-0000-0000-00001B000000}"/>
    <hyperlink ref="G16" r:id="rId29" xr:uid="{00000000-0004-0000-0000-00001C000000}"/>
    <hyperlink ref="I16" r:id="rId30" xr:uid="{00000000-0004-0000-0000-00001D000000}"/>
    <hyperlink ref="G17" r:id="rId31" xr:uid="{00000000-0004-0000-0000-00001E000000}"/>
    <hyperlink ref="I17" r:id="rId32" xr:uid="{00000000-0004-0000-0000-00001F000000}"/>
    <hyperlink ref="G18" r:id="rId33" xr:uid="{00000000-0004-0000-0000-000020000000}"/>
    <hyperlink ref="I18" r:id="rId34" xr:uid="{00000000-0004-0000-0000-000021000000}"/>
    <hyperlink ref="G19" r:id="rId35" xr:uid="{00000000-0004-0000-0000-000022000000}"/>
    <hyperlink ref="I19" r:id="rId36" xr:uid="{00000000-0004-0000-0000-000023000000}"/>
    <hyperlink ref="G20" r:id="rId37" xr:uid="{00000000-0004-0000-0000-000024000000}"/>
    <hyperlink ref="I20" r:id="rId38" xr:uid="{00000000-0004-0000-0000-000025000000}"/>
    <hyperlink ref="G21" r:id="rId39" xr:uid="{00000000-0004-0000-0000-000026000000}"/>
    <hyperlink ref="I21" r:id="rId40" xr:uid="{00000000-0004-0000-0000-000027000000}"/>
    <hyperlink ref="G22" r:id="rId41" xr:uid="{00000000-0004-0000-0000-000028000000}"/>
    <hyperlink ref="I22" r:id="rId42" xr:uid="{00000000-0004-0000-0000-000029000000}"/>
    <hyperlink ref="G23" r:id="rId43" xr:uid="{00000000-0004-0000-0000-00002A000000}"/>
    <hyperlink ref="I23" r:id="rId44" xr:uid="{00000000-0004-0000-0000-00002B000000}"/>
    <hyperlink ref="G24" r:id="rId45" xr:uid="{00000000-0004-0000-0000-00002C000000}"/>
    <hyperlink ref="I24" r:id="rId46" xr:uid="{00000000-0004-0000-0000-00002D000000}"/>
    <hyperlink ref="G25" r:id="rId47" xr:uid="{00000000-0004-0000-0000-00002E000000}"/>
    <hyperlink ref="I25" r:id="rId48" xr:uid="{00000000-0004-0000-0000-00002F000000}"/>
    <hyperlink ref="G26" r:id="rId49" xr:uid="{00000000-0004-0000-0000-000030000000}"/>
    <hyperlink ref="I26" r:id="rId50" xr:uid="{00000000-0004-0000-0000-000031000000}"/>
    <hyperlink ref="G27" r:id="rId51" xr:uid="{00000000-0004-0000-0000-000032000000}"/>
    <hyperlink ref="I27" r:id="rId52" xr:uid="{00000000-0004-0000-0000-000033000000}"/>
    <hyperlink ref="G28" r:id="rId53" xr:uid="{00000000-0004-0000-0000-000034000000}"/>
    <hyperlink ref="I28" r:id="rId54" xr:uid="{00000000-0004-0000-0000-000035000000}"/>
    <hyperlink ref="G29" r:id="rId55" xr:uid="{00000000-0004-0000-0000-000036000000}"/>
    <hyperlink ref="I29" r:id="rId56" xr:uid="{00000000-0004-0000-0000-000037000000}"/>
  </hyperlinks>
  <pageMargins left="0.7" right="0.7" top="0.75" bottom="0.75" header="0.3" footer="0.3"/>
  <legacyDrawing r:id="rId57"/>
  <tableParts count="1">
    <tablePart r:id="rId5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Board Assembly (Jan0220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Minh-Nhat Cao</cp:lastModifiedBy>
  <dcterms:modified xsi:type="dcterms:W3CDTF">2024-01-02T21:19:01Z</dcterms:modified>
</cp:coreProperties>
</file>