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<sst xmlns="http://schemas.openxmlformats.org/spreadsheetml/2006/main" count="185" uniqueCount="146">
  <si>
    <t>Part</t>
  </si>
  <si>
    <t>Price</t>
  </si>
  <si>
    <t>Quantity</t>
  </si>
  <si>
    <t>Part #</t>
  </si>
  <si>
    <t>Reference Designations</t>
  </si>
  <si>
    <t>Retailer</t>
  </si>
  <si>
    <t>Webpage</t>
  </si>
  <si>
    <t>Subtotal</t>
  </si>
  <si>
    <t>Datasheet</t>
  </si>
  <si>
    <t>PIC</t>
  </si>
  <si>
    <t>PIC16F15243-I/SS</t>
  </si>
  <si>
    <t>[U1]</t>
  </si>
  <si>
    <t>Digikey</t>
  </si>
  <si>
    <t>https://www.digikey.com/short/bc4q2zfd</t>
  </si>
  <si>
    <t>https://ww1.microchip.com/downloads/en/DeviceDoc/PIC16F15213-14-23-24-43-44-Data-Sheet-40002195D.pdf</t>
  </si>
  <si>
    <t>L298P</t>
  </si>
  <si>
    <t>L298P013TR</t>
  </si>
  <si>
    <t>[U5]</t>
  </si>
  <si>
    <t>https://www.digikey.com/short/d4330dvv</t>
  </si>
  <si>
    <t>https://www.st.com/content/ccc/resource/technical/document/datasheet/82/cc/3f/39/0a/29/4d/f0/CD00000240.pdf/files/CD00000240.pdf/jcr:content/translations/en.CD00000240.pdf</t>
  </si>
  <si>
    <t>Crystal</t>
  </si>
  <si>
    <t>ABLS-25.000MHZ-B4-F-T</t>
  </si>
  <si>
    <t>[Y1]</t>
  </si>
  <si>
    <t>https://www.digikey.com/short/f3t2m0nd</t>
  </si>
  <si>
    <t>https://abracon.com/Resonators/ABLS.pdf</t>
  </si>
  <si>
    <t>LMR</t>
  </si>
  <si>
    <t>LMR51420XDDCR</t>
  </si>
  <si>
    <t>[U2]</t>
  </si>
  <si>
    <t>https://www.digikey.com/short/vdvrrf7n</t>
  </si>
  <si>
    <t>https://www.ti.com/lit/ds/symlink/lmr51420.pdf</t>
  </si>
  <si>
    <t>TIP120</t>
  </si>
  <si>
    <t>[U3,U4]</t>
  </si>
  <si>
    <t>https://www.digikey.com/short/4jqnvbtw</t>
  </si>
  <si>
    <t>https://www.st.com/content/ccc/resource/technical/document/datasheet/f9/ed/f5/44/26/b9/43/a4/CD00000911.pdf/files/CD00000911.pdf/jcr:content/translations/en.CD00000911.pdf</t>
  </si>
  <si>
    <t>2A fast diodes</t>
  </si>
  <si>
    <t>STTH2R06</t>
  </si>
  <si>
    <t>[CR1,CR2,CR3,CR4,CR5,CR6,CR7,CR8]</t>
  </si>
  <si>
    <t>https://www.digikey.com/short/f822p1qq</t>
  </si>
  <si>
    <t>https://www.st.com/content/ccc/resource/technical/document/datasheet/fe/4e/e1/d9/af/18/4b/81/CD00043011.pdf/files/CD00043011.pdf/jcr:content/translations/en.CD00043011.pdf</t>
  </si>
  <si>
    <t>1x1 pin header</t>
  </si>
  <si>
    <t>SMC-1-01-1-GT</t>
  </si>
  <si>
    <t>[J2,J6,J7,J8,J9,J10]</t>
  </si>
  <si>
    <t>https://www.digikey.com/short/b7d432n5</t>
  </si>
  <si>
    <t>https://app.adam-tech.com/products/download/data_sheet/203379/smc-1-xx-1-gt-data-sheet.pdf</t>
  </si>
  <si>
    <t>1x6 male pin right angle</t>
  </si>
  <si>
    <t>PH1RB-06-UA</t>
  </si>
  <si>
    <t>[J1]</t>
  </si>
  <si>
    <t>https://www.digikey.com/short/037n323r</t>
  </si>
  <si>
    <t>https://app.adam-tech.com/products/download/data_sheet/201281/ph1rb-xx-ua-data-sheet.pdf</t>
  </si>
  <si>
    <t>1x6 female pin header</t>
  </si>
  <si>
    <t>PPTC061LFBN-RC</t>
  </si>
  <si>
    <t>[J3]</t>
  </si>
  <si>
    <t>https://www.digikey.com/short/j3nf9fbv</t>
  </si>
  <si>
    <t>https://mm.digikey.com/Volume0/opasdata/d220001/medias/docus/937/Female_Headers.100_DS.pdf</t>
  </si>
  <si>
    <t>1x2 female pin header</t>
  </si>
  <si>
    <t>PPTC021LFBN-RC</t>
  </si>
  <si>
    <t>[J4,J5,J11]</t>
  </si>
  <si>
    <t>https://www.digikey.com/short/wvm5tn9r</t>
  </si>
  <si>
    <t>Button</t>
  </si>
  <si>
    <t>D6R90 F1 LFS</t>
  </si>
  <si>
    <t>[SW1]</t>
  </si>
  <si>
    <t>https://www.digikey.com/short/p7n917tj</t>
  </si>
  <si>
    <t>https://www.ckswitches.com/media/1341/d6.pdf</t>
  </si>
  <si>
    <t>400V 1A DO41 Diode</t>
  </si>
  <si>
    <t>1N4004-G</t>
  </si>
  <si>
    <t>[D9]</t>
  </si>
  <si>
    <t>https://www.digikey.com/short/7mrwfmb9</t>
  </si>
  <si>
    <t>https://www.comchiptech.com/admin/files/product/1N4001-G%20Thru.%201N4007-G%20RevB.pdf</t>
  </si>
  <si>
    <t>100 nF Capacitor</t>
  </si>
  <si>
    <t>CL05A104KA5NNNC</t>
  </si>
  <si>
    <t>[C3,C14,C15]</t>
  </si>
  <si>
    <t>https://www.digikey.com/short/rfvn5t9d</t>
  </si>
  <si>
    <t>https://mm.digikey.com/Volume0/opasdata/d220001/medias/docus/503/CL05A104KA5NNNC.pdf</t>
  </si>
  <si>
    <t>0.1 μF Capacitor</t>
  </si>
  <si>
    <t>CC0805JRX7R7BB104</t>
  </si>
  <si>
    <t>[C8]</t>
  </si>
  <si>
    <t>https://www.digikey.com/short/bjwjrdjr</t>
  </si>
  <si>
    <t>https://www.yageo.com/upload/media/product/productsearch/datasheet/mlcc/UPY-GPHC_X7R_6.3V-to-250V_23.pdf</t>
  </si>
  <si>
    <t>2.2 μF Capacitor</t>
  </si>
  <si>
    <t>C0805C225J4REC7800</t>
  </si>
  <si>
    <t>[C11]</t>
  </si>
  <si>
    <t>https://www.digikey.com/short/57rv79z3</t>
  </si>
  <si>
    <t>https://connect.kemet.com:7667/gateway/IntelliData-ComponentDocumentation/1.0/download/datasheet/C0805C225J4REC7800</t>
  </si>
  <si>
    <t>22 μF Capacitor</t>
  </si>
  <si>
    <t>CL21A226KOQNNNE</t>
  </si>
  <si>
    <t>[C9,C10]</t>
  </si>
  <si>
    <t>https://www.digikey.com/short/pdqmv19j</t>
  </si>
  <si>
    <t>https://www.samsungsem.com/resources/file/global/support/product_catalog/MLCC.pdf</t>
  </si>
  <si>
    <t>100 μF Capacitor</t>
  </si>
  <si>
    <t>CL31A107MQHNNNE</t>
  </si>
  <si>
    <t>[C1,C4,C5,C12,C13]</t>
  </si>
  <si>
    <t>https://www.digikey.com/short/83t19h08</t>
  </si>
  <si>
    <t>https://mm.digikey.com/Volume0/opasdata/d220001/medias/docus/41/CL31A107MQHNNNE_Spec.pdf</t>
  </si>
  <si>
    <t>10nF Capacitor</t>
  </si>
  <si>
    <t>C0805C103J5RAC7210</t>
  </si>
  <si>
    <t>[C2]</t>
  </si>
  <si>
    <t>https://www.digikey.com/short/5q3p4nt0</t>
  </si>
  <si>
    <t>https://connect.kemet.com:7667/gateway/IntelliData-ComponentDocumentation/1.0/download/datasheet/C0805C103J5RAC7210</t>
  </si>
  <si>
    <t>18 pF Capacitor</t>
  </si>
  <si>
    <t>GMC21CG180F16NT</t>
  </si>
  <si>
    <t>[C6,C7]</t>
  </si>
  <si>
    <t>https://www.digikey.com/short/9jf497jv</t>
  </si>
  <si>
    <t>https://calchip.com/wp-content/uploads/2023/09/GMC-Series-2.pdf</t>
  </si>
  <si>
    <t>33 μH Inductor</t>
  </si>
  <si>
    <t>B78108E1333J000</t>
  </si>
  <si>
    <t>[L1]</t>
  </si>
  <si>
    <t>https://www.digikey.com/short/bfn2mh9v</t>
  </si>
  <si>
    <t>https://www.tdk-electronics.tdk.com/inf/30/ds/b78108_148e.pdf</t>
  </si>
  <si>
    <t>13.7 kΩ Resistor</t>
  </si>
  <si>
    <t>RC0402FR-0713K7L</t>
  </si>
  <si>
    <t>[R11]</t>
  </si>
  <si>
    <t>https://www.digikey.com/short/1wc7z8b7</t>
  </si>
  <si>
    <t>https://www.yageo.com/upload/media/product/productsearch/datasheet/rchip/PYu-RC_Group_51_RoHS_L_12.pdf</t>
  </si>
  <si>
    <t>100 kΩ Resistor</t>
  </si>
  <si>
    <t>RC0402FR-07100KL</t>
  </si>
  <si>
    <t>[R10]</t>
  </si>
  <si>
    <t>https://www.digikey.com/short/nnm0br13</t>
  </si>
  <si>
    <t>470 Ω Resistor</t>
  </si>
  <si>
    <t>RM10J471CT</t>
  </si>
  <si>
    <t>[R8]</t>
  </si>
  <si>
    <t>https://www.digikey.com/short/mwwffvqw</t>
  </si>
  <si>
    <t>https://calchip.com/wp-content/uploads/2023/05/rm_series.pdf</t>
  </si>
  <si>
    <t>200 Ohm Resistor</t>
  </si>
  <si>
    <t>RM04J201CT</t>
  </si>
  <si>
    <t>[R2]</t>
  </si>
  <si>
    <t>https://www.digikey.com/short/q220zzdd</t>
  </si>
  <si>
    <t>20k Ohm Resistor</t>
  </si>
  <si>
    <t>RM04F2002CT</t>
  </si>
  <si>
    <t>[R1]</t>
  </si>
  <si>
    <t>https://www.digikey.com/short/7vvvzchm</t>
  </si>
  <si>
    <t>30 Ohm Resistor</t>
  </si>
  <si>
    <t>RM04F30R0CT</t>
  </si>
  <si>
    <t>[R3,R4]</t>
  </si>
  <si>
    <t>https://www.digikey.com/short/0nf5mjvf</t>
  </si>
  <si>
    <t>1 kOhm Resistor</t>
  </si>
  <si>
    <t>RM10J102CT</t>
  </si>
  <si>
    <t>[R6]</t>
  </si>
  <si>
    <t>https://www.digikey.com/short/n3q2hc1w</t>
  </si>
  <si>
    <t>2 kOhm Resistor</t>
  </si>
  <si>
    <t>RM10J202CT</t>
  </si>
  <si>
    <t>[R7]</t>
  </si>
  <si>
    <t>https://www.digikey.com/short/fjz8zpv5</t>
  </si>
  <si>
    <t>470 Ohm Resistor</t>
  </si>
  <si>
    <t>https://www.digikey.com/short/wr19fq4r</t>
  </si>
  <si>
    <t>Total 1 Board:</t>
  </si>
  <si>
    <t xml:space="preserve">Total 5 Boards: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</si>
</sst>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\$#,##0.00"/>
  </numFmts>
  <fonts count="1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Cambria"/>
    </font>
    <font>
      <u/>
      <color rgb="FF1155CC"/>
      <name val="Cambria"/>
    </font>
    <font>
      <u/>
      <color rgb="FF1155CC"/>
      <name val="Cambria"/>
    </font>
    <font>
      <u/>
      <color rgb="FF1155CC"/>
      <name val="Cambria"/>
    </font>
    <font>
      <color theme="1"/>
      <name val="Roboto"/>
    </font>
    <font>
      <u/>
      <color rgb="FF1155CC"/>
      <name val="Cambria"/>
    </font>
    <font>
      <u/>
      <color rgb="FF1155CC"/>
      <name val="Cambria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2" fillId="3" fontId="2" numFmtId="0" xfId="0" applyAlignment="1" applyBorder="1" applyFill="1" applyFont="1">
      <alignment horizontal="right" vertical="bottom"/>
    </xf>
    <xf borderId="3" fillId="3" fontId="2" numFmtId="164" xfId="0" applyAlignment="1" applyBorder="1" applyFont="1" applyNumberFormat="1">
      <alignment horizontal="right" vertical="bottom"/>
    </xf>
    <xf borderId="3" fillId="3" fontId="2" numFmtId="3" xfId="0" applyAlignment="1" applyBorder="1" applyFont="1" applyNumberFormat="1">
      <alignment horizontal="center" vertical="bottom"/>
    </xf>
    <xf borderId="3" fillId="3" fontId="2" numFmtId="0" xfId="0" applyAlignment="1" applyBorder="1" applyFont="1">
      <alignment horizontal="center"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3" fillId="3" fontId="4" numFmtId="0" xfId="0" applyAlignment="1" applyBorder="1" applyFont="1">
      <alignment shrinkToFit="0" vertical="bottom" wrapText="0"/>
    </xf>
    <xf borderId="2" fillId="4" fontId="2" numFmtId="0" xfId="0" applyAlignment="1" applyBorder="1" applyFill="1" applyFont="1">
      <alignment horizontal="right" vertical="bottom"/>
    </xf>
    <xf borderId="3" fillId="4" fontId="2" numFmtId="164" xfId="0" applyAlignment="1" applyBorder="1" applyFont="1" applyNumberFormat="1">
      <alignment horizontal="right" vertical="bottom"/>
    </xf>
    <xf borderId="3" fillId="4" fontId="2" numFmtId="3" xfId="0" applyAlignment="1" applyBorder="1" applyFont="1" applyNumberFormat="1">
      <alignment horizontal="center" vertical="bottom"/>
    </xf>
    <xf borderId="3" fillId="4" fontId="2" numFmtId="0" xfId="0" applyAlignment="1" applyBorder="1" applyFont="1">
      <alignment horizontal="center" vertical="bottom"/>
    </xf>
    <xf borderId="3" fillId="4" fontId="2" numFmtId="0" xfId="0" applyAlignment="1" applyBorder="1" applyFont="1">
      <alignment vertical="bottom"/>
    </xf>
    <xf borderId="3" fillId="4" fontId="5" numFmtId="0" xfId="0" applyAlignment="1" applyBorder="1" applyFont="1">
      <alignment vertical="bottom"/>
    </xf>
    <xf borderId="3" fillId="4" fontId="6" numFmtId="0" xfId="0" applyAlignment="1" applyBorder="1" applyFont="1">
      <alignment shrinkToFit="0" vertical="bottom" wrapText="0"/>
    </xf>
    <xf borderId="2" fillId="4" fontId="2" numFmtId="0" xfId="0" applyAlignment="1" applyBorder="1" applyFont="1">
      <alignment horizontal="right" vertical="top"/>
    </xf>
    <xf borderId="3" fillId="4" fontId="7" numFmtId="0" xfId="0" applyAlignment="1" applyBorder="1" applyFont="1">
      <alignment horizontal="center" vertical="top"/>
    </xf>
    <xf borderId="3" fillId="3" fontId="7" numFmtId="0" xfId="0" applyAlignment="1" applyBorder="1" applyFont="1">
      <alignment horizontal="center" vertical="bottom"/>
    </xf>
    <xf borderId="3" fillId="3" fontId="2" numFmtId="165" xfId="0" applyAlignment="1" applyBorder="1" applyFont="1" applyNumberFormat="1">
      <alignment horizontal="center" vertical="bottom"/>
    </xf>
    <xf borderId="3" fillId="3" fontId="8" numFmtId="165" xfId="0" applyAlignment="1" applyBorder="1" applyFont="1" applyNumberFormat="1">
      <alignment vertical="bottom"/>
    </xf>
    <xf borderId="3" fillId="3" fontId="9" numFmtId="165" xfId="0" applyAlignment="1" applyBorder="1" applyFont="1" applyNumberFormat="1">
      <alignment shrinkToFit="0" vertical="bottom" wrapText="0"/>
    </xf>
    <xf borderId="3" fillId="3" fontId="10" numFmtId="0" xfId="0" applyAlignment="1" applyBorder="1" applyFont="1">
      <alignment vertical="bottom"/>
    </xf>
    <xf borderId="3" fillId="3" fontId="11" numFmtId="165" xfId="0" applyAlignment="1" applyBorder="1" applyFont="1" applyNumberFormat="1">
      <alignment shrinkToFit="0" vertical="bottom" wrapText="0"/>
    </xf>
    <xf borderId="3" fillId="4" fontId="12" numFmtId="0" xfId="0" applyAlignment="1" applyBorder="1" applyFont="1">
      <alignment vertical="bottom"/>
    </xf>
    <xf borderId="3" fillId="4" fontId="13" numFmtId="0" xfId="0" applyAlignment="1" applyBorder="1" applyFont="1">
      <alignment shrinkToFit="0" vertical="bottom" wrapText="0"/>
    </xf>
    <xf borderId="3" fillId="3" fontId="14" numFmtId="0" xfId="0" applyAlignment="1" applyBorder="1" applyFont="1">
      <alignment shrinkToFit="0" vertical="bottom" wrapText="0"/>
    </xf>
    <xf borderId="3" fillId="4" fontId="2" numFmtId="165" xfId="0" applyAlignment="1" applyBorder="1" applyFont="1" applyNumberFormat="1">
      <alignment horizontal="center" vertical="bottom"/>
    </xf>
    <xf borderId="3" fillId="4" fontId="15" numFmtId="165" xfId="0" applyAlignment="1" applyBorder="1" applyFont="1" applyNumberFormat="1">
      <alignment shrinkToFit="0" vertical="bottom" wrapText="0"/>
    </xf>
    <xf borderId="4" fillId="3" fontId="2" numFmtId="0" xfId="0" applyAlignment="1" applyBorder="1" applyFont="1">
      <alignment horizontal="right" vertical="bottom"/>
    </xf>
    <xf borderId="5" fillId="3" fontId="2" numFmtId="164" xfId="0" applyAlignment="1" applyBorder="1" applyFont="1" applyNumberFormat="1">
      <alignment horizontal="right" vertical="bottom"/>
    </xf>
    <xf borderId="5" fillId="3" fontId="2" numFmtId="0" xfId="0" applyAlignment="1" applyBorder="1" applyFont="1">
      <alignment horizontal="center" vertical="bottom"/>
    </xf>
    <xf borderId="5" fillId="3" fontId="2" numFmtId="0" xfId="0" applyAlignment="1" applyBorder="1" applyFont="1">
      <alignment vertical="bottom"/>
    </xf>
    <xf borderId="5" fillId="3" fontId="16" numFmtId="0" xfId="0" applyAlignment="1" applyBorder="1" applyFont="1">
      <alignment vertical="bottom"/>
    </xf>
    <xf borderId="5" fillId="3" fontId="17" numFmtId="0" xfId="0" applyAlignment="1" applyBorder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1" numFmtId="0" xfId="0" applyAlignment="1" applyFont="1">
      <alignment vertical="bottom"/>
    </xf>
    <xf borderId="3" fillId="4" fontId="1" numFmtId="164" xfId="0" applyAlignment="1" applyBorder="1" applyFont="1" applyNumberFormat="1">
      <alignment horizontal="right" vertical="bottom"/>
    </xf>
    <xf borderId="0" fillId="4" fontId="2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5" fillId="3" fontId="1" numFmtId="164" xfId="0" applyAlignment="1" applyBorder="1" applyFont="1" applyNumberFormat="1">
      <alignment horizontal="right" vertical="bottom"/>
    </xf>
    <xf borderId="0" fillId="3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dk-electronics.tdk.com/inf/30/ds/b78108_148e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digikey.com/short/1wc7z8b7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digikey.com/short/nnm0br13" TargetMode="External"/><Relationship Id="rId46" Type="http://schemas.openxmlformats.org/officeDocument/2006/relationships/hyperlink" Target="https://calchip.com/wp-content/uploads/2023/05/rm_series.pdf" TargetMode="External"/><Relationship Id="rId45" Type="http://schemas.openxmlformats.org/officeDocument/2006/relationships/hyperlink" Target="https://www.digikey.com/short/mwwffvqw" TargetMode="External"/><Relationship Id="rId1" Type="http://schemas.openxmlformats.org/officeDocument/2006/relationships/hyperlink" Target="https://www.digikey.com/short/bc4q2zfd" TargetMode="External"/><Relationship Id="rId2" Type="http://schemas.openxmlformats.org/officeDocument/2006/relationships/hyperlink" Target="https://ww1.microchip.com/downloads/en/DeviceDoc/PIC16F15213-14-23-24-43-44-Data-Sheet-40002195D.pdf" TargetMode="External"/><Relationship Id="rId3" Type="http://schemas.openxmlformats.org/officeDocument/2006/relationships/hyperlink" Target="https://www.digikey.com/short/d4330dvv" TargetMode="External"/><Relationship Id="rId4" Type="http://schemas.openxmlformats.org/officeDocument/2006/relationships/hyperlink" Target="https://www.st.com/content/ccc/resource/technical/document/datasheet/82/cc/3f/39/0a/29/4d/f0/CD00000240.pdf/files/CD00000240.pdf/jcr:content/translations/en.CD00000240.pdf" TargetMode="External"/><Relationship Id="rId9" Type="http://schemas.openxmlformats.org/officeDocument/2006/relationships/hyperlink" Target="https://www.digikey.com/short/4jqnvbtw" TargetMode="External"/><Relationship Id="rId48" Type="http://schemas.openxmlformats.org/officeDocument/2006/relationships/hyperlink" Target="https://calchip.com/wp-content/uploads/2023/05/rm_series.pdf" TargetMode="External"/><Relationship Id="rId47" Type="http://schemas.openxmlformats.org/officeDocument/2006/relationships/hyperlink" Target="https://www.digikey.com/short/q220zzdd" TargetMode="External"/><Relationship Id="rId49" Type="http://schemas.openxmlformats.org/officeDocument/2006/relationships/hyperlink" Target="https://www.digikey.com/short/7vvvzchm" TargetMode="External"/><Relationship Id="rId5" Type="http://schemas.openxmlformats.org/officeDocument/2006/relationships/hyperlink" Target="https://www.digikey.com/short/f3t2m0nd" TargetMode="External"/><Relationship Id="rId6" Type="http://schemas.openxmlformats.org/officeDocument/2006/relationships/hyperlink" Target="https://abracon.com/Resonators/ABLS.pdf" TargetMode="External"/><Relationship Id="rId7" Type="http://schemas.openxmlformats.org/officeDocument/2006/relationships/hyperlink" Target="https://www.digikey.com/short/vdvrrf7n" TargetMode="External"/><Relationship Id="rId8" Type="http://schemas.openxmlformats.org/officeDocument/2006/relationships/hyperlink" Target="https://www.ti.com/lit/ds/symlink/lmr51420.pdf" TargetMode="External"/><Relationship Id="rId31" Type="http://schemas.openxmlformats.org/officeDocument/2006/relationships/hyperlink" Target="https://www.digikey.com/short/pdqmv19j" TargetMode="External"/><Relationship Id="rId30" Type="http://schemas.openxmlformats.org/officeDocument/2006/relationships/hyperlink" Target="https://connect.kemet.com:7667/gateway/IntelliData-ComponentDocumentation/1.0/download/datasheet/C0805C225J4REC7800" TargetMode="External"/><Relationship Id="rId33" Type="http://schemas.openxmlformats.org/officeDocument/2006/relationships/hyperlink" Target="https://www.digikey.com/short/83t19h08" TargetMode="External"/><Relationship Id="rId32" Type="http://schemas.openxmlformats.org/officeDocument/2006/relationships/hyperlink" Target="https://www.samsungsem.com/resources/file/global/support/product_catalog/MLCC.pdf" TargetMode="External"/><Relationship Id="rId35" Type="http://schemas.openxmlformats.org/officeDocument/2006/relationships/hyperlink" Target="https://www.digikey.com/short/5q3p4nt0" TargetMode="External"/><Relationship Id="rId34" Type="http://schemas.openxmlformats.org/officeDocument/2006/relationships/hyperlink" Target="https://mm.digikey.com/Volume0/opasdata/d220001/medias/docus/41/CL31A107MQHNNNE_Spec.pdf" TargetMode="External"/><Relationship Id="rId37" Type="http://schemas.openxmlformats.org/officeDocument/2006/relationships/hyperlink" Target="https://www.digikey.com/short/9jf497jv" TargetMode="External"/><Relationship Id="rId36" Type="http://schemas.openxmlformats.org/officeDocument/2006/relationships/hyperlink" Target="https://connect.kemet.com:7667/gateway/IntelliData-ComponentDocumentation/1.0/download/datasheet/C0805C103J5RAC7210" TargetMode="External"/><Relationship Id="rId39" Type="http://schemas.openxmlformats.org/officeDocument/2006/relationships/hyperlink" Target="https://www.digikey.com/short/bfn2mh9v" TargetMode="External"/><Relationship Id="rId38" Type="http://schemas.openxmlformats.org/officeDocument/2006/relationships/hyperlink" Target="https://calchip.com/wp-content/uploads/2023/09/GMC-Series-2.pdf" TargetMode="External"/><Relationship Id="rId20" Type="http://schemas.openxmlformats.org/officeDocument/2006/relationships/hyperlink" Target="https://mm.digikey.com/Volume0/opasdata/d220001/medias/docus/937/Female_Headers.100_DS.pdf" TargetMode="External"/><Relationship Id="rId22" Type="http://schemas.openxmlformats.org/officeDocument/2006/relationships/hyperlink" Target="https://www.ckswitches.com/media/1341/d6.pdf" TargetMode="External"/><Relationship Id="rId21" Type="http://schemas.openxmlformats.org/officeDocument/2006/relationships/hyperlink" Target="https://www.digikey.com/short/p7n917tj" TargetMode="External"/><Relationship Id="rId24" Type="http://schemas.openxmlformats.org/officeDocument/2006/relationships/hyperlink" Target="https://www.comchiptech.com/admin/files/product/1N4001-G%20Thru.%201N4007-G%20RevB.pdf" TargetMode="External"/><Relationship Id="rId23" Type="http://schemas.openxmlformats.org/officeDocument/2006/relationships/hyperlink" Target="https://www.digikey.com/short/7mrwfmb9" TargetMode="External"/><Relationship Id="rId26" Type="http://schemas.openxmlformats.org/officeDocument/2006/relationships/hyperlink" Target="https://mm.digikey.com/Volume0/opasdata/d220001/medias/docus/503/CL05A104KA5NNNC.pdf" TargetMode="External"/><Relationship Id="rId25" Type="http://schemas.openxmlformats.org/officeDocument/2006/relationships/hyperlink" Target="https://www.digikey.com/short/rfvn5t9d" TargetMode="External"/><Relationship Id="rId28" Type="http://schemas.openxmlformats.org/officeDocument/2006/relationships/hyperlink" Target="https://www.yageo.com/upload/media/product/productsearch/datasheet/mlcc/UPY-GPHC_X7R_6.3V-to-250V_23.pdf" TargetMode="External"/><Relationship Id="rId27" Type="http://schemas.openxmlformats.org/officeDocument/2006/relationships/hyperlink" Target="https://www.digikey.com/short/bjwjrdjr" TargetMode="External"/><Relationship Id="rId29" Type="http://schemas.openxmlformats.org/officeDocument/2006/relationships/hyperlink" Target="https://www.digikey.com/short/57rv79z3" TargetMode="External"/><Relationship Id="rId51" Type="http://schemas.openxmlformats.org/officeDocument/2006/relationships/hyperlink" Target="https://www.digikey.com/short/0nf5mjvf" TargetMode="External"/><Relationship Id="rId50" Type="http://schemas.openxmlformats.org/officeDocument/2006/relationships/hyperlink" Target="https://calchip.com/wp-content/uploads/2023/05/rm_series.pdf" TargetMode="External"/><Relationship Id="rId53" Type="http://schemas.openxmlformats.org/officeDocument/2006/relationships/hyperlink" Target="https://www.digikey.com/short/n3q2hc1w" TargetMode="External"/><Relationship Id="rId52" Type="http://schemas.openxmlformats.org/officeDocument/2006/relationships/hyperlink" Target="https://calchip.com/wp-content/uploads/2023/05/rm_series.pdf" TargetMode="External"/><Relationship Id="rId11" Type="http://schemas.openxmlformats.org/officeDocument/2006/relationships/hyperlink" Target="https://www.digikey.com/short/f822p1qq" TargetMode="External"/><Relationship Id="rId55" Type="http://schemas.openxmlformats.org/officeDocument/2006/relationships/hyperlink" Target="https://www.digikey.com/short/fjz8zpv5" TargetMode="External"/><Relationship Id="rId10" Type="http://schemas.openxmlformats.org/officeDocument/2006/relationships/hyperlink" Target="https://www.st.com/content/ccc/resource/technical/document/datasheet/f9/ed/f5/44/26/b9/43/a4/CD00000911.pdf/files/CD00000911.pdf/jcr:content/translations/en.CD00000911.pdf" TargetMode="External"/><Relationship Id="rId54" Type="http://schemas.openxmlformats.org/officeDocument/2006/relationships/hyperlink" Target="https://calchip.com/wp-content/uploads/2023/05/rm_series.pdf" TargetMode="External"/><Relationship Id="rId13" Type="http://schemas.openxmlformats.org/officeDocument/2006/relationships/hyperlink" Target="https://www.digikey.com/short/b7d432n5" TargetMode="External"/><Relationship Id="rId57" Type="http://schemas.openxmlformats.org/officeDocument/2006/relationships/hyperlink" Target="https://www.digikey.com/short/wr19fq4r" TargetMode="External"/><Relationship Id="rId12" Type="http://schemas.openxmlformats.org/officeDocument/2006/relationships/hyperlink" Target="https://www.st.com/content/ccc/resource/technical/document/datasheet/fe/4e/e1/d9/af/18/4b/81/CD00043011.pdf/files/CD00043011.pdf/jcr:content/translations/en.CD00043011.pdf" TargetMode="External"/><Relationship Id="rId56" Type="http://schemas.openxmlformats.org/officeDocument/2006/relationships/hyperlink" Target="https://calchip.com/wp-content/uploads/2023/05/rm_series.pdf" TargetMode="External"/><Relationship Id="rId15" Type="http://schemas.openxmlformats.org/officeDocument/2006/relationships/hyperlink" Target="https://www.digikey.com/short/037n323r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app.adam-tech.com/products/download/data_sheet/203379/smc-1-xx-1-gt-data-sheet.pdf" TargetMode="External"/><Relationship Id="rId58" Type="http://schemas.openxmlformats.org/officeDocument/2006/relationships/hyperlink" Target="https://calchip.com/wp-content/uploads/2023/05/rm_series.pdf" TargetMode="External"/><Relationship Id="rId17" Type="http://schemas.openxmlformats.org/officeDocument/2006/relationships/hyperlink" Target="https://www.digikey.com/short/j3nf9fbv" TargetMode="External"/><Relationship Id="rId16" Type="http://schemas.openxmlformats.org/officeDocument/2006/relationships/hyperlink" Target="https://app.adam-tech.com/products/download/data_sheet/201281/ph1rb-xx-ua-data-sheet.pdf" TargetMode="External"/><Relationship Id="rId19" Type="http://schemas.openxmlformats.org/officeDocument/2006/relationships/hyperlink" Target="https://www.digikey.com/short/wvm5tn9r" TargetMode="External"/><Relationship Id="rId18" Type="http://schemas.openxmlformats.org/officeDocument/2006/relationships/hyperlink" Target="https://mm.digikey.com/Volume0/opasdata/d220001/medias/docus/937/Female_Headers.100_D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>
      <c r="A2" s="4" t="s">
        <v>9</v>
      </c>
      <c r="B2" s="5">
        <f>C2*0.79</f>
        <v>0.79</v>
      </c>
      <c r="C2" s="6">
        <v>1.0</v>
      </c>
      <c r="D2" s="7" t="s">
        <v>10</v>
      </c>
      <c r="E2" s="8" t="s">
        <v>11</v>
      </c>
      <c r="F2" s="7" t="s">
        <v>12</v>
      </c>
      <c r="G2" s="9" t="s">
        <v>13</v>
      </c>
      <c r="H2" s="5">
        <v>0.79</v>
      </c>
      <c r="I2" s="10" t="s">
        <v>14</v>
      </c>
    </row>
    <row r="3">
      <c r="A3" s="11" t="s">
        <v>15</v>
      </c>
      <c r="B3" s="12">
        <v>11.68</v>
      </c>
      <c r="C3" s="13">
        <v>1.0</v>
      </c>
      <c r="D3" s="14" t="s">
        <v>16</v>
      </c>
      <c r="E3" s="15" t="s">
        <v>17</v>
      </c>
      <c r="F3" s="14" t="s">
        <v>12</v>
      </c>
      <c r="G3" s="16" t="s">
        <v>18</v>
      </c>
      <c r="H3" s="12">
        <v>11.68</v>
      </c>
      <c r="I3" s="17" t="s">
        <v>19</v>
      </c>
    </row>
    <row r="4">
      <c r="A4" s="4" t="s">
        <v>20</v>
      </c>
      <c r="B4" s="5">
        <f>C4*0.22</f>
        <v>0.22</v>
      </c>
      <c r="C4" s="6">
        <v>1.0</v>
      </c>
      <c r="D4" s="7" t="s">
        <v>21</v>
      </c>
      <c r="E4" s="8" t="s">
        <v>22</v>
      </c>
      <c r="F4" s="7" t="s">
        <v>12</v>
      </c>
      <c r="G4" s="9" t="s">
        <v>23</v>
      </c>
      <c r="H4" s="5">
        <v>0.22</v>
      </c>
      <c r="I4" s="10" t="s">
        <v>24</v>
      </c>
    </row>
    <row r="5">
      <c r="A5" s="11" t="s">
        <v>25</v>
      </c>
      <c r="B5" s="12">
        <f>C5*1.028</f>
        <v>1.028</v>
      </c>
      <c r="C5" s="13">
        <v>1.0</v>
      </c>
      <c r="D5" s="14" t="s">
        <v>26</v>
      </c>
      <c r="E5" s="15" t="s">
        <v>27</v>
      </c>
      <c r="F5" s="14" t="s">
        <v>12</v>
      </c>
      <c r="G5" s="16" t="s">
        <v>28</v>
      </c>
      <c r="H5" s="12">
        <v>1.33</v>
      </c>
      <c r="I5" s="17" t="s">
        <v>29</v>
      </c>
    </row>
    <row r="6">
      <c r="A6" s="4" t="s">
        <v>30</v>
      </c>
      <c r="B6" s="5">
        <v>0.79</v>
      </c>
      <c r="C6" s="6">
        <v>2.0</v>
      </c>
      <c r="D6" s="7" t="s">
        <v>30</v>
      </c>
      <c r="E6" s="8" t="s">
        <v>31</v>
      </c>
      <c r="F6" s="7" t="s">
        <v>12</v>
      </c>
      <c r="G6" s="9" t="s">
        <v>32</v>
      </c>
      <c r="H6" s="5">
        <f>2*0.79</f>
        <v>1.58</v>
      </c>
      <c r="I6" s="10" t="s">
        <v>33</v>
      </c>
    </row>
    <row r="7">
      <c r="A7" s="11" t="s">
        <v>34</v>
      </c>
      <c r="B7" s="12">
        <v>0.65</v>
      </c>
      <c r="C7" s="13">
        <v>8.0</v>
      </c>
      <c r="D7" s="14" t="s">
        <v>35</v>
      </c>
      <c r="E7" s="15" t="s">
        <v>36</v>
      </c>
      <c r="F7" s="14" t="s">
        <v>12</v>
      </c>
      <c r="G7" s="16" t="s">
        <v>37</v>
      </c>
      <c r="H7" s="12">
        <f>8*0.65</f>
        <v>5.2</v>
      </c>
      <c r="I7" s="17" t="s">
        <v>38</v>
      </c>
    </row>
    <row r="8">
      <c r="A8" s="4" t="s">
        <v>39</v>
      </c>
      <c r="B8" s="5">
        <f>0.11</f>
        <v>0.11</v>
      </c>
      <c r="C8" s="6">
        <v>6.0</v>
      </c>
      <c r="D8" s="7" t="s">
        <v>40</v>
      </c>
      <c r="E8" s="8" t="s">
        <v>41</v>
      </c>
      <c r="F8" s="7" t="s">
        <v>12</v>
      </c>
      <c r="G8" s="9" t="s">
        <v>42</v>
      </c>
      <c r="H8" s="5">
        <f>6*0.11</f>
        <v>0.66</v>
      </c>
      <c r="I8" s="10" t="s">
        <v>43</v>
      </c>
    </row>
    <row r="9">
      <c r="A9" s="18" t="s">
        <v>44</v>
      </c>
      <c r="B9" s="12">
        <f>C9*0.2</f>
        <v>0.2</v>
      </c>
      <c r="C9" s="13">
        <v>1.0</v>
      </c>
      <c r="D9" s="19" t="s">
        <v>45</v>
      </c>
      <c r="E9" s="15" t="s">
        <v>46</v>
      </c>
      <c r="F9" s="14" t="s">
        <v>12</v>
      </c>
      <c r="G9" s="16" t="s">
        <v>47</v>
      </c>
      <c r="H9" s="12">
        <v>0.2</v>
      </c>
      <c r="I9" s="17" t="s">
        <v>48</v>
      </c>
    </row>
    <row r="10">
      <c r="A10" s="4" t="s">
        <v>49</v>
      </c>
      <c r="B10" s="5">
        <f>C10*0.52</f>
        <v>0.52</v>
      </c>
      <c r="C10" s="6">
        <v>1.0</v>
      </c>
      <c r="D10" s="20" t="s">
        <v>50</v>
      </c>
      <c r="E10" s="8" t="s">
        <v>51</v>
      </c>
      <c r="F10" s="7" t="s">
        <v>12</v>
      </c>
      <c r="G10" s="9" t="s">
        <v>52</v>
      </c>
      <c r="H10" s="5">
        <v>0.52</v>
      </c>
      <c r="I10" s="10" t="s">
        <v>53</v>
      </c>
    </row>
    <row r="11">
      <c r="A11" s="11" t="s">
        <v>54</v>
      </c>
      <c r="B11" s="12">
        <f>0.33</f>
        <v>0.33</v>
      </c>
      <c r="C11" s="13">
        <v>3.0</v>
      </c>
      <c r="D11" s="14" t="s">
        <v>55</v>
      </c>
      <c r="E11" s="15" t="s">
        <v>56</v>
      </c>
      <c r="F11" s="14" t="s">
        <v>12</v>
      </c>
      <c r="G11" s="16" t="s">
        <v>57</v>
      </c>
      <c r="H11" s="12">
        <f>3*0.33</f>
        <v>0.99</v>
      </c>
      <c r="I11" s="17" t="s">
        <v>53</v>
      </c>
    </row>
    <row r="12">
      <c r="A12" s="4" t="s">
        <v>58</v>
      </c>
      <c r="B12" s="5">
        <f>C12*1.3</f>
        <v>1.3</v>
      </c>
      <c r="C12" s="6">
        <v>1.0</v>
      </c>
      <c r="D12" s="21" t="s">
        <v>59</v>
      </c>
      <c r="E12" s="8" t="s">
        <v>60</v>
      </c>
      <c r="F12" s="7" t="s">
        <v>12</v>
      </c>
      <c r="G12" s="22" t="s">
        <v>61</v>
      </c>
      <c r="H12" s="5">
        <v>1.3</v>
      </c>
      <c r="I12" s="23" t="s">
        <v>62</v>
      </c>
    </row>
    <row r="13">
      <c r="A13" s="11" t="s">
        <v>63</v>
      </c>
      <c r="B13" s="12">
        <f>C13*0.21</f>
        <v>0.21</v>
      </c>
      <c r="C13" s="13">
        <v>1.0</v>
      </c>
      <c r="D13" s="14" t="s">
        <v>64</v>
      </c>
      <c r="E13" s="15" t="s">
        <v>65</v>
      </c>
      <c r="F13" s="14" t="s">
        <v>12</v>
      </c>
      <c r="G13" s="16" t="s">
        <v>66</v>
      </c>
      <c r="H13" s="12">
        <v>0.21</v>
      </c>
      <c r="I13" s="17" t="s">
        <v>67</v>
      </c>
    </row>
    <row r="14">
      <c r="A14" s="4" t="s">
        <v>68</v>
      </c>
      <c r="B14" s="5">
        <f>0.1*C14</f>
        <v>0.3</v>
      </c>
      <c r="C14" s="6">
        <v>3.0</v>
      </c>
      <c r="D14" s="7" t="s">
        <v>69</v>
      </c>
      <c r="E14" s="8" t="s">
        <v>70</v>
      </c>
      <c r="F14" s="7" t="s">
        <v>12</v>
      </c>
      <c r="G14" s="24" t="s">
        <v>71</v>
      </c>
      <c r="H14" s="5">
        <v>0.1</v>
      </c>
      <c r="I14" s="10" t="s">
        <v>72</v>
      </c>
    </row>
    <row r="15">
      <c r="A15" s="11" t="s">
        <v>73</v>
      </c>
      <c r="B15" s="12">
        <f>C15*0.11</f>
        <v>0.11</v>
      </c>
      <c r="C15" s="13">
        <v>1.0</v>
      </c>
      <c r="D15" s="14" t="s">
        <v>74</v>
      </c>
      <c r="E15" s="15" t="s">
        <v>75</v>
      </c>
      <c r="F15" s="14" t="s">
        <v>12</v>
      </c>
      <c r="G15" s="16" t="s">
        <v>76</v>
      </c>
      <c r="H15" s="12">
        <v>0.11</v>
      </c>
      <c r="I15" s="17" t="s">
        <v>77</v>
      </c>
    </row>
    <row r="16">
      <c r="A16" s="4" t="s">
        <v>78</v>
      </c>
      <c r="B16" s="5">
        <v>0.03</v>
      </c>
      <c r="C16" s="6">
        <v>1.0</v>
      </c>
      <c r="D16" s="21" t="s">
        <v>79</v>
      </c>
      <c r="E16" s="8" t="s">
        <v>80</v>
      </c>
      <c r="F16" s="7" t="s">
        <v>12</v>
      </c>
      <c r="G16" s="24" t="s">
        <v>81</v>
      </c>
      <c r="H16" s="5">
        <v>0.03</v>
      </c>
      <c r="I16" s="25" t="s">
        <v>82</v>
      </c>
    </row>
    <row r="17">
      <c r="A17" s="11" t="s">
        <v>83</v>
      </c>
      <c r="B17" s="12">
        <f>C17*0.33</f>
        <v>0.66</v>
      </c>
      <c r="C17" s="13">
        <v>2.0</v>
      </c>
      <c r="D17" s="14" t="s">
        <v>84</v>
      </c>
      <c r="E17" s="15" t="s">
        <v>85</v>
      </c>
      <c r="F17" s="14" t="s">
        <v>12</v>
      </c>
      <c r="G17" s="26" t="s">
        <v>86</v>
      </c>
      <c r="H17" s="12">
        <v>0.33</v>
      </c>
      <c r="I17" s="17" t="s">
        <v>87</v>
      </c>
    </row>
    <row r="18">
      <c r="A18" s="4" t="s">
        <v>88</v>
      </c>
      <c r="B18" s="5">
        <f>0.51</f>
        <v>0.51</v>
      </c>
      <c r="C18" s="6">
        <v>5.0</v>
      </c>
      <c r="D18" s="7" t="s">
        <v>89</v>
      </c>
      <c r="E18" s="8" t="s">
        <v>90</v>
      </c>
      <c r="F18" s="7" t="s">
        <v>12</v>
      </c>
      <c r="G18" s="24" t="s">
        <v>91</v>
      </c>
      <c r="H18" s="5">
        <f>0.51*5</f>
        <v>2.55</v>
      </c>
      <c r="I18" s="10" t="s">
        <v>92</v>
      </c>
    </row>
    <row r="19">
      <c r="A19" s="11" t="s">
        <v>93</v>
      </c>
      <c r="B19" s="12">
        <v>0.1</v>
      </c>
      <c r="C19" s="14">
        <v>1.0</v>
      </c>
      <c r="D19" s="14" t="s">
        <v>94</v>
      </c>
      <c r="E19" s="15" t="s">
        <v>95</v>
      </c>
      <c r="F19" s="14" t="s">
        <v>12</v>
      </c>
      <c r="G19" s="26" t="s">
        <v>96</v>
      </c>
      <c r="H19" s="12">
        <v>0.1</v>
      </c>
      <c r="I19" s="27" t="s">
        <v>97</v>
      </c>
    </row>
    <row r="20">
      <c r="A20" s="4" t="s">
        <v>98</v>
      </c>
      <c r="B20" s="5">
        <v>0.03</v>
      </c>
      <c r="C20" s="7">
        <v>2.0</v>
      </c>
      <c r="D20" s="7" t="s">
        <v>99</v>
      </c>
      <c r="E20" s="8" t="s">
        <v>100</v>
      </c>
      <c r="F20" s="7" t="s">
        <v>12</v>
      </c>
      <c r="G20" s="24" t="s">
        <v>101</v>
      </c>
      <c r="H20" s="5">
        <v>0.06</v>
      </c>
      <c r="I20" s="28" t="s">
        <v>102</v>
      </c>
    </row>
    <row r="21">
      <c r="A21" s="11" t="s">
        <v>103</v>
      </c>
      <c r="B21" s="12">
        <f>0.39*C21</f>
        <v>0.39</v>
      </c>
      <c r="C21" s="13">
        <v>1.0</v>
      </c>
      <c r="D21" s="14" t="s">
        <v>104</v>
      </c>
      <c r="E21" s="15" t="s">
        <v>105</v>
      </c>
      <c r="F21" s="14" t="s">
        <v>12</v>
      </c>
      <c r="G21" s="26" t="s">
        <v>106</v>
      </c>
      <c r="H21" s="12">
        <v>0.39</v>
      </c>
      <c r="I21" s="17" t="s">
        <v>107</v>
      </c>
    </row>
    <row r="22">
      <c r="A22" s="4" t="s">
        <v>108</v>
      </c>
      <c r="B22" s="5">
        <v>0.01</v>
      </c>
      <c r="C22" s="6">
        <v>1.0</v>
      </c>
      <c r="D22" s="21" t="s">
        <v>109</v>
      </c>
      <c r="E22" s="8" t="s">
        <v>110</v>
      </c>
      <c r="F22" s="7" t="s">
        <v>12</v>
      </c>
      <c r="G22" s="24" t="s">
        <v>111</v>
      </c>
      <c r="H22" s="5">
        <v>0.01</v>
      </c>
      <c r="I22" s="25" t="s">
        <v>112</v>
      </c>
    </row>
    <row r="23">
      <c r="A23" s="11" t="s">
        <v>113</v>
      </c>
      <c r="B23" s="12">
        <v>0.01</v>
      </c>
      <c r="C23" s="13">
        <v>1.0</v>
      </c>
      <c r="D23" s="29" t="s">
        <v>114</v>
      </c>
      <c r="E23" s="15" t="s">
        <v>115</v>
      </c>
      <c r="F23" s="14" t="s">
        <v>12</v>
      </c>
      <c r="G23" s="26" t="s">
        <v>116</v>
      </c>
      <c r="H23" s="12">
        <v>0.01</v>
      </c>
      <c r="I23" s="30" t="s">
        <v>112</v>
      </c>
    </row>
    <row r="24">
      <c r="A24" s="4" t="s">
        <v>117</v>
      </c>
      <c r="B24" s="5">
        <v>0.00219</v>
      </c>
      <c r="C24" s="6">
        <v>1.0</v>
      </c>
      <c r="D24" s="21" t="s">
        <v>118</v>
      </c>
      <c r="E24" s="8" t="s">
        <v>119</v>
      </c>
      <c r="F24" s="7" t="s">
        <v>12</v>
      </c>
      <c r="G24" s="24" t="s">
        <v>120</v>
      </c>
      <c r="H24" s="5">
        <v>0.00219</v>
      </c>
      <c r="I24" s="25" t="s">
        <v>121</v>
      </c>
    </row>
    <row r="25">
      <c r="A25" s="11" t="s">
        <v>122</v>
      </c>
      <c r="B25" s="12">
        <v>7.0E-4</v>
      </c>
      <c r="C25" s="14">
        <v>1.0</v>
      </c>
      <c r="D25" s="14" t="s">
        <v>123</v>
      </c>
      <c r="E25" s="15" t="s">
        <v>124</v>
      </c>
      <c r="F25" s="14" t="s">
        <v>12</v>
      </c>
      <c r="G25" s="26" t="s">
        <v>125</v>
      </c>
      <c r="H25" s="12">
        <f t="shared" ref="H25:H27" si="1">2*B25</f>
        <v>0.0014</v>
      </c>
      <c r="I25" s="27" t="s">
        <v>121</v>
      </c>
    </row>
    <row r="26">
      <c r="A26" s="4" t="s">
        <v>126</v>
      </c>
      <c r="B26" s="5">
        <v>9.0E-4</v>
      </c>
      <c r="C26" s="7">
        <v>1.0</v>
      </c>
      <c r="D26" s="7" t="s">
        <v>127</v>
      </c>
      <c r="E26" s="8" t="s">
        <v>128</v>
      </c>
      <c r="F26" s="7" t="s">
        <v>12</v>
      </c>
      <c r="G26" s="24" t="s">
        <v>129</v>
      </c>
      <c r="H26" s="5">
        <f t="shared" si="1"/>
        <v>0.0018</v>
      </c>
      <c r="I26" s="28" t="s">
        <v>121</v>
      </c>
    </row>
    <row r="27">
      <c r="A27" s="11" t="s">
        <v>130</v>
      </c>
      <c r="B27" s="12">
        <v>9.0E-4</v>
      </c>
      <c r="C27" s="14">
        <v>2.0</v>
      </c>
      <c r="D27" s="14" t="s">
        <v>131</v>
      </c>
      <c r="E27" s="15" t="s">
        <v>132</v>
      </c>
      <c r="F27" s="14" t="s">
        <v>12</v>
      </c>
      <c r="G27" s="26" t="s">
        <v>133</v>
      </c>
      <c r="H27" s="12">
        <f t="shared" si="1"/>
        <v>0.0018</v>
      </c>
      <c r="I27" s="27" t="s">
        <v>121</v>
      </c>
    </row>
    <row r="28">
      <c r="A28" s="4" t="s">
        <v>134</v>
      </c>
      <c r="B28" s="5">
        <v>0.002</v>
      </c>
      <c r="C28" s="7">
        <v>1.0</v>
      </c>
      <c r="D28" s="7" t="s">
        <v>135</v>
      </c>
      <c r="E28" s="8" t="s">
        <v>136</v>
      </c>
      <c r="F28" s="7" t="s">
        <v>12</v>
      </c>
      <c r="G28" s="24" t="s">
        <v>137</v>
      </c>
      <c r="H28" s="5">
        <v>0.002</v>
      </c>
      <c r="I28" s="28" t="s">
        <v>121</v>
      </c>
    </row>
    <row r="29">
      <c r="A29" s="11" t="s">
        <v>138</v>
      </c>
      <c r="B29" s="12">
        <v>0.002</v>
      </c>
      <c r="C29" s="14">
        <v>1.0</v>
      </c>
      <c r="D29" s="14" t="s">
        <v>139</v>
      </c>
      <c r="E29" s="15" t="s">
        <v>140</v>
      </c>
      <c r="F29" s="14" t="s">
        <v>12</v>
      </c>
      <c r="G29" s="26" t="s">
        <v>141</v>
      </c>
      <c r="H29" s="12">
        <v>0.002</v>
      </c>
      <c r="I29" s="27" t="s">
        <v>121</v>
      </c>
    </row>
    <row r="30">
      <c r="A30" s="31" t="s">
        <v>142</v>
      </c>
      <c r="B30" s="32">
        <v>0.002</v>
      </c>
      <c r="C30" s="33">
        <v>1.0</v>
      </c>
      <c r="D30" s="33" t="s">
        <v>118</v>
      </c>
      <c r="E30" s="34" t="s">
        <v>119</v>
      </c>
      <c r="F30" s="33" t="s">
        <v>12</v>
      </c>
      <c r="G30" s="35" t="s">
        <v>143</v>
      </c>
      <c r="H30" s="32">
        <v>0.002</v>
      </c>
      <c r="I30" s="36" t="s">
        <v>121</v>
      </c>
    </row>
    <row r="31">
      <c r="A31" s="37"/>
      <c r="B31" s="37"/>
      <c r="C31" s="37"/>
      <c r="D31" s="37"/>
      <c r="E31" s="37"/>
      <c r="F31" s="15"/>
      <c r="G31" s="38" t="s">
        <v>144</v>
      </c>
      <c r="H31" s="39">
        <f>SUM(H2:H30)</f>
        <v>28.38319</v>
      </c>
      <c r="I31" s="40"/>
    </row>
    <row r="32">
      <c r="A32" s="41"/>
      <c r="B32" s="41"/>
      <c r="C32" s="41"/>
      <c r="D32" s="41"/>
      <c r="E32" s="41"/>
      <c r="F32" s="8"/>
      <c r="G32" s="42" t="s">
        <v>145</v>
      </c>
      <c r="H32" s="43">
        <f>5*H31</f>
        <v>141.91595</v>
      </c>
      <c r="I32" s="44"/>
    </row>
  </sheetData>
  <hyperlinks>
    <hyperlink r:id="rId1" ref="G2"/>
    <hyperlink r:id="rId2" ref="I2"/>
    <hyperlink r:id="rId3" ref="G3"/>
    <hyperlink r:id="rId4" ref="I3"/>
    <hyperlink r:id="rId5" ref="G4"/>
    <hyperlink r:id="rId6" ref="I4"/>
    <hyperlink r:id="rId7" ref="G5"/>
    <hyperlink r:id="rId8" ref="I5"/>
    <hyperlink r:id="rId9" ref="G6"/>
    <hyperlink r:id="rId10" ref="I6"/>
    <hyperlink r:id="rId11" ref="G7"/>
    <hyperlink r:id="rId12" ref="I7"/>
    <hyperlink r:id="rId13" ref="G8"/>
    <hyperlink r:id="rId14" ref="I8"/>
    <hyperlink r:id="rId15" ref="G9"/>
    <hyperlink r:id="rId16" ref="I9"/>
    <hyperlink r:id="rId17" ref="G10"/>
    <hyperlink r:id="rId18" ref="I10"/>
    <hyperlink r:id="rId19" ref="G11"/>
    <hyperlink r:id="rId20" ref="I11"/>
    <hyperlink r:id="rId21" ref="G12"/>
    <hyperlink r:id="rId22" ref="I12"/>
    <hyperlink r:id="rId23" ref="G13"/>
    <hyperlink r:id="rId24" ref="I13"/>
    <hyperlink r:id="rId25" ref="G14"/>
    <hyperlink r:id="rId26" ref="I14"/>
    <hyperlink r:id="rId27" ref="G15"/>
    <hyperlink r:id="rId28" ref="I15"/>
    <hyperlink r:id="rId29" ref="G16"/>
    <hyperlink r:id="rId30" ref="I16"/>
    <hyperlink r:id="rId31" ref="G17"/>
    <hyperlink r:id="rId32" ref="I17"/>
    <hyperlink r:id="rId33" ref="G18"/>
    <hyperlink r:id="rId34" ref="I18"/>
    <hyperlink r:id="rId35" ref="G19"/>
    <hyperlink r:id="rId36" ref="I19"/>
    <hyperlink r:id="rId37" ref="G20"/>
    <hyperlink r:id="rId38" ref="I20"/>
    <hyperlink r:id="rId39" ref="G21"/>
    <hyperlink r:id="rId40" ref="I21"/>
    <hyperlink r:id="rId41" ref="G22"/>
    <hyperlink r:id="rId42" ref="I22"/>
    <hyperlink r:id="rId43" ref="G23"/>
    <hyperlink r:id="rId44" ref="I23"/>
    <hyperlink r:id="rId45" ref="G24"/>
    <hyperlink r:id="rId46" ref="I24"/>
    <hyperlink r:id="rId47" ref="G25"/>
    <hyperlink r:id="rId48" ref="I25"/>
    <hyperlink r:id="rId49" ref="G26"/>
    <hyperlink r:id="rId50" ref="I26"/>
    <hyperlink r:id="rId51" ref="G27"/>
    <hyperlink r:id="rId52" ref="I27"/>
    <hyperlink r:id="rId53" ref="G28"/>
    <hyperlink r:id="rId54" ref="I28"/>
    <hyperlink r:id="rId55" ref="G29"/>
    <hyperlink r:id="rId56" ref="I29"/>
    <hyperlink r:id="rId57" ref="G30"/>
    <hyperlink r:id="rId58" ref="I30"/>
  </hyperlinks>
  <drawing r:id="rId59"/>
</worksheet>
</file>