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julio\Google Drive\COVID-19 (GREEFO)\PCR_PortoDigital\code_dashboard\data\suplement_inputs\"/>
    </mc:Choice>
  </mc:AlternateContent>
  <xr:revisionPtr revIDLastSave="0" documentId="13_ncr:1_{1B959557-1D49-4A28-A390-014320C4F66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auxilia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2" i="2"/>
  <c r="D2" i="2" l="1"/>
  <c r="D3" i="2"/>
  <c r="D4" i="2"/>
  <c r="D5" i="2"/>
  <c r="D6" i="2"/>
  <c r="D7" i="2"/>
  <c r="D8" i="2"/>
  <c r="D9" i="2"/>
  <c r="D10" i="2"/>
  <c r="D11" i="2"/>
  <c r="C105" i="2"/>
  <c r="C99" i="2"/>
  <c r="D99" i="2" s="1"/>
  <c r="C104" i="2"/>
  <c r="C103" i="2"/>
  <c r="D103" i="2" s="1"/>
  <c r="C100" i="2"/>
  <c r="C98" i="2"/>
  <c r="D98" i="2" s="1"/>
  <c r="C102" i="2"/>
  <c r="C96" i="2"/>
  <c r="C101" i="2"/>
  <c r="D101" i="2" s="1"/>
  <c r="C97" i="2"/>
  <c r="D97" i="2" s="1"/>
  <c r="C87" i="2"/>
  <c r="C88" i="2"/>
  <c r="D88" i="2" s="1"/>
  <c r="C95" i="2"/>
  <c r="D95" i="2" s="1"/>
  <c r="C90" i="2"/>
  <c r="D90" i="2" s="1"/>
  <c r="C93" i="2"/>
  <c r="C94" i="2"/>
  <c r="D94" i="2" s="1"/>
  <c r="C92" i="2"/>
  <c r="C91" i="2"/>
  <c r="D91" i="2" s="1"/>
  <c r="C86" i="2"/>
  <c r="C85" i="2"/>
  <c r="D85" i="2" s="1"/>
  <c r="C84" i="2"/>
  <c r="C83" i="2"/>
  <c r="D83" i="2" s="1"/>
  <c r="C82" i="2"/>
  <c r="C80" i="2"/>
  <c r="D80" i="2" s="1"/>
  <c r="C79" i="2"/>
  <c r="D79" i="2" s="1"/>
  <c r="C78" i="2"/>
  <c r="C77" i="2"/>
  <c r="C81" i="2"/>
  <c r="D81" i="2" s="1"/>
  <c r="C76" i="2"/>
  <c r="D76" i="2" s="1"/>
  <c r="C74" i="2"/>
  <c r="D74" i="2" s="1"/>
  <c r="C75" i="2"/>
  <c r="C73" i="2"/>
  <c r="C72" i="2"/>
  <c r="C70" i="2"/>
  <c r="D70" i="2" s="1"/>
  <c r="C69" i="2"/>
  <c r="D69" i="2" s="1"/>
  <c r="C68" i="2"/>
  <c r="D68" i="2" s="1"/>
  <c r="C67" i="2"/>
  <c r="C66" i="2"/>
  <c r="D66" i="2" s="1"/>
  <c r="C65" i="2"/>
  <c r="C64" i="2"/>
  <c r="D64" i="2" s="1"/>
  <c r="C63" i="2"/>
  <c r="C62" i="2"/>
  <c r="D62" i="2" s="1"/>
  <c r="C61" i="2"/>
  <c r="C60" i="2"/>
  <c r="D60" i="2" s="1"/>
  <c r="C59" i="2"/>
  <c r="D59" i="2" s="1"/>
  <c r="C58" i="2"/>
  <c r="C57" i="2"/>
  <c r="C54" i="2"/>
  <c r="D54" i="2" s="1"/>
  <c r="C56" i="2"/>
  <c r="D56" i="2" s="1"/>
  <c r="C55" i="2"/>
  <c r="D55" i="2" s="1"/>
  <c r="C53" i="2"/>
  <c r="D53" i="2" s="1"/>
  <c r="C52" i="2"/>
  <c r="D52" i="2" s="1"/>
  <c r="C51" i="2"/>
  <c r="C50" i="2"/>
  <c r="C49" i="2"/>
  <c r="D49" i="2" s="1"/>
  <c r="C48" i="2"/>
  <c r="D48" i="2" s="1"/>
  <c r="C47" i="2"/>
  <c r="D47" i="2" s="1"/>
  <c r="C46" i="2"/>
  <c r="D46" i="2" s="1"/>
  <c r="C45" i="2"/>
  <c r="D13" i="2"/>
  <c r="D16" i="2"/>
  <c r="D17" i="2"/>
  <c r="D19" i="2"/>
  <c r="D21" i="2"/>
  <c r="D23" i="2"/>
  <c r="D25" i="2"/>
  <c r="D27" i="2"/>
  <c r="D29" i="2"/>
  <c r="D31" i="2"/>
  <c r="D33" i="2"/>
  <c r="D35" i="2"/>
  <c r="D37" i="2"/>
  <c r="D41" i="2"/>
  <c r="D45" i="2"/>
  <c r="D50" i="2"/>
  <c r="D51" i="2"/>
  <c r="D57" i="2"/>
  <c r="D58" i="2"/>
  <c r="D61" i="2"/>
  <c r="D63" i="2"/>
  <c r="D65" i="2"/>
  <c r="D67" i="2"/>
  <c r="D72" i="2"/>
  <c r="D73" i="2"/>
  <c r="D75" i="2"/>
  <c r="D77" i="2"/>
  <c r="D78" i="2"/>
  <c r="D82" i="2"/>
  <c r="D84" i="2"/>
  <c r="D86" i="2"/>
  <c r="D87" i="2"/>
  <c r="D92" i="2"/>
  <c r="D93" i="2"/>
  <c r="D96" i="2"/>
  <c r="D100" i="2"/>
  <c r="D102" i="2"/>
  <c r="D104" i="2"/>
  <c r="D105" i="2"/>
  <c r="D106" i="2"/>
  <c r="D12" i="2"/>
  <c r="C44" i="2"/>
  <c r="D44" i="2" s="1"/>
  <c r="C43" i="2"/>
  <c r="D43" i="2" s="1"/>
  <c r="C42" i="2"/>
  <c r="D42" i="2" s="1"/>
  <c r="C39" i="2"/>
  <c r="D39" i="2" s="1"/>
  <c r="C41" i="2"/>
  <c r="C40" i="2"/>
  <c r="D40" i="2" s="1"/>
  <c r="C16" i="2"/>
  <c r="C37" i="2"/>
  <c r="C38" i="2"/>
  <c r="D38" i="2" s="1"/>
  <c r="C36" i="2"/>
  <c r="D36" i="2" s="1"/>
  <c r="C35" i="2"/>
  <c r="C34" i="2"/>
  <c r="D34" i="2" s="1"/>
  <c r="C33" i="2"/>
  <c r="C32" i="2"/>
  <c r="D32" i="2" s="1"/>
  <c r="C31" i="2"/>
  <c r="C30" i="2"/>
  <c r="D30" i="2" s="1"/>
  <c r="C29" i="2"/>
  <c r="C28" i="2"/>
  <c r="D28" i="2" s="1"/>
  <c r="C27" i="2"/>
  <c r="C26" i="2"/>
  <c r="D26" i="2" s="1"/>
  <c r="C25" i="2"/>
  <c r="C24" i="2"/>
  <c r="D24" i="2" s="1"/>
  <c r="C23" i="2"/>
  <c r="C22" i="2"/>
  <c r="D22" i="2" s="1"/>
  <c r="C21" i="2"/>
  <c r="C20" i="2"/>
  <c r="D20" i="2" s="1"/>
  <c r="C19" i="2"/>
  <c r="C18" i="2"/>
  <c r="D18" i="2" s="1"/>
  <c r="C17" i="2"/>
  <c r="C15" i="2"/>
  <c r="D15" i="2" s="1"/>
  <c r="C14" i="2"/>
  <c r="D14" i="2" s="1"/>
  <c r="C13" i="2"/>
  <c r="C71" i="2"/>
  <c r="D71" i="2" s="1"/>
  <c r="C89" i="2"/>
  <c r="D89" i="2" s="1"/>
  <c r="C12" i="2"/>
</calcChain>
</file>

<file path=xl/sharedStrings.xml><?xml version="1.0" encoding="utf-8"?>
<sst xmlns="http://schemas.openxmlformats.org/spreadsheetml/2006/main" count="221" uniqueCount="115">
  <si>
    <t>name</t>
  </si>
  <si>
    <t>population_2019</t>
  </si>
  <si>
    <t>(mean) Percentual da população que vive em domicílios com densidade superior a 2 pessoas por dormitório</t>
  </si>
  <si>
    <t>(mean) Percentual de pessoas em domicílios com abastecimento de água e esgotamento sanitário inadequados</t>
  </si>
  <si>
    <t>(mean) Índice de Desenvolvimento Humano Municipal</t>
  </si>
  <si>
    <t>Abreu e Lima</t>
  </si>
  <si>
    <t>Araçoiaba</t>
  </si>
  <si>
    <t>Cabo de Santo Agostinho</t>
  </si>
  <si>
    <t>Camaragibe</t>
  </si>
  <si>
    <t>Ilha de Itamaracá</t>
  </si>
  <si>
    <t>Itapissuma</t>
  </si>
  <si>
    <t>Jaboatão dos Guararapes</t>
  </si>
  <si>
    <t>Moreno</t>
  </si>
  <si>
    <t>Olinda</t>
  </si>
  <si>
    <t>Paulista</t>
  </si>
  <si>
    <t>Aflitos</t>
  </si>
  <si>
    <t>Afogados</t>
  </si>
  <si>
    <t>Alto José Bonifácio</t>
  </si>
  <si>
    <t>Alto José do Pinho</t>
  </si>
  <si>
    <t>Alto do Mandu</t>
  </si>
  <si>
    <t>Apipucos</t>
  </si>
  <si>
    <t>Areias</t>
  </si>
  <si>
    <t>Arruda</t>
  </si>
  <si>
    <t>Bairro do Recife</t>
  </si>
  <si>
    <t>Barro</t>
  </si>
  <si>
    <t>Beberibe</t>
  </si>
  <si>
    <t>Boa Viagem</t>
  </si>
  <si>
    <t>Boa Vista</t>
  </si>
  <si>
    <t>Bomba do Hemetério</t>
  </si>
  <si>
    <t>Bongi</t>
  </si>
  <si>
    <t>Brasília Teimosa</t>
  </si>
  <si>
    <t>Brejo da Guabiraba</t>
  </si>
  <si>
    <t>Brejo de Beberibe</t>
  </si>
  <si>
    <t>Cabanga</t>
  </si>
  <si>
    <t>Cajueiro</t>
  </si>
  <si>
    <t>Campina do Barreto</t>
  </si>
  <si>
    <t>Campo Grande</t>
  </si>
  <si>
    <t>Casa Amarela</t>
  </si>
  <si>
    <t>Casa Forte</t>
  </si>
  <si>
    <t>Caxangá</t>
  </si>
  <si>
    <t>Caçote</t>
  </si>
  <si>
    <t>Cidade Universitária</t>
  </si>
  <si>
    <t>Coelhos</t>
  </si>
  <si>
    <t>Cohab</t>
  </si>
  <si>
    <t>Coqueiral</t>
  </si>
  <si>
    <t>Cordeiro</t>
  </si>
  <si>
    <t>Curado</t>
  </si>
  <si>
    <t>Córrego do Jenipapo</t>
  </si>
  <si>
    <t>Derby</t>
  </si>
  <si>
    <t>Dois Irmãos</t>
  </si>
  <si>
    <t>Dois Unidos</t>
  </si>
  <si>
    <t>Encruzilhada</t>
  </si>
  <si>
    <t>Engenho do Meio</t>
  </si>
  <si>
    <t>Espinheiro</t>
  </si>
  <si>
    <t>Estância</t>
  </si>
  <si>
    <t>Fundão</t>
  </si>
  <si>
    <t>Graças</t>
  </si>
  <si>
    <t>Guabiraba</t>
  </si>
  <si>
    <t>Hipódromo</t>
  </si>
  <si>
    <t>Ibura</t>
  </si>
  <si>
    <t>Ilha do Leite</t>
  </si>
  <si>
    <t>Ilha do Retiro</t>
  </si>
  <si>
    <t>Imbiribeira</t>
  </si>
  <si>
    <t>Ipsep</t>
  </si>
  <si>
    <t>Iputinga</t>
  </si>
  <si>
    <t>Jaqueira</t>
  </si>
  <si>
    <t>Jardim São Paulo</t>
  </si>
  <si>
    <t>Jiquiá</t>
  </si>
  <si>
    <t>Joana Bezerra</t>
  </si>
  <si>
    <t>Jordão</t>
  </si>
  <si>
    <t>Linha do Tiro</t>
  </si>
  <si>
    <t>Macaxeira</t>
  </si>
  <si>
    <t>Madalena</t>
  </si>
  <si>
    <t>Mangabeira</t>
  </si>
  <si>
    <t>Mangueira</t>
  </si>
  <si>
    <t>Monteiro</t>
  </si>
  <si>
    <t>Morro da Conceição</t>
  </si>
  <si>
    <t>Mustardinha</t>
  </si>
  <si>
    <t>Nova Descoberta</t>
  </si>
  <si>
    <t>Paissandu</t>
  </si>
  <si>
    <t>Parnamirim</t>
  </si>
  <si>
    <t>Passarinho</t>
  </si>
  <si>
    <t>Pau-Ferro</t>
  </si>
  <si>
    <t>Peixinhos</t>
  </si>
  <si>
    <t>Pina</t>
  </si>
  <si>
    <t>Ponto de Parada</t>
  </si>
  <si>
    <t>Porto da Madeira</t>
  </si>
  <si>
    <t>Poço</t>
  </si>
  <si>
    <t>Prado</t>
  </si>
  <si>
    <t>Rosarinho</t>
  </si>
  <si>
    <t>San Martin</t>
  </si>
  <si>
    <t>Sancho</t>
  </si>
  <si>
    <t>Santa Terezinha</t>
  </si>
  <si>
    <t>Santana</t>
  </si>
  <si>
    <t>Santo Amaro</t>
  </si>
  <si>
    <t>Santo Antônio</t>
  </si>
  <si>
    <t>Soledade</t>
  </si>
  <si>
    <t>São José</t>
  </si>
  <si>
    <t>Sítio dos Pintos</t>
  </si>
  <si>
    <t>Tamarineira</t>
  </si>
  <si>
    <t>Tejipió</t>
  </si>
  <si>
    <t>Torre</t>
  </si>
  <si>
    <t>Torreão</t>
  </si>
  <si>
    <t>Torrões</t>
  </si>
  <si>
    <t>Totó</t>
  </si>
  <si>
    <t>Vasco da Gama</t>
  </si>
  <si>
    <t>Várzea</t>
  </si>
  <si>
    <t>Zumbi</t>
  </si>
  <si>
    <t>Água Fria</t>
  </si>
  <si>
    <t>São Lourenço da Mata</t>
  </si>
  <si>
    <t>densidade demografica 2019 (hab/km2)</t>
  </si>
  <si>
    <t>Área km2</t>
  </si>
  <si>
    <t>popold</t>
  </si>
  <si>
    <t>old_rel_2010</t>
  </si>
  <si>
    <t>old_rel_2019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</si>
</sst>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"/>
  <sheetViews>
    <sheetView tabSelected="1" workbookViewId="0">
      <selection activeCell="C2" sqref="C1:C106"/>
    </sheetView>
  </sheetViews>
  <sheetFormatPr defaultRowHeight="15" x14ac:dyDescent="0.25"/>
  <cols>
    <col min="1" max="1" width="22" bestFit="1" customWidth="1"/>
  </cols>
  <sheetData>
    <row r="1" spans="1:9" x14ac:dyDescent="0.25">
      <c r="A1" s="1"/>
      <c r="B1" s="3" t="s">
        <v>110</v>
      </c>
      <c r="C1" s="1" t="s">
        <v>114</v>
      </c>
      <c r="D1" s="1" t="s">
        <v>2</v>
      </c>
      <c r="E1" s="1" t="s">
        <v>3</v>
      </c>
      <c r="F1" s="1" t="s">
        <v>4</v>
      </c>
      <c r="G1" s="1"/>
      <c r="I1" s="2"/>
    </row>
    <row r="2" spans="1:9" x14ac:dyDescent="0.25">
      <c r="A2" t="s">
        <v>5</v>
      </c>
      <c r="B2" s="4">
        <v>0.79235773775090534</v>
      </c>
      <c r="C2">
        <v>5.9985998599859987E-2</v>
      </c>
      <c r="D2">
        <v>2.9361111111111109</v>
      </c>
      <c r="E2">
        <v>38.332777777777778</v>
      </c>
      <c r="F2">
        <v>0.68283333333333329</v>
      </c>
    </row>
    <row r="3" spans="1:9" x14ac:dyDescent="0.25">
      <c r="A3" t="s">
        <v>6</v>
      </c>
      <c r="B3">
        <v>0.21294653510546685</v>
      </c>
      <c r="C3">
        <v>4.9210680179302281E-2</v>
      </c>
      <c r="D3">
        <v>3.03</v>
      </c>
      <c r="E3">
        <v>52.5</v>
      </c>
      <c r="F3">
        <v>0.58299999999999996</v>
      </c>
    </row>
    <row r="4" spans="1:9" x14ac:dyDescent="0.25">
      <c r="A4" t="s">
        <v>7</v>
      </c>
      <c r="B4">
        <v>0.46491805192851354</v>
      </c>
      <c r="C4">
        <v>4.8061319114408252E-2</v>
      </c>
      <c r="D4">
        <v>3.5308333333333328</v>
      </c>
      <c r="E4">
        <v>35.062083333333341</v>
      </c>
      <c r="F4">
        <v>0.68770833333333337</v>
      </c>
    </row>
    <row r="5" spans="1:9" x14ac:dyDescent="0.25">
      <c r="A5" t="s">
        <v>8</v>
      </c>
      <c r="B5">
        <v>3.0791501648555317</v>
      </c>
      <c r="C5">
        <v>5.8341992548850648E-2</v>
      </c>
      <c r="D5">
        <v>2.5954545454545448</v>
      </c>
      <c r="E5">
        <v>32.717727272727281</v>
      </c>
      <c r="F5">
        <v>0.70686363636363625</v>
      </c>
    </row>
    <row r="6" spans="1:9" x14ac:dyDescent="0.25">
      <c r="A6" t="s">
        <v>9</v>
      </c>
      <c r="B6">
        <v>0.39326044630822227</v>
      </c>
      <c r="C6">
        <v>4.1777743925660749E-2</v>
      </c>
      <c r="D6">
        <v>2.39</v>
      </c>
      <c r="E6">
        <v>45.1</v>
      </c>
      <c r="F6">
        <v>0.65300000000000002</v>
      </c>
    </row>
    <row r="7" spans="1:9" x14ac:dyDescent="0.25">
      <c r="A7" t="s">
        <v>10</v>
      </c>
      <c r="B7">
        <v>0.35900855391661612</v>
      </c>
      <c r="C7">
        <v>4.9829274698885595E-2</v>
      </c>
      <c r="D7">
        <v>2.44</v>
      </c>
      <c r="E7">
        <v>49.48</v>
      </c>
      <c r="F7">
        <v>0.63300000000000001</v>
      </c>
    </row>
    <row r="8" spans="1:9" x14ac:dyDescent="0.25">
      <c r="A8" t="s">
        <v>11</v>
      </c>
      <c r="B8">
        <v>2.7144679272120098</v>
      </c>
      <c r="C8">
        <v>5.4234812002881966E-2</v>
      </c>
      <c r="D8">
        <v>2.7306349206349201</v>
      </c>
      <c r="E8">
        <v>29.419206349206359</v>
      </c>
      <c r="F8">
        <v>0.72834920634920641</v>
      </c>
    </row>
    <row r="9" spans="1:9" x14ac:dyDescent="0.25">
      <c r="A9" t="s">
        <v>12</v>
      </c>
      <c r="B9">
        <v>0.32020890285201353</v>
      </c>
      <c r="C9">
        <v>6.1655835881753315E-2</v>
      </c>
      <c r="D9">
        <v>2.818888888888889</v>
      </c>
      <c r="E9">
        <v>40.213333333333331</v>
      </c>
      <c r="F9">
        <v>0.68588888888888888</v>
      </c>
    </row>
    <row r="10" spans="1:9" x14ac:dyDescent="0.25">
      <c r="A10" t="s">
        <v>13</v>
      </c>
      <c r="B10">
        <v>9.5031961259079907</v>
      </c>
      <c r="C10">
        <v>7.6992065878180402E-2</v>
      </c>
      <c r="D10">
        <v>2.9125000000000001</v>
      </c>
      <c r="E10">
        <v>29.13291666666667</v>
      </c>
      <c r="F10">
        <v>0.716208333333333</v>
      </c>
    </row>
    <row r="11" spans="1:9" x14ac:dyDescent="0.25">
      <c r="A11" t="s">
        <v>14</v>
      </c>
      <c r="B11">
        <v>3.4210911640664472</v>
      </c>
      <c r="C11">
        <v>5.6746459939597434E-2</v>
      </c>
      <c r="D11">
        <v>1.8921212121212121</v>
      </c>
      <c r="E11">
        <v>27.25272727272727</v>
      </c>
      <c r="F11">
        <v>0.73275757575757583</v>
      </c>
    </row>
    <row r="12" spans="1:9" x14ac:dyDescent="0.25">
      <c r="A12" t="s">
        <v>15</v>
      </c>
      <c r="B12">
        <v>1.9932258064516128</v>
      </c>
      <c r="C12">
        <v>0.11765657873442305</v>
      </c>
      <c r="D12">
        <v>2.7</v>
      </c>
      <c r="E12">
        <v>2.1800000000000002</v>
      </c>
      <c r="F12">
        <v>0.95199999999999996</v>
      </c>
    </row>
    <row r="13" spans="1:9" x14ac:dyDescent="0.25">
      <c r="A13" t="s">
        <v>16</v>
      </c>
      <c r="B13">
        <v>1.0518428184281843</v>
      </c>
      <c r="C13">
        <v>7.9432149022234819E-2</v>
      </c>
      <c r="D13">
        <v>3.6425000000000001</v>
      </c>
      <c r="E13">
        <v>28.703749999999999</v>
      </c>
      <c r="F13">
        <v>0.74050000000000005</v>
      </c>
    </row>
    <row r="14" spans="1:9" x14ac:dyDescent="0.25">
      <c r="A14" t="s">
        <v>17</v>
      </c>
      <c r="B14">
        <v>2.3398245614035087</v>
      </c>
      <c r="C14">
        <v>6.1633050910999472E-2</v>
      </c>
      <c r="D14">
        <v>5.49</v>
      </c>
      <c r="E14">
        <v>35.590000000000003</v>
      </c>
      <c r="F14">
        <v>0.65900000000000003</v>
      </c>
    </row>
    <row r="15" spans="1:9" x14ac:dyDescent="0.25">
      <c r="A15" t="s">
        <v>18</v>
      </c>
      <c r="B15">
        <v>3.2195121951219514</v>
      </c>
      <c r="C15">
        <v>7.1969696969696975E-2</v>
      </c>
      <c r="D15">
        <v>4.16</v>
      </c>
      <c r="E15">
        <v>33.034999999999997</v>
      </c>
      <c r="F15">
        <v>0.69750000000000001</v>
      </c>
    </row>
    <row r="16" spans="1:9" x14ac:dyDescent="0.25">
      <c r="A16" t="s">
        <v>19</v>
      </c>
      <c r="B16">
        <v>1.9927999999999999</v>
      </c>
      <c r="C16">
        <v>0.10457647531112003</v>
      </c>
      <c r="D16">
        <v>0</v>
      </c>
      <c r="E16">
        <v>26.7</v>
      </c>
      <c r="F16">
        <v>0.76</v>
      </c>
    </row>
    <row r="17" spans="1:6" x14ac:dyDescent="0.25">
      <c r="A17" t="s">
        <v>20</v>
      </c>
      <c r="B17">
        <v>0.2669402985074627</v>
      </c>
      <c r="C17">
        <v>7.4643556052558013E-2</v>
      </c>
      <c r="D17">
        <v>1.07</v>
      </c>
      <c r="E17">
        <v>22.37</v>
      </c>
      <c r="F17">
        <v>0.77866666666666662</v>
      </c>
    </row>
    <row r="18" spans="1:6" x14ac:dyDescent="0.25">
      <c r="A18" t="s">
        <v>21</v>
      </c>
      <c r="B18">
        <v>1.3330833333333334</v>
      </c>
      <c r="C18">
        <v>8.5953616303056826E-2</v>
      </c>
      <c r="D18">
        <v>1.54</v>
      </c>
      <c r="E18">
        <v>27.114999999999998</v>
      </c>
      <c r="F18">
        <v>0.73975000000000002</v>
      </c>
    </row>
    <row r="19" spans="1:6" x14ac:dyDescent="0.25">
      <c r="A19" t="s">
        <v>22</v>
      </c>
      <c r="B19">
        <v>1.5550999999999999</v>
      </c>
      <c r="C19">
        <v>7.6586714680727933E-2</v>
      </c>
      <c r="D19">
        <v>2.3359999999999999</v>
      </c>
      <c r="E19">
        <v>21.873999999999999</v>
      </c>
      <c r="F19">
        <v>0.77880000000000005</v>
      </c>
    </row>
    <row r="20" spans="1:6" x14ac:dyDescent="0.25">
      <c r="A20" t="s">
        <v>23</v>
      </c>
      <c r="B20">
        <v>2.3851851851851853E-2</v>
      </c>
      <c r="C20">
        <v>2.7950310559006212E-2</v>
      </c>
      <c r="D20">
        <v>2.81</v>
      </c>
      <c r="E20">
        <v>22.34</v>
      </c>
      <c r="F20">
        <v>0.79600000000000004</v>
      </c>
    </row>
    <row r="21" spans="1:6" x14ac:dyDescent="0.25">
      <c r="A21" t="s">
        <v>24</v>
      </c>
      <c r="B21">
        <v>0.7507488986784141</v>
      </c>
      <c r="C21">
        <v>6.0732308414505339E-2</v>
      </c>
      <c r="D21">
        <v>2.15</v>
      </c>
      <c r="E21">
        <v>27.177499999999998</v>
      </c>
      <c r="F21">
        <v>0.74</v>
      </c>
    </row>
    <row r="22" spans="1:6" x14ac:dyDescent="0.25">
      <c r="A22" t="s">
        <v>25</v>
      </c>
      <c r="B22">
        <v>1.9342857142857144</v>
      </c>
      <c r="C22">
        <v>6.3515509601181686E-2</v>
      </c>
      <c r="D22">
        <v>2.4500000000000002</v>
      </c>
      <c r="E22">
        <v>36.32</v>
      </c>
      <c r="F22">
        <v>0.66400000000000003</v>
      </c>
    </row>
    <row r="23" spans="1:6" x14ac:dyDescent="0.25">
      <c r="A23" t="s">
        <v>26</v>
      </c>
      <c r="B23">
        <v>1.7471049136786188</v>
      </c>
      <c r="C23">
        <v>0.10838647886467463</v>
      </c>
      <c r="D23">
        <v>2.777142857142858</v>
      </c>
      <c r="E23">
        <v>21.92642857142857</v>
      </c>
      <c r="F23">
        <v>0.79707142857142843</v>
      </c>
    </row>
    <row r="24" spans="1:6" x14ac:dyDescent="0.25">
      <c r="A24" t="s">
        <v>27</v>
      </c>
      <c r="B24">
        <v>0.89863636363636368</v>
      </c>
      <c r="C24">
        <v>0.13359888720283258</v>
      </c>
      <c r="D24">
        <v>4.09</v>
      </c>
      <c r="E24">
        <v>11.08</v>
      </c>
      <c r="F24">
        <v>0.86699999999999999</v>
      </c>
    </row>
    <row r="25" spans="1:6" x14ac:dyDescent="0.25">
      <c r="A25" t="s">
        <v>28</v>
      </c>
      <c r="B25">
        <v>2.1086046511627905</v>
      </c>
      <c r="C25">
        <v>8.0401455828829821E-2</v>
      </c>
      <c r="D25">
        <v>5.36</v>
      </c>
      <c r="E25">
        <v>37.344999999999999</v>
      </c>
      <c r="F25">
        <v>0.67449999999999999</v>
      </c>
    </row>
    <row r="26" spans="1:6" x14ac:dyDescent="0.25">
      <c r="A26" t="s">
        <v>29</v>
      </c>
      <c r="B26">
        <v>1.4443333333333332</v>
      </c>
      <c r="C26">
        <v>7.5698130625432722E-2</v>
      </c>
      <c r="D26">
        <v>3.27</v>
      </c>
      <c r="E26">
        <v>25.942499999999999</v>
      </c>
      <c r="F26">
        <v>0.76049999999999995</v>
      </c>
    </row>
    <row r="27" spans="1:6" x14ac:dyDescent="0.25">
      <c r="A27" t="s">
        <v>30</v>
      </c>
      <c r="B27">
        <v>3.2167213114754096</v>
      </c>
      <c r="C27">
        <v>7.2877382529813475E-2</v>
      </c>
      <c r="D27">
        <v>2.92</v>
      </c>
      <c r="E27">
        <v>33.44</v>
      </c>
      <c r="F27">
        <v>0.69</v>
      </c>
    </row>
    <row r="28" spans="1:6" x14ac:dyDescent="0.25">
      <c r="A28" t="s">
        <v>31</v>
      </c>
      <c r="B28">
        <v>1.6741333333333333</v>
      </c>
      <c r="C28">
        <v>4.9538069448869064E-2</v>
      </c>
      <c r="D28">
        <v>3.35</v>
      </c>
      <c r="E28">
        <v>42.28</v>
      </c>
      <c r="F28">
        <v>0.63200000000000001</v>
      </c>
    </row>
    <row r="29" spans="1:6" x14ac:dyDescent="0.25">
      <c r="A29" t="s">
        <v>32</v>
      </c>
      <c r="B29">
        <v>1.38671875</v>
      </c>
      <c r="C29">
        <v>4.3943661971830986E-2</v>
      </c>
      <c r="D29">
        <v>3.35</v>
      </c>
      <c r="E29">
        <v>42.28</v>
      </c>
      <c r="F29">
        <v>0.63200000000000001</v>
      </c>
    </row>
    <row r="30" spans="1:6" x14ac:dyDescent="0.25">
      <c r="A30" t="s">
        <v>33</v>
      </c>
      <c r="B30">
        <v>0.20493827160493827</v>
      </c>
      <c r="C30">
        <v>0.12048192771084337</v>
      </c>
      <c r="D30">
        <v>2.1549999999999998</v>
      </c>
      <c r="E30">
        <v>28.215</v>
      </c>
      <c r="F30">
        <v>0.74099999999999999</v>
      </c>
    </row>
    <row r="31" spans="1:6" x14ac:dyDescent="0.25">
      <c r="A31" t="s">
        <v>34</v>
      </c>
      <c r="B31">
        <v>1.1944067796610169</v>
      </c>
      <c r="C31">
        <v>0.10373208457499646</v>
      </c>
      <c r="D31">
        <v>0.88000000000000012</v>
      </c>
      <c r="E31">
        <v>15.565</v>
      </c>
      <c r="F31">
        <v>0.82699999999999996</v>
      </c>
    </row>
    <row r="32" spans="1:6" x14ac:dyDescent="0.25">
      <c r="A32" t="s">
        <v>35</v>
      </c>
      <c r="B32">
        <v>1.9519230769230769</v>
      </c>
      <c r="C32">
        <v>6.2561576354679807E-2</v>
      </c>
      <c r="D32">
        <v>2.375</v>
      </c>
      <c r="E32">
        <v>31.805</v>
      </c>
      <c r="F32">
        <v>0.70450000000000002</v>
      </c>
    </row>
    <row r="33" spans="1:6" x14ac:dyDescent="0.25">
      <c r="A33" t="s">
        <v>36</v>
      </c>
      <c r="B33">
        <v>1.549864864864865</v>
      </c>
      <c r="C33">
        <v>8.4081727555439301E-2</v>
      </c>
      <c r="D33">
        <v>2.73</v>
      </c>
      <c r="E33">
        <v>27.851428571428571</v>
      </c>
      <c r="F33">
        <v>0.74028571428571432</v>
      </c>
    </row>
    <row r="34" spans="1:6" x14ac:dyDescent="0.25">
      <c r="A34" t="s">
        <v>37</v>
      </c>
      <c r="B34">
        <v>1.6611702127659576</v>
      </c>
      <c r="C34">
        <v>0.10838936919628563</v>
      </c>
      <c r="D34">
        <v>1.41</v>
      </c>
      <c r="E34">
        <v>17.857500000000002</v>
      </c>
      <c r="F34">
        <v>0.82274999999999998</v>
      </c>
    </row>
    <row r="35" spans="1:6" x14ac:dyDescent="0.25">
      <c r="A35" t="s">
        <v>38</v>
      </c>
      <c r="B35">
        <v>1.29</v>
      </c>
      <c r="C35">
        <v>0.11863233665559247</v>
      </c>
      <c r="D35">
        <v>0</v>
      </c>
      <c r="E35">
        <v>5.09</v>
      </c>
      <c r="F35">
        <v>0.94099999999999995</v>
      </c>
    </row>
    <row r="36" spans="1:6" x14ac:dyDescent="0.25">
      <c r="A36" t="s">
        <v>39</v>
      </c>
      <c r="B36">
        <v>0.42258196721311475</v>
      </c>
      <c r="C36">
        <v>4.4806517311608958E-2</v>
      </c>
      <c r="D36">
        <v>2.6266666666666669</v>
      </c>
      <c r="E36">
        <v>23.86333333333333</v>
      </c>
      <c r="F36">
        <v>0.76966666666666672</v>
      </c>
    </row>
    <row r="37" spans="1:6" x14ac:dyDescent="0.25">
      <c r="A37" t="s">
        <v>40</v>
      </c>
      <c r="B37">
        <v>2.4360869565217391</v>
      </c>
      <c r="C37">
        <v>5.3275031233267892E-2</v>
      </c>
      <c r="D37">
        <v>1.95</v>
      </c>
      <c r="E37">
        <v>42.92</v>
      </c>
      <c r="F37">
        <v>0.64</v>
      </c>
    </row>
    <row r="38" spans="1:6" x14ac:dyDescent="0.25">
      <c r="A38" t="s">
        <v>41</v>
      </c>
      <c r="B38">
        <v>5.4012345679012343E-2</v>
      </c>
      <c r="C38">
        <v>4.5714285714285714E-2</v>
      </c>
      <c r="D38">
        <v>1.5</v>
      </c>
      <c r="E38">
        <v>24.98</v>
      </c>
      <c r="F38">
        <v>0.77700000000000002</v>
      </c>
    </row>
    <row r="39" spans="1:6" x14ac:dyDescent="0.25">
      <c r="A39" t="s">
        <v>42</v>
      </c>
      <c r="B39">
        <v>1.8997674418604651</v>
      </c>
      <c r="C39">
        <v>5.2270779777206511E-2</v>
      </c>
      <c r="D39">
        <v>3.26</v>
      </c>
      <c r="E39">
        <v>30.055</v>
      </c>
      <c r="F39">
        <v>0.73150000000000004</v>
      </c>
    </row>
    <row r="40" spans="1:6" x14ac:dyDescent="0.25">
      <c r="A40" t="s">
        <v>43</v>
      </c>
      <c r="B40">
        <v>1.6903755868544601</v>
      </c>
      <c r="C40">
        <v>6.2602416331065128E-2</v>
      </c>
      <c r="D40">
        <v>3.0412499999999998</v>
      </c>
      <c r="E40">
        <v>34.77375</v>
      </c>
      <c r="F40">
        <v>0.6905</v>
      </c>
    </row>
    <row r="41" spans="1:6" x14ac:dyDescent="0.25">
      <c r="A41" t="s">
        <v>44</v>
      </c>
      <c r="B41">
        <v>2.2650980392156863</v>
      </c>
      <c r="C41">
        <v>7.1935595567867036E-2</v>
      </c>
      <c r="D41">
        <v>2.76</v>
      </c>
      <c r="E41">
        <v>40.700000000000003</v>
      </c>
      <c r="F41">
        <v>0.67400000000000004</v>
      </c>
    </row>
    <row r="42" spans="1:6" x14ac:dyDescent="0.25">
      <c r="A42" t="s">
        <v>45</v>
      </c>
      <c r="B42">
        <v>1.2957647058823529</v>
      </c>
      <c r="C42">
        <v>8.5028145996005083E-2</v>
      </c>
      <c r="D42">
        <v>2.744444444444444</v>
      </c>
      <c r="E42">
        <v>24.398888888888891</v>
      </c>
      <c r="F42">
        <v>0.76988888888888884</v>
      </c>
    </row>
    <row r="43" spans="1:6" x14ac:dyDescent="0.25">
      <c r="A43" t="s">
        <v>46</v>
      </c>
      <c r="B43">
        <v>0.22018796992481204</v>
      </c>
      <c r="C43">
        <v>4.860281145068579E-2</v>
      </c>
      <c r="D43">
        <v>2.5225</v>
      </c>
      <c r="E43">
        <v>29.895</v>
      </c>
      <c r="F43">
        <v>0.72625000000000006</v>
      </c>
    </row>
    <row r="44" spans="1:6" x14ac:dyDescent="0.25">
      <c r="A44" t="s">
        <v>47</v>
      </c>
      <c r="B44">
        <v>1.6222950819672131</v>
      </c>
      <c r="C44">
        <v>6.1641067097817297E-2</v>
      </c>
      <c r="D44">
        <v>2.62</v>
      </c>
      <c r="E44">
        <v>37.840000000000003</v>
      </c>
      <c r="F44">
        <v>0.65400000000000003</v>
      </c>
    </row>
    <row r="45" spans="1:6" x14ac:dyDescent="0.25">
      <c r="A45" t="s">
        <v>48</v>
      </c>
      <c r="B45">
        <v>0.47148936170212769</v>
      </c>
      <c r="C45">
        <v>0.13628158844765342</v>
      </c>
      <c r="D45">
        <v>2.2200000000000002</v>
      </c>
      <c r="E45">
        <v>6.64</v>
      </c>
      <c r="F45">
        <v>0.91900000000000004</v>
      </c>
    </row>
    <row r="46" spans="1:6" x14ac:dyDescent="0.25">
      <c r="A46" t="s">
        <v>49</v>
      </c>
      <c r="B46">
        <v>4.6940170940170937E-2</v>
      </c>
      <c r="C46">
        <v>5.2439912600145668E-2</v>
      </c>
      <c r="D46">
        <v>2.2799999999999998</v>
      </c>
      <c r="E46">
        <v>27.95</v>
      </c>
      <c r="F46">
        <v>0.73033333333333339</v>
      </c>
    </row>
    <row r="47" spans="1:6" x14ac:dyDescent="0.25">
      <c r="A47" t="s">
        <v>50</v>
      </c>
      <c r="B47">
        <v>1.1287499999999999</v>
      </c>
      <c r="C47">
        <v>5.417837975977511E-2</v>
      </c>
      <c r="D47">
        <v>3.22</v>
      </c>
      <c r="E47">
        <v>35.479999999999997</v>
      </c>
      <c r="F47">
        <v>0.64800000000000002</v>
      </c>
    </row>
    <row r="48" spans="1:6" x14ac:dyDescent="0.25">
      <c r="A48" t="s">
        <v>51</v>
      </c>
      <c r="B48">
        <v>1.252843137254902</v>
      </c>
      <c r="C48">
        <v>0.11769309022615228</v>
      </c>
      <c r="D48">
        <v>2.0425</v>
      </c>
      <c r="E48">
        <v>9.3025000000000002</v>
      </c>
      <c r="F48">
        <v>0.88875000000000004</v>
      </c>
    </row>
    <row r="49" spans="1:6" x14ac:dyDescent="0.25">
      <c r="A49" t="s">
        <v>52</v>
      </c>
      <c r="B49">
        <v>1.2560919540229885</v>
      </c>
      <c r="C49">
        <v>0.10001830161054173</v>
      </c>
      <c r="D49">
        <v>2.0449999999999999</v>
      </c>
      <c r="E49">
        <v>20.48</v>
      </c>
      <c r="F49">
        <v>0.78925000000000001</v>
      </c>
    </row>
    <row r="50" spans="1:6" x14ac:dyDescent="0.25">
      <c r="A50" t="s">
        <v>53</v>
      </c>
      <c r="B50">
        <v>1.5302739726027397</v>
      </c>
      <c r="C50">
        <v>0.13266493599498702</v>
      </c>
      <c r="D50">
        <v>1.54</v>
      </c>
      <c r="E50">
        <v>13.385</v>
      </c>
      <c r="F50">
        <v>0.86199999999999999</v>
      </c>
    </row>
    <row r="51" spans="1:6" x14ac:dyDescent="0.25">
      <c r="A51" t="s">
        <v>54</v>
      </c>
      <c r="B51">
        <v>1.2208641975308643</v>
      </c>
      <c r="C51">
        <v>7.4729497421377286E-2</v>
      </c>
      <c r="D51">
        <v>2.7725</v>
      </c>
      <c r="E51">
        <v>33.8125</v>
      </c>
      <c r="F51">
        <v>0.70700000000000007</v>
      </c>
    </row>
    <row r="52" spans="1:6" x14ac:dyDescent="0.25">
      <c r="A52" t="s">
        <v>55</v>
      </c>
      <c r="B52">
        <v>1.4037096774193549</v>
      </c>
      <c r="C52">
        <v>7.0090773296564407E-2</v>
      </c>
      <c r="D52">
        <v>1.4133333333333331</v>
      </c>
      <c r="E52">
        <v>29.443333333333332</v>
      </c>
      <c r="F52">
        <v>0.72433333333333327</v>
      </c>
    </row>
    <row r="53" spans="1:6" x14ac:dyDescent="0.25">
      <c r="A53" t="s">
        <v>56</v>
      </c>
      <c r="B53">
        <v>1.5264583333333333</v>
      </c>
      <c r="C53">
        <v>0.12428915881898003</v>
      </c>
      <c r="D53">
        <v>2.7</v>
      </c>
      <c r="E53">
        <v>2.1800000000000002</v>
      </c>
      <c r="F53">
        <v>0.95199999999999996</v>
      </c>
    </row>
    <row r="54" spans="1:6" x14ac:dyDescent="0.25">
      <c r="A54" t="s">
        <v>57</v>
      </c>
      <c r="B54">
        <v>1.4674030755902101E-2</v>
      </c>
      <c r="C54">
        <v>4.5756457564575644E-2</v>
      </c>
      <c r="D54">
        <v>3.21</v>
      </c>
      <c r="E54">
        <v>31.055</v>
      </c>
      <c r="F54">
        <v>0.70650000000000002</v>
      </c>
    </row>
    <row r="55" spans="1:6" x14ac:dyDescent="0.25">
      <c r="A55" t="s">
        <v>58</v>
      </c>
      <c r="B55">
        <v>0.94833333333333336</v>
      </c>
      <c r="C55">
        <v>0.12618629173989454</v>
      </c>
      <c r="D55">
        <v>2.84</v>
      </c>
      <c r="E55">
        <v>8.09</v>
      </c>
      <c r="F55">
        <v>0.89300000000000002</v>
      </c>
    </row>
    <row r="56" spans="1:6" x14ac:dyDescent="0.25">
      <c r="A56" t="s">
        <v>59</v>
      </c>
      <c r="B56">
        <v>0.53162904808635914</v>
      </c>
      <c r="C56">
        <v>5.2332342679932808E-2</v>
      </c>
      <c r="D56">
        <v>1.8157142857142861</v>
      </c>
      <c r="E56">
        <v>29.171428571428571</v>
      </c>
      <c r="F56">
        <v>0.72900000000000009</v>
      </c>
    </row>
    <row r="57" spans="1:6" x14ac:dyDescent="0.25">
      <c r="A57" t="s">
        <v>60</v>
      </c>
      <c r="B57">
        <v>0.41461538461538461</v>
      </c>
      <c r="C57">
        <v>0.10296846011131726</v>
      </c>
      <c r="D57">
        <v>4.09</v>
      </c>
      <c r="E57">
        <v>11.08</v>
      </c>
      <c r="F57">
        <v>0.86699999999999999</v>
      </c>
    </row>
    <row r="58" spans="1:6" x14ac:dyDescent="0.25">
      <c r="A58" t="s">
        <v>61</v>
      </c>
      <c r="B58">
        <v>0.74129629629629634</v>
      </c>
      <c r="C58">
        <v>6.3452410691981015E-2</v>
      </c>
      <c r="D58">
        <v>3.8050000000000002</v>
      </c>
      <c r="E58">
        <v>27.445</v>
      </c>
      <c r="F58">
        <v>0.76900000000000002</v>
      </c>
    </row>
    <row r="59" spans="1:6" x14ac:dyDescent="0.25">
      <c r="A59" t="s">
        <v>62</v>
      </c>
      <c r="B59">
        <v>0.77957957957957957</v>
      </c>
      <c r="C59">
        <v>6.4464560862865949E-2</v>
      </c>
      <c r="D59">
        <v>1.8790909090909089</v>
      </c>
      <c r="E59">
        <v>24.01</v>
      </c>
      <c r="F59">
        <v>0.77481818181818185</v>
      </c>
    </row>
    <row r="60" spans="1:6" x14ac:dyDescent="0.25">
      <c r="A60" t="s">
        <v>63</v>
      </c>
      <c r="B60">
        <v>1.4881666666666666</v>
      </c>
      <c r="C60">
        <v>0.12241012431403292</v>
      </c>
      <c r="D60">
        <v>1.044</v>
      </c>
      <c r="E60">
        <v>25.405999999999999</v>
      </c>
      <c r="F60">
        <v>0.76160000000000005</v>
      </c>
    </row>
    <row r="61" spans="1:6" x14ac:dyDescent="0.25">
      <c r="A61" t="s">
        <v>64</v>
      </c>
      <c r="B61">
        <v>1.2872580645161291</v>
      </c>
      <c r="C61">
        <v>6.0733527842912631E-2</v>
      </c>
      <c r="D61">
        <v>3.6469999999999998</v>
      </c>
      <c r="E61">
        <v>22.998000000000001</v>
      </c>
      <c r="F61">
        <v>0.7782</v>
      </c>
    </row>
    <row r="62" spans="1:6" x14ac:dyDescent="0.25">
      <c r="A62" t="s">
        <v>65</v>
      </c>
      <c r="B62">
        <v>0.70958333333333334</v>
      </c>
      <c r="C62">
        <v>0.14034057545507928</v>
      </c>
      <c r="D62">
        <v>1.2150000000000001</v>
      </c>
      <c r="E62">
        <v>4.7050000000000001</v>
      </c>
      <c r="F62">
        <v>0.94799999999999995</v>
      </c>
    </row>
    <row r="63" spans="1:6" x14ac:dyDescent="0.25">
      <c r="A63" t="s">
        <v>66</v>
      </c>
      <c r="B63">
        <v>1.3077606177606178</v>
      </c>
      <c r="C63">
        <v>8.31684922204836E-2</v>
      </c>
      <c r="D63">
        <v>3.160000000000001</v>
      </c>
      <c r="E63">
        <v>24.57</v>
      </c>
      <c r="F63">
        <v>0.76937500000000003</v>
      </c>
    </row>
    <row r="64" spans="1:6" x14ac:dyDescent="0.25">
      <c r="A64" t="s">
        <v>67</v>
      </c>
      <c r="B64">
        <v>0.64500000000000002</v>
      </c>
      <c r="C64">
        <v>6.2562699498404012E-2</v>
      </c>
      <c r="D64">
        <v>3.313333333333333</v>
      </c>
      <c r="E64">
        <v>35.096666666666657</v>
      </c>
      <c r="F64">
        <v>0.68899999999999995</v>
      </c>
    </row>
    <row r="65" spans="1:6" x14ac:dyDescent="0.25">
      <c r="A65" t="s">
        <v>68</v>
      </c>
      <c r="B65">
        <v>1.5535632183908046</v>
      </c>
      <c r="C65">
        <v>4.0174607872151526E-2</v>
      </c>
      <c r="D65">
        <v>3.67</v>
      </c>
      <c r="E65">
        <v>45.47</v>
      </c>
      <c r="F65">
        <v>0.622</v>
      </c>
    </row>
    <row r="66" spans="1:6" x14ac:dyDescent="0.25">
      <c r="A66" t="s">
        <v>69</v>
      </c>
      <c r="B66">
        <v>1.4074050632911392</v>
      </c>
      <c r="C66">
        <v>6.2598372082565093E-2</v>
      </c>
      <c r="D66">
        <v>2.3774999999999999</v>
      </c>
      <c r="E66">
        <v>35.982500000000002</v>
      </c>
      <c r="F66">
        <v>0.66725000000000001</v>
      </c>
    </row>
    <row r="67" spans="1:6" x14ac:dyDescent="0.25">
      <c r="A67" t="s">
        <v>70</v>
      </c>
      <c r="B67">
        <v>1.9403658536585366</v>
      </c>
      <c r="C67">
        <v>5.6061844007290557E-2</v>
      </c>
      <c r="D67">
        <v>2.4500000000000002</v>
      </c>
      <c r="E67">
        <v>36.32</v>
      </c>
      <c r="F67">
        <v>0.66400000000000003</v>
      </c>
    </row>
    <row r="68" spans="1:6" x14ac:dyDescent="0.25">
      <c r="A68" t="s">
        <v>71</v>
      </c>
      <c r="B68">
        <v>1.7392000000000001</v>
      </c>
      <c r="C68">
        <v>4.5768169273229069E-2</v>
      </c>
      <c r="D68">
        <v>1.63</v>
      </c>
      <c r="E68">
        <v>24.4</v>
      </c>
      <c r="F68">
        <v>0.75700000000000001</v>
      </c>
    </row>
    <row r="69" spans="1:6" x14ac:dyDescent="0.25">
      <c r="A69" t="s">
        <v>72</v>
      </c>
      <c r="B69">
        <v>1.3498907103825137</v>
      </c>
      <c r="C69">
        <v>8.6912520746468047E-2</v>
      </c>
      <c r="D69">
        <v>1.5920000000000001</v>
      </c>
      <c r="E69">
        <v>23.734000000000002</v>
      </c>
      <c r="F69">
        <v>0.78059999999999996</v>
      </c>
    </row>
    <row r="70" spans="1:6" x14ac:dyDescent="0.25">
      <c r="A70" t="s">
        <v>73</v>
      </c>
      <c r="B70">
        <v>2.5648275862068965</v>
      </c>
      <c r="C70">
        <v>7.5692390427534284E-2</v>
      </c>
      <c r="D70">
        <v>3.07</v>
      </c>
      <c r="E70">
        <v>29.02</v>
      </c>
      <c r="F70">
        <v>0.71399999999999997</v>
      </c>
    </row>
    <row r="71" spans="1:6" x14ac:dyDescent="0.25">
      <c r="A71" t="s">
        <v>74</v>
      </c>
      <c r="B71">
        <v>2.927741935483871</v>
      </c>
      <c r="C71">
        <v>7.1947994711326582E-2</v>
      </c>
      <c r="D71">
        <v>3.0350000000000001</v>
      </c>
      <c r="E71">
        <v>34.479999999999997</v>
      </c>
      <c r="F71">
        <v>0.68599999999999994</v>
      </c>
    </row>
    <row r="72" spans="1:6" x14ac:dyDescent="0.25">
      <c r="A72" t="s">
        <v>75</v>
      </c>
      <c r="B72">
        <v>1.1949056603773585</v>
      </c>
      <c r="C72">
        <v>7.3740723195957689E-2</v>
      </c>
      <c r="D72">
        <v>1.58</v>
      </c>
      <c r="E72">
        <v>21.552499999999998</v>
      </c>
      <c r="F72">
        <v>0.80100000000000005</v>
      </c>
    </row>
    <row r="73" spans="1:6" x14ac:dyDescent="0.25">
      <c r="A73" t="s">
        <v>76</v>
      </c>
      <c r="B73">
        <v>2.8676315789473685</v>
      </c>
      <c r="C73">
        <v>7.1946407268055429E-2</v>
      </c>
      <c r="D73">
        <v>5.49</v>
      </c>
      <c r="E73">
        <v>35.590000000000003</v>
      </c>
      <c r="F73">
        <v>0.65900000000000003</v>
      </c>
    </row>
    <row r="74" spans="1:6" x14ac:dyDescent="0.25">
      <c r="A74" t="s">
        <v>77</v>
      </c>
      <c r="B74">
        <v>2.1114285714285712</v>
      </c>
      <c r="C74">
        <v>7.4725605172154569E-2</v>
      </c>
      <c r="D74">
        <v>2.13</v>
      </c>
      <c r="E74">
        <v>32.840000000000003</v>
      </c>
      <c r="F74">
        <v>0.72550000000000003</v>
      </c>
    </row>
    <row r="75" spans="1:6" x14ac:dyDescent="0.25">
      <c r="A75" t="s">
        <v>78</v>
      </c>
      <c r="B75">
        <v>2.0341666666666667</v>
      </c>
      <c r="C75">
        <v>5.7927079065956573E-2</v>
      </c>
      <c r="D75">
        <v>3.73</v>
      </c>
      <c r="E75">
        <v>40.6</v>
      </c>
      <c r="F75">
        <v>0.64300000000000002</v>
      </c>
    </row>
    <row r="76" spans="1:6" x14ac:dyDescent="0.25">
      <c r="A76" t="s">
        <v>79</v>
      </c>
      <c r="B76">
        <v>0.15970588235294117</v>
      </c>
      <c r="C76">
        <v>0.12891344383057091</v>
      </c>
      <c r="D76">
        <v>5.33</v>
      </c>
      <c r="E76">
        <v>7.52</v>
      </c>
      <c r="F76">
        <v>0.89300000000000002</v>
      </c>
    </row>
    <row r="77" spans="1:6" x14ac:dyDescent="0.25">
      <c r="A77" t="s">
        <v>80</v>
      </c>
      <c r="B77">
        <v>1.339672131147541</v>
      </c>
      <c r="C77">
        <v>0.10279001468428781</v>
      </c>
      <c r="D77">
        <v>1.405</v>
      </c>
      <c r="E77">
        <v>13.715</v>
      </c>
      <c r="F77">
        <v>0.86850000000000005</v>
      </c>
    </row>
    <row r="78" spans="1:6" x14ac:dyDescent="0.25">
      <c r="A78" t="s">
        <v>81</v>
      </c>
      <c r="B78">
        <v>0.5352463054187192</v>
      </c>
      <c r="C78">
        <v>3.8332336293773875E-2</v>
      </c>
      <c r="D78">
        <v>3.35</v>
      </c>
      <c r="E78">
        <v>42.28</v>
      </c>
      <c r="F78">
        <v>0.63200000000000001</v>
      </c>
    </row>
    <row r="79" spans="1:6" x14ac:dyDescent="0.25">
      <c r="A79" t="s">
        <v>82</v>
      </c>
      <c r="B79">
        <v>1.7500000000000002E-2</v>
      </c>
      <c r="C79">
        <v>7.792207792207792E-2</v>
      </c>
      <c r="D79">
        <v>2.79</v>
      </c>
      <c r="E79">
        <v>18.670000000000002</v>
      </c>
      <c r="F79">
        <v>0.79800000000000004</v>
      </c>
    </row>
    <row r="80" spans="1:6" x14ac:dyDescent="0.25">
      <c r="A80" t="s">
        <v>83</v>
      </c>
      <c r="B80">
        <v>1.5732352941176471</v>
      </c>
      <c r="C80">
        <v>4.2063937184520471E-2</v>
      </c>
      <c r="D80">
        <v>3.63</v>
      </c>
      <c r="E80">
        <v>43.44</v>
      </c>
      <c r="F80">
        <v>0.61499999999999999</v>
      </c>
    </row>
    <row r="81" spans="1:6" x14ac:dyDescent="0.25">
      <c r="A81" t="s">
        <v>84</v>
      </c>
      <c r="B81">
        <v>0.49643879173290939</v>
      </c>
      <c r="C81">
        <v>7.6602830974188171E-2</v>
      </c>
      <c r="D81">
        <v>3.8833333333333342</v>
      </c>
      <c r="E81">
        <v>25.002222222222219</v>
      </c>
      <c r="F81">
        <v>0.77244444444444449</v>
      </c>
    </row>
    <row r="82" spans="1:6" x14ac:dyDescent="0.25">
      <c r="A82" t="s">
        <v>85</v>
      </c>
      <c r="B82">
        <v>0.83150000000000002</v>
      </c>
      <c r="C82">
        <v>9.7414311485267593E-2</v>
      </c>
      <c r="D82">
        <v>2.8250000000000002</v>
      </c>
      <c r="E82">
        <v>15.215</v>
      </c>
      <c r="F82">
        <v>0.84450000000000003</v>
      </c>
    </row>
    <row r="83" spans="1:6" x14ac:dyDescent="0.25">
      <c r="A83" t="s">
        <v>86</v>
      </c>
      <c r="B83">
        <v>1.7197916666666666</v>
      </c>
      <c r="C83">
        <v>7.3773470623864329E-2</v>
      </c>
      <c r="D83">
        <v>1.04</v>
      </c>
      <c r="E83">
        <v>23.18</v>
      </c>
      <c r="F83">
        <v>0.78449999999999998</v>
      </c>
    </row>
    <row r="84" spans="1:6" x14ac:dyDescent="0.25">
      <c r="A84" t="s">
        <v>87</v>
      </c>
      <c r="B84">
        <v>0.60975308641975312</v>
      </c>
      <c r="C84">
        <v>0.10366470945535533</v>
      </c>
      <c r="D84">
        <v>0</v>
      </c>
      <c r="E84">
        <v>5.09</v>
      </c>
      <c r="F84">
        <v>0.94099999999999995</v>
      </c>
    </row>
    <row r="85" spans="1:6" x14ac:dyDescent="0.25">
      <c r="A85" t="s">
        <v>88</v>
      </c>
      <c r="B85">
        <v>0.98543307086614174</v>
      </c>
      <c r="C85">
        <v>7.7586895725129848E-2</v>
      </c>
      <c r="D85">
        <v>0.96500000000000008</v>
      </c>
      <c r="E85">
        <v>21.70333333333333</v>
      </c>
      <c r="F85">
        <v>0.79216666666666669</v>
      </c>
    </row>
    <row r="86" spans="1:6" x14ac:dyDescent="0.25">
      <c r="A86" t="s">
        <v>89</v>
      </c>
      <c r="B86">
        <v>1.7452000000000001</v>
      </c>
      <c r="C86">
        <v>8.4116433646573452E-2</v>
      </c>
      <c r="D86">
        <v>1.405</v>
      </c>
      <c r="E86">
        <v>13.715</v>
      </c>
      <c r="F86">
        <v>0.86850000000000005</v>
      </c>
    </row>
    <row r="87" spans="1:6" x14ac:dyDescent="0.25">
      <c r="A87" t="s">
        <v>90</v>
      </c>
      <c r="B87">
        <v>1.3398522167487685</v>
      </c>
      <c r="C87">
        <v>8.3164822236111616E-2</v>
      </c>
      <c r="D87">
        <v>2.48</v>
      </c>
      <c r="E87">
        <v>27.693333333333332</v>
      </c>
      <c r="F87">
        <v>0.7466666666666667</v>
      </c>
    </row>
    <row r="88" spans="1:6" x14ac:dyDescent="0.25">
      <c r="A88" t="s">
        <v>91</v>
      </c>
      <c r="B88">
        <v>1.9025396825396825</v>
      </c>
      <c r="C88">
        <v>6.9164024695478055E-2</v>
      </c>
      <c r="D88">
        <v>1.8533333333333331</v>
      </c>
      <c r="E88">
        <v>31.21</v>
      </c>
      <c r="F88">
        <v>0.71266666666666667</v>
      </c>
    </row>
    <row r="89" spans="1:6" x14ac:dyDescent="0.25">
      <c r="A89" t="s">
        <v>92</v>
      </c>
      <c r="B89">
        <v>2.6593548387096773</v>
      </c>
      <c r="C89">
        <v>6.0771470160116449E-2</v>
      </c>
      <c r="D89">
        <v>2.4500000000000002</v>
      </c>
      <c r="E89">
        <v>36.32</v>
      </c>
      <c r="F89">
        <v>0.66400000000000003</v>
      </c>
    </row>
    <row r="90" spans="1:6" x14ac:dyDescent="0.25">
      <c r="A90" t="s">
        <v>93</v>
      </c>
      <c r="B90">
        <v>0.69553191489361699</v>
      </c>
      <c r="C90">
        <v>0.11318446007953503</v>
      </c>
      <c r="D90">
        <v>0</v>
      </c>
      <c r="E90">
        <v>5.09</v>
      </c>
      <c r="F90">
        <v>0.94099999999999995</v>
      </c>
    </row>
    <row r="91" spans="1:6" x14ac:dyDescent="0.25">
      <c r="A91" t="s">
        <v>94</v>
      </c>
      <c r="B91">
        <v>0.78689473684210531</v>
      </c>
      <c r="C91">
        <v>8.5011036051100261E-2</v>
      </c>
      <c r="D91">
        <v>5.4349999999999996</v>
      </c>
      <c r="E91">
        <v>31.61</v>
      </c>
      <c r="F91">
        <v>0.72625000000000006</v>
      </c>
    </row>
    <row r="92" spans="1:6" x14ac:dyDescent="0.25">
      <c r="A92" t="s">
        <v>95</v>
      </c>
      <c r="B92">
        <v>3.7654320987654324E-2</v>
      </c>
      <c r="C92">
        <v>0.14754098360655737</v>
      </c>
      <c r="D92">
        <v>2.85</v>
      </c>
      <c r="E92">
        <v>14.64</v>
      </c>
      <c r="F92">
        <v>0.84099999999999997</v>
      </c>
    </row>
    <row r="93" spans="1:6" x14ac:dyDescent="0.25">
      <c r="A93" t="s">
        <v>96</v>
      </c>
      <c r="B93">
        <v>0.83437499999999998</v>
      </c>
      <c r="C93">
        <v>0.12808988764044943</v>
      </c>
      <c r="D93">
        <v>5.33</v>
      </c>
      <c r="E93">
        <v>7.52</v>
      </c>
      <c r="F93">
        <v>0.89300000000000002</v>
      </c>
    </row>
    <row r="94" spans="1:6" x14ac:dyDescent="0.25">
      <c r="A94" t="s">
        <v>97</v>
      </c>
      <c r="B94">
        <v>0.28521472392638036</v>
      </c>
      <c r="C94">
        <v>5.9797805979780599E-2</v>
      </c>
      <c r="D94">
        <v>4.5</v>
      </c>
      <c r="E94">
        <v>26.495000000000001</v>
      </c>
      <c r="F94">
        <v>0.75750000000000006</v>
      </c>
    </row>
    <row r="95" spans="1:6" x14ac:dyDescent="0.25">
      <c r="A95" t="s">
        <v>98</v>
      </c>
      <c r="B95">
        <v>0.43261111111111111</v>
      </c>
      <c r="C95">
        <v>4.7643508411454989E-2</v>
      </c>
      <c r="D95">
        <v>2.2366666666666659</v>
      </c>
      <c r="E95">
        <v>26.64</v>
      </c>
      <c r="F95">
        <v>0.74399999999999999</v>
      </c>
    </row>
    <row r="96" spans="1:6" x14ac:dyDescent="0.25">
      <c r="A96" t="s">
        <v>99</v>
      </c>
      <c r="B96">
        <v>1.4819607843137255</v>
      </c>
      <c r="C96">
        <v>0.11120666843080181</v>
      </c>
      <c r="D96">
        <v>1.5349999999999999</v>
      </c>
      <c r="E96">
        <v>7.6400000000000006</v>
      </c>
      <c r="F96">
        <v>0.90749999999999997</v>
      </c>
    </row>
    <row r="97" spans="1:6" x14ac:dyDescent="0.25">
      <c r="A97" t="s">
        <v>100</v>
      </c>
      <c r="B97">
        <v>1.0153191489361701</v>
      </c>
      <c r="C97">
        <v>9.4404861693210398E-2</v>
      </c>
      <c r="D97">
        <v>1.5625</v>
      </c>
      <c r="E97">
        <v>21.272500000000001</v>
      </c>
      <c r="F97">
        <v>0.79200000000000004</v>
      </c>
    </row>
    <row r="98" spans="1:6" x14ac:dyDescent="0.25">
      <c r="A98" t="s">
        <v>101</v>
      </c>
      <c r="B98">
        <v>1.6376923076923078</v>
      </c>
      <c r="C98">
        <v>7.9432179948854445E-2</v>
      </c>
      <c r="D98">
        <v>3.6225000000000001</v>
      </c>
      <c r="E98">
        <v>24.335000000000001</v>
      </c>
      <c r="F98">
        <v>0.77575000000000005</v>
      </c>
    </row>
    <row r="99" spans="1:6" x14ac:dyDescent="0.25">
      <c r="A99" t="s">
        <v>102</v>
      </c>
      <c r="B99">
        <v>0.72437499999999999</v>
      </c>
      <c r="C99">
        <v>0.13028472821397757</v>
      </c>
      <c r="D99">
        <v>5.33</v>
      </c>
      <c r="E99">
        <v>7.52</v>
      </c>
      <c r="F99">
        <v>0.89300000000000002</v>
      </c>
    </row>
    <row r="100" spans="1:6" x14ac:dyDescent="0.25">
      <c r="A100" t="s">
        <v>103</v>
      </c>
      <c r="B100">
        <v>2.0395238095238097</v>
      </c>
      <c r="C100">
        <v>5.1395050198459025E-2</v>
      </c>
      <c r="D100">
        <v>1.446666666666667</v>
      </c>
      <c r="E100">
        <v>22.08</v>
      </c>
      <c r="F100">
        <v>0.78400000000000003</v>
      </c>
    </row>
    <row r="101" spans="1:6" x14ac:dyDescent="0.25">
      <c r="A101" t="s">
        <v>104</v>
      </c>
      <c r="B101">
        <v>1.85</v>
      </c>
      <c r="C101">
        <v>7.4903474903474904E-2</v>
      </c>
      <c r="D101">
        <v>2.76</v>
      </c>
      <c r="E101">
        <v>40.700000000000003</v>
      </c>
      <c r="F101">
        <v>0.67400000000000004</v>
      </c>
    </row>
    <row r="102" spans="1:6" x14ac:dyDescent="0.25">
      <c r="A102" t="s">
        <v>105</v>
      </c>
      <c r="B102">
        <v>2.07525</v>
      </c>
      <c r="C102">
        <v>7.0081917841223945E-2</v>
      </c>
      <c r="D102">
        <v>1.415</v>
      </c>
      <c r="E102">
        <v>32.704999999999998</v>
      </c>
      <c r="F102">
        <v>0.70799999999999996</v>
      </c>
    </row>
    <row r="103" spans="1:6" x14ac:dyDescent="0.25">
      <c r="A103" t="s">
        <v>106</v>
      </c>
      <c r="B103">
        <v>0.3343769401330377</v>
      </c>
      <c r="C103">
        <v>6.0727832152993287E-2</v>
      </c>
      <c r="D103">
        <v>2.975000000000001</v>
      </c>
      <c r="E103">
        <v>24.892142857142851</v>
      </c>
      <c r="F103">
        <v>0.76542857142857135</v>
      </c>
    </row>
    <row r="104" spans="1:6" x14ac:dyDescent="0.25">
      <c r="A104" t="s">
        <v>107</v>
      </c>
      <c r="B104">
        <v>1.5748780487804879</v>
      </c>
      <c r="C104">
        <v>8.7811677249496664E-2</v>
      </c>
      <c r="D104">
        <v>0.68666666666666665</v>
      </c>
      <c r="E104">
        <v>25.923333333333328</v>
      </c>
      <c r="F104">
        <v>0.77033333333333331</v>
      </c>
    </row>
    <row r="105" spans="1:6" x14ac:dyDescent="0.25">
      <c r="A105" t="s">
        <v>108</v>
      </c>
      <c r="B105">
        <v>2.4138341968911918</v>
      </c>
      <c r="C105">
        <v>6.9139459505870735E-2</v>
      </c>
      <c r="D105">
        <v>2.7040000000000002</v>
      </c>
      <c r="E105">
        <v>28.294</v>
      </c>
      <c r="F105">
        <v>0.72899999999999998</v>
      </c>
    </row>
    <row r="106" spans="1:6" x14ac:dyDescent="0.25">
      <c r="A106" t="s">
        <v>109</v>
      </c>
      <c r="B106">
        <v>0.43200079357206628</v>
      </c>
      <c r="C106">
        <v>5.5939238717654334E-2</v>
      </c>
      <c r="D106">
        <v>2.8016666666666672</v>
      </c>
      <c r="E106">
        <v>40.031111111111123</v>
      </c>
      <c r="F106">
        <v>0.66294444444444445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E041A-ACD4-4CD7-BDFF-EB29BF7D7EBD}">
  <dimension ref="A1:F106"/>
  <sheetViews>
    <sheetView topLeftCell="A78" workbookViewId="0">
      <selection activeCell="F1" sqref="F1:F106"/>
    </sheetView>
  </sheetViews>
  <sheetFormatPr defaultRowHeight="15" x14ac:dyDescent="0.25"/>
  <cols>
    <col min="1" max="1" width="22" bestFit="1" customWidth="1"/>
  </cols>
  <sheetData>
    <row r="1" spans="1:6" x14ac:dyDescent="0.25">
      <c r="A1" s="1" t="s">
        <v>0</v>
      </c>
      <c r="B1" s="1" t="s">
        <v>1</v>
      </c>
      <c r="C1" t="s">
        <v>111</v>
      </c>
      <c r="D1" s="3" t="s">
        <v>110</v>
      </c>
      <c r="E1" s="5" t="s">
        <v>112</v>
      </c>
      <c r="F1" s="5" t="s">
        <v>113</v>
      </c>
    </row>
    <row r="2" spans="1:6" x14ac:dyDescent="0.25">
      <c r="A2" t="s">
        <v>5</v>
      </c>
      <c r="B2">
        <v>99990</v>
      </c>
      <c r="C2">
        <v>126193</v>
      </c>
      <c r="D2">
        <f t="shared" ref="D2:D11" si="0">B2/C2</f>
        <v>0.79235773775090534</v>
      </c>
      <c r="E2">
        <v>5998</v>
      </c>
      <c r="F2">
        <f>E2/B2</f>
        <v>5.9985998599859987E-2</v>
      </c>
    </row>
    <row r="3" spans="1:6" x14ac:dyDescent="0.25">
      <c r="A3" t="s">
        <v>6</v>
      </c>
      <c r="B3">
        <v>20524</v>
      </c>
      <c r="C3">
        <v>96381</v>
      </c>
      <c r="D3">
        <f t="shared" si="0"/>
        <v>0.21294653510546685</v>
      </c>
      <c r="E3">
        <v>1010</v>
      </c>
      <c r="F3">
        <f t="shared" ref="F3:F66" si="1">E3/B3</f>
        <v>4.9210680179302281E-2</v>
      </c>
    </row>
    <row r="4" spans="1:6" x14ac:dyDescent="0.25">
      <c r="A4" t="s">
        <v>7</v>
      </c>
      <c r="B4">
        <v>207048</v>
      </c>
      <c r="C4">
        <v>445343</v>
      </c>
      <c r="D4">
        <f t="shared" si="0"/>
        <v>0.46491805192851354</v>
      </c>
      <c r="E4">
        <v>9951</v>
      </c>
      <c r="F4">
        <f t="shared" si="1"/>
        <v>4.8061319114408252E-2</v>
      </c>
    </row>
    <row r="5" spans="1:6" x14ac:dyDescent="0.25">
      <c r="A5" t="s">
        <v>8</v>
      </c>
      <c r="B5">
        <v>157828</v>
      </c>
      <c r="C5">
        <v>51257</v>
      </c>
      <c r="D5">
        <f t="shared" si="0"/>
        <v>3.0791501648555317</v>
      </c>
      <c r="E5">
        <v>9208</v>
      </c>
      <c r="F5">
        <f t="shared" si="1"/>
        <v>5.8341992548850648E-2</v>
      </c>
    </row>
    <row r="6" spans="1:6" x14ac:dyDescent="0.25">
      <c r="A6" t="s">
        <v>9</v>
      </c>
      <c r="B6">
        <v>26258</v>
      </c>
      <c r="C6">
        <v>66770</v>
      </c>
      <c r="D6">
        <f t="shared" si="0"/>
        <v>0.39326044630822227</v>
      </c>
      <c r="E6">
        <v>1097</v>
      </c>
      <c r="F6">
        <f t="shared" si="1"/>
        <v>4.1777743925660749E-2</v>
      </c>
    </row>
    <row r="7" spans="1:6" x14ac:dyDescent="0.25">
      <c r="A7" t="s">
        <v>10</v>
      </c>
      <c r="B7">
        <v>26651</v>
      </c>
      <c r="C7">
        <v>74235</v>
      </c>
      <c r="D7">
        <f t="shared" si="0"/>
        <v>0.35900855391661612</v>
      </c>
      <c r="E7">
        <v>1328</v>
      </c>
      <c r="F7">
        <f t="shared" si="1"/>
        <v>4.9829274698885595E-2</v>
      </c>
    </row>
    <row r="8" spans="1:6" x14ac:dyDescent="0.25">
      <c r="A8" t="s">
        <v>11</v>
      </c>
      <c r="B8">
        <v>702298</v>
      </c>
      <c r="C8">
        <v>258724</v>
      </c>
      <c r="D8">
        <f t="shared" si="0"/>
        <v>2.7144679272120098</v>
      </c>
      <c r="E8">
        <v>38089</v>
      </c>
      <c r="F8">
        <f t="shared" si="1"/>
        <v>5.4234812002881966E-2</v>
      </c>
    </row>
    <row r="9" spans="1:6" x14ac:dyDescent="0.25">
      <c r="A9" t="s">
        <v>12</v>
      </c>
      <c r="B9">
        <v>62784</v>
      </c>
      <c r="C9">
        <v>196072</v>
      </c>
      <c r="D9">
        <f t="shared" si="0"/>
        <v>0.32020890285201353</v>
      </c>
      <c r="E9">
        <v>3871</v>
      </c>
      <c r="F9">
        <f t="shared" si="1"/>
        <v>6.1655835881753315E-2</v>
      </c>
    </row>
    <row r="10" spans="1:6" x14ac:dyDescent="0.25">
      <c r="A10" t="s">
        <v>13</v>
      </c>
      <c r="B10">
        <v>392482</v>
      </c>
      <c r="C10">
        <v>41300</v>
      </c>
      <c r="D10">
        <f t="shared" si="0"/>
        <v>9.5031961259079907</v>
      </c>
      <c r="E10">
        <v>30218</v>
      </c>
      <c r="F10">
        <f t="shared" si="1"/>
        <v>7.6992065878180402E-2</v>
      </c>
    </row>
    <row r="11" spans="1:6" x14ac:dyDescent="0.25">
      <c r="A11" t="s">
        <v>14</v>
      </c>
      <c r="B11">
        <v>331774</v>
      </c>
      <c r="C11">
        <v>96979</v>
      </c>
      <c r="D11">
        <f t="shared" si="0"/>
        <v>3.4210911640664472</v>
      </c>
      <c r="E11">
        <v>18827</v>
      </c>
      <c r="F11">
        <f t="shared" si="1"/>
        <v>5.6746459939597434E-2</v>
      </c>
    </row>
    <row r="12" spans="1:6" x14ac:dyDescent="0.25">
      <c r="A12" t="s">
        <v>15</v>
      </c>
      <c r="B12">
        <v>6179</v>
      </c>
      <c r="C12">
        <f>31/0.01</f>
        <v>3100</v>
      </c>
      <c r="D12">
        <f>B12/C12</f>
        <v>1.9932258064516128</v>
      </c>
      <c r="E12">
        <v>727</v>
      </c>
      <c r="F12">
        <f t="shared" si="1"/>
        <v>0.11765657873442305</v>
      </c>
    </row>
    <row r="13" spans="1:6" x14ac:dyDescent="0.25">
      <c r="A13" t="s">
        <v>16</v>
      </c>
      <c r="B13">
        <v>38813</v>
      </c>
      <c r="C13">
        <f>369/0.01</f>
        <v>36900</v>
      </c>
      <c r="D13">
        <f t="shared" ref="D13:D76" si="2">B13/C13</f>
        <v>1.0518428184281843</v>
      </c>
      <c r="E13">
        <v>3083</v>
      </c>
      <c r="F13">
        <f t="shared" si="1"/>
        <v>7.9432149022234819E-2</v>
      </c>
    </row>
    <row r="14" spans="1:6" x14ac:dyDescent="0.25">
      <c r="A14" t="s">
        <v>17</v>
      </c>
      <c r="B14">
        <v>13337</v>
      </c>
      <c r="C14">
        <f>57/0.01</f>
        <v>5700</v>
      </c>
      <c r="D14">
        <f t="shared" si="2"/>
        <v>2.3398245614035087</v>
      </c>
      <c r="E14">
        <v>822</v>
      </c>
      <c r="F14">
        <f t="shared" si="1"/>
        <v>6.1633050910999472E-2</v>
      </c>
    </row>
    <row r="15" spans="1:6" x14ac:dyDescent="0.25">
      <c r="A15" t="s">
        <v>18</v>
      </c>
      <c r="B15">
        <v>13200</v>
      </c>
      <c r="C15">
        <f>41/0.01</f>
        <v>4100</v>
      </c>
      <c r="D15">
        <f t="shared" si="2"/>
        <v>3.2195121951219514</v>
      </c>
      <c r="E15">
        <v>950</v>
      </c>
      <c r="F15">
        <f t="shared" si="1"/>
        <v>7.1969696969696975E-2</v>
      </c>
    </row>
    <row r="16" spans="1:6" x14ac:dyDescent="0.25">
      <c r="A16" t="s">
        <v>19</v>
      </c>
      <c r="B16">
        <v>4982</v>
      </c>
      <c r="C16">
        <f>25/0.01</f>
        <v>2500</v>
      </c>
      <c r="D16">
        <f t="shared" si="2"/>
        <v>1.9927999999999999</v>
      </c>
      <c r="E16">
        <v>521</v>
      </c>
      <c r="F16">
        <f t="shared" si="1"/>
        <v>0.10457647531112003</v>
      </c>
    </row>
    <row r="17" spans="1:6" x14ac:dyDescent="0.25">
      <c r="A17" t="s">
        <v>20</v>
      </c>
      <c r="B17">
        <v>3577</v>
      </c>
      <c r="C17">
        <f>134/0.01</f>
        <v>13400</v>
      </c>
      <c r="D17">
        <f t="shared" si="2"/>
        <v>0.2669402985074627</v>
      </c>
      <c r="E17">
        <v>267</v>
      </c>
      <c r="F17">
        <f t="shared" si="1"/>
        <v>7.4643556052558013E-2</v>
      </c>
    </row>
    <row r="18" spans="1:6" x14ac:dyDescent="0.25">
      <c r="A18" t="s">
        <v>21</v>
      </c>
      <c r="B18">
        <v>31994</v>
      </c>
      <c r="C18">
        <f>240/0.01</f>
        <v>24000</v>
      </c>
      <c r="D18">
        <f t="shared" si="2"/>
        <v>1.3330833333333334</v>
      </c>
      <c r="E18">
        <v>2750</v>
      </c>
      <c r="F18">
        <f t="shared" si="1"/>
        <v>8.5953616303056826E-2</v>
      </c>
    </row>
    <row r="19" spans="1:6" x14ac:dyDescent="0.25">
      <c r="A19" t="s">
        <v>22</v>
      </c>
      <c r="B19">
        <v>15551</v>
      </c>
      <c r="C19">
        <f>100/0.01</f>
        <v>10000</v>
      </c>
      <c r="D19">
        <f t="shared" si="2"/>
        <v>1.5550999999999999</v>
      </c>
      <c r="E19">
        <v>1191</v>
      </c>
      <c r="F19">
        <f t="shared" si="1"/>
        <v>7.6586714680727933E-2</v>
      </c>
    </row>
    <row r="20" spans="1:6" x14ac:dyDescent="0.25">
      <c r="A20" t="s">
        <v>23</v>
      </c>
      <c r="B20">
        <v>644</v>
      </c>
      <c r="C20">
        <f>270/0.01</f>
        <v>27000</v>
      </c>
      <c r="D20">
        <f t="shared" si="2"/>
        <v>2.3851851851851853E-2</v>
      </c>
      <c r="E20">
        <v>18</v>
      </c>
      <c r="F20">
        <f t="shared" si="1"/>
        <v>2.7950310559006212E-2</v>
      </c>
    </row>
    <row r="21" spans="1:6" x14ac:dyDescent="0.25">
      <c r="A21" t="s">
        <v>24</v>
      </c>
      <c r="B21">
        <v>34084</v>
      </c>
      <c r="C21">
        <f>454/0.01</f>
        <v>45400</v>
      </c>
      <c r="D21">
        <f t="shared" si="2"/>
        <v>0.7507488986784141</v>
      </c>
      <c r="E21">
        <v>2070</v>
      </c>
      <c r="F21">
        <f t="shared" si="1"/>
        <v>6.0732308414505339E-2</v>
      </c>
    </row>
    <row r="22" spans="1:6" x14ac:dyDescent="0.25">
      <c r="A22" t="s">
        <v>25</v>
      </c>
      <c r="B22">
        <v>9478</v>
      </c>
      <c r="C22">
        <f>49/0.01</f>
        <v>4900</v>
      </c>
      <c r="D22">
        <f t="shared" si="2"/>
        <v>1.9342857142857144</v>
      </c>
      <c r="E22">
        <v>602</v>
      </c>
      <c r="F22">
        <f t="shared" si="1"/>
        <v>6.3515509601181686E-2</v>
      </c>
    </row>
    <row r="23" spans="1:6" x14ac:dyDescent="0.25">
      <c r="A23" t="s">
        <v>26</v>
      </c>
      <c r="B23">
        <v>131557</v>
      </c>
      <c r="C23">
        <f>753/0.01</f>
        <v>75300</v>
      </c>
      <c r="D23">
        <f t="shared" si="2"/>
        <v>1.7471049136786188</v>
      </c>
      <c r="E23">
        <v>14259</v>
      </c>
      <c r="F23">
        <f t="shared" si="1"/>
        <v>0.10838647886467463</v>
      </c>
    </row>
    <row r="24" spans="1:6" x14ac:dyDescent="0.25">
      <c r="A24" t="s">
        <v>27</v>
      </c>
      <c r="B24">
        <v>15816</v>
      </c>
      <c r="C24">
        <f>176/0.01</f>
        <v>17600</v>
      </c>
      <c r="D24">
        <f t="shared" si="2"/>
        <v>0.89863636363636368</v>
      </c>
      <c r="E24">
        <v>2113</v>
      </c>
      <c r="F24">
        <f t="shared" si="1"/>
        <v>0.13359888720283258</v>
      </c>
    </row>
    <row r="25" spans="1:6" x14ac:dyDescent="0.25">
      <c r="A25" t="s">
        <v>28</v>
      </c>
      <c r="B25">
        <v>9067</v>
      </c>
      <c r="C25">
        <f>43/0.01</f>
        <v>4300</v>
      </c>
      <c r="D25">
        <f t="shared" si="2"/>
        <v>2.1086046511627905</v>
      </c>
      <c r="E25">
        <v>729</v>
      </c>
      <c r="F25">
        <f t="shared" si="1"/>
        <v>8.0401455828829821E-2</v>
      </c>
    </row>
    <row r="26" spans="1:6" x14ac:dyDescent="0.25">
      <c r="A26" t="s">
        <v>29</v>
      </c>
      <c r="B26">
        <v>8666</v>
      </c>
      <c r="C26">
        <f>60/0.01</f>
        <v>6000</v>
      </c>
      <c r="D26">
        <f t="shared" si="2"/>
        <v>1.4443333333333332</v>
      </c>
      <c r="E26">
        <v>656</v>
      </c>
      <c r="F26">
        <f t="shared" si="1"/>
        <v>7.5698130625432722E-2</v>
      </c>
    </row>
    <row r="27" spans="1:6" x14ac:dyDescent="0.25">
      <c r="A27" t="s">
        <v>30</v>
      </c>
      <c r="B27">
        <v>19622</v>
      </c>
      <c r="C27">
        <f>61/0.01</f>
        <v>6100</v>
      </c>
      <c r="D27">
        <f t="shared" si="2"/>
        <v>3.2167213114754096</v>
      </c>
      <c r="E27">
        <v>1430</v>
      </c>
      <c r="F27">
        <f t="shared" si="1"/>
        <v>7.2877382529813475E-2</v>
      </c>
    </row>
    <row r="28" spans="1:6" x14ac:dyDescent="0.25">
      <c r="A28" t="s">
        <v>31</v>
      </c>
      <c r="B28">
        <v>12556</v>
      </c>
      <c r="C28">
        <f>75/0.01</f>
        <v>7500</v>
      </c>
      <c r="D28">
        <f t="shared" si="2"/>
        <v>1.6741333333333333</v>
      </c>
      <c r="E28">
        <v>622</v>
      </c>
      <c r="F28">
        <f t="shared" si="1"/>
        <v>4.9538069448869064E-2</v>
      </c>
    </row>
    <row r="29" spans="1:6" x14ac:dyDescent="0.25">
      <c r="A29" t="s">
        <v>32</v>
      </c>
      <c r="B29">
        <v>8875</v>
      </c>
      <c r="C29">
        <f>64/0.01</f>
        <v>6400</v>
      </c>
      <c r="D29">
        <f t="shared" si="2"/>
        <v>1.38671875</v>
      </c>
      <c r="E29">
        <v>390</v>
      </c>
      <c r="F29">
        <f t="shared" si="1"/>
        <v>4.3943661971830986E-2</v>
      </c>
    </row>
    <row r="30" spans="1:6" x14ac:dyDescent="0.25">
      <c r="A30" t="s">
        <v>33</v>
      </c>
      <c r="B30">
        <v>1660</v>
      </c>
      <c r="C30">
        <f>81/0.01</f>
        <v>8100</v>
      </c>
      <c r="D30">
        <f t="shared" si="2"/>
        <v>0.20493827160493827</v>
      </c>
      <c r="E30">
        <v>200</v>
      </c>
      <c r="F30">
        <f t="shared" si="1"/>
        <v>0.12048192771084337</v>
      </c>
    </row>
    <row r="31" spans="1:6" x14ac:dyDescent="0.25">
      <c r="A31" t="s">
        <v>34</v>
      </c>
      <c r="B31">
        <v>7047</v>
      </c>
      <c r="C31">
        <f>59/0.01</f>
        <v>5900</v>
      </c>
      <c r="D31">
        <f t="shared" si="2"/>
        <v>1.1944067796610169</v>
      </c>
      <c r="E31">
        <v>731</v>
      </c>
      <c r="F31">
        <f t="shared" si="1"/>
        <v>0.10373208457499646</v>
      </c>
    </row>
    <row r="32" spans="1:6" x14ac:dyDescent="0.25">
      <c r="A32" t="s">
        <v>35</v>
      </c>
      <c r="B32">
        <v>10150</v>
      </c>
      <c r="C32">
        <f>52/0.01</f>
        <v>5200</v>
      </c>
      <c r="D32">
        <f t="shared" si="2"/>
        <v>1.9519230769230769</v>
      </c>
      <c r="E32">
        <v>635</v>
      </c>
      <c r="F32">
        <f t="shared" si="1"/>
        <v>6.2561576354679807E-2</v>
      </c>
    </row>
    <row r="33" spans="1:6" x14ac:dyDescent="0.25">
      <c r="A33" t="s">
        <v>36</v>
      </c>
      <c r="B33">
        <v>34407</v>
      </c>
      <c r="C33">
        <f>222/0.01</f>
        <v>22200</v>
      </c>
      <c r="D33">
        <f t="shared" si="2"/>
        <v>1.549864864864865</v>
      </c>
      <c r="E33">
        <v>2893</v>
      </c>
      <c r="F33">
        <f t="shared" si="1"/>
        <v>8.4081727555439301E-2</v>
      </c>
    </row>
    <row r="34" spans="1:6" x14ac:dyDescent="0.25">
      <c r="A34" t="s">
        <v>37</v>
      </c>
      <c r="B34">
        <v>31230</v>
      </c>
      <c r="C34">
        <f>188/0.01</f>
        <v>18800</v>
      </c>
      <c r="D34">
        <f t="shared" si="2"/>
        <v>1.6611702127659576</v>
      </c>
      <c r="E34">
        <v>3385</v>
      </c>
      <c r="F34">
        <f t="shared" si="1"/>
        <v>0.10838936919628563</v>
      </c>
    </row>
    <row r="35" spans="1:6" x14ac:dyDescent="0.25">
      <c r="A35" t="s">
        <v>38</v>
      </c>
      <c r="B35">
        <v>7224</v>
      </c>
      <c r="C35">
        <f>56/0.01</f>
        <v>5600</v>
      </c>
      <c r="D35">
        <f t="shared" si="2"/>
        <v>1.29</v>
      </c>
      <c r="E35">
        <v>857</v>
      </c>
      <c r="F35">
        <f t="shared" si="1"/>
        <v>0.11863233665559247</v>
      </c>
    </row>
    <row r="36" spans="1:6" x14ac:dyDescent="0.25">
      <c r="A36" t="s">
        <v>39</v>
      </c>
      <c r="B36">
        <v>10311</v>
      </c>
      <c r="C36">
        <f>244/0.01</f>
        <v>24400</v>
      </c>
      <c r="D36">
        <f t="shared" si="2"/>
        <v>0.42258196721311475</v>
      </c>
      <c r="E36">
        <v>462</v>
      </c>
      <c r="F36">
        <f t="shared" si="1"/>
        <v>4.4806517311608958E-2</v>
      </c>
    </row>
    <row r="37" spans="1:6" x14ac:dyDescent="0.25">
      <c r="A37" t="s">
        <v>40</v>
      </c>
      <c r="B37">
        <v>11206</v>
      </c>
      <c r="C37">
        <f>46/0.01</f>
        <v>4600</v>
      </c>
      <c r="D37">
        <f t="shared" si="2"/>
        <v>2.4360869565217391</v>
      </c>
      <c r="E37">
        <v>597</v>
      </c>
      <c r="F37">
        <f t="shared" si="1"/>
        <v>5.3275031233267892E-2</v>
      </c>
    </row>
    <row r="38" spans="1:6" x14ac:dyDescent="0.25">
      <c r="A38" t="s">
        <v>41</v>
      </c>
      <c r="B38">
        <v>875</v>
      </c>
      <c r="C38">
        <f>162/0.01</f>
        <v>16200</v>
      </c>
      <c r="D38">
        <f t="shared" si="2"/>
        <v>5.4012345679012343E-2</v>
      </c>
      <c r="E38">
        <v>40</v>
      </c>
      <c r="F38">
        <f t="shared" si="1"/>
        <v>4.5714285714285714E-2</v>
      </c>
    </row>
    <row r="39" spans="1:6" x14ac:dyDescent="0.25">
      <c r="A39" t="s">
        <v>42</v>
      </c>
      <c r="B39">
        <v>8169</v>
      </c>
      <c r="C39">
        <f>43/0.01</f>
        <v>4300</v>
      </c>
      <c r="D39">
        <f t="shared" si="2"/>
        <v>1.8997674418604651</v>
      </c>
      <c r="E39">
        <v>427</v>
      </c>
      <c r="F39">
        <f t="shared" si="1"/>
        <v>5.2270779777206511E-2</v>
      </c>
    </row>
    <row r="40" spans="1:6" x14ac:dyDescent="0.25">
      <c r="A40" t="s">
        <v>43</v>
      </c>
      <c r="B40">
        <v>72010</v>
      </c>
      <c r="C40">
        <f>426/0.01</f>
        <v>42600</v>
      </c>
      <c r="D40">
        <f t="shared" si="2"/>
        <v>1.6903755868544601</v>
      </c>
      <c r="E40">
        <v>4508</v>
      </c>
      <c r="F40">
        <f t="shared" si="1"/>
        <v>6.2602416331065128E-2</v>
      </c>
    </row>
    <row r="41" spans="1:6" x14ac:dyDescent="0.25">
      <c r="A41" t="s">
        <v>44</v>
      </c>
      <c r="B41">
        <v>11552</v>
      </c>
      <c r="C41">
        <f>51/0.01</f>
        <v>5100</v>
      </c>
      <c r="D41">
        <f t="shared" si="2"/>
        <v>2.2650980392156863</v>
      </c>
      <c r="E41">
        <v>831</v>
      </c>
      <c r="F41">
        <f t="shared" si="1"/>
        <v>7.1935595567867036E-2</v>
      </c>
    </row>
    <row r="42" spans="1:6" x14ac:dyDescent="0.25">
      <c r="A42" t="s">
        <v>45</v>
      </c>
      <c r="B42">
        <v>44056</v>
      </c>
      <c r="C42">
        <f>340/0.01</f>
        <v>34000</v>
      </c>
      <c r="D42">
        <f t="shared" si="2"/>
        <v>1.2957647058823529</v>
      </c>
      <c r="E42">
        <v>3746</v>
      </c>
      <c r="F42">
        <f t="shared" si="1"/>
        <v>8.5028145996005083E-2</v>
      </c>
    </row>
    <row r="43" spans="1:6" x14ac:dyDescent="0.25">
      <c r="A43" t="s">
        <v>46</v>
      </c>
      <c r="B43">
        <v>17571</v>
      </c>
      <c r="C43">
        <f>798/0.01</f>
        <v>79800</v>
      </c>
      <c r="D43">
        <f t="shared" si="2"/>
        <v>0.22018796992481204</v>
      </c>
      <c r="E43">
        <v>854</v>
      </c>
      <c r="F43">
        <f t="shared" si="1"/>
        <v>4.860281145068579E-2</v>
      </c>
    </row>
    <row r="44" spans="1:6" x14ac:dyDescent="0.25">
      <c r="A44" t="s">
        <v>47</v>
      </c>
      <c r="B44">
        <v>9896</v>
      </c>
      <c r="C44">
        <f>61/0.01</f>
        <v>6100</v>
      </c>
      <c r="D44">
        <f t="shared" si="2"/>
        <v>1.6222950819672131</v>
      </c>
      <c r="E44">
        <v>610</v>
      </c>
      <c r="F44">
        <f t="shared" si="1"/>
        <v>6.1641067097817297E-2</v>
      </c>
    </row>
    <row r="45" spans="1:6" x14ac:dyDescent="0.25">
      <c r="A45" t="s">
        <v>48</v>
      </c>
      <c r="B45">
        <v>2216</v>
      </c>
      <c r="C45">
        <f>47/0.01</f>
        <v>4700</v>
      </c>
      <c r="D45">
        <f t="shared" si="2"/>
        <v>0.47148936170212769</v>
      </c>
      <c r="E45">
        <v>302</v>
      </c>
      <c r="F45">
        <f t="shared" si="1"/>
        <v>0.13628158844765342</v>
      </c>
    </row>
    <row r="46" spans="1:6" x14ac:dyDescent="0.25">
      <c r="A46" t="s">
        <v>49</v>
      </c>
      <c r="B46">
        <v>2746</v>
      </c>
      <c r="C46">
        <f>585/0.01</f>
        <v>58500</v>
      </c>
      <c r="D46">
        <f t="shared" si="2"/>
        <v>4.6940170940170937E-2</v>
      </c>
      <c r="E46">
        <v>144</v>
      </c>
      <c r="F46">
        <f t="shared" si="1"/>
        <v>5.2439912600145668E-2</v>
      </c>
    </row>
    <row r="47" spans="1:6" x14ac:dyDescent="0.25">
      <c r="A47" t="s">
        <v>50</v>
      </c>
      <c r="B47">
        <v>35217</v>
      </c>
      <c r="C47">
        <f>312/0.01</f>
        <v>31200</v>
      </c>
      <c r="D47">
        <f t="shared" si="2"/>
        <v>1.1287499999999999</v>
      </c>
      <c r="E47">
        <v>1908</v>
      </c>
      <c r="F47">
        <f t="shared" si="1"/>
        <v>5.417837975977511E-2</v>
      </c>
    </row>
    <row r="48" spans="1:6" x14ac:dyDescent="0.25">
      <c r="A48" t="s">
        <v>51</v>
      </c>
      <c r="B48">
        <v>12779</v>
      </c>
      <c r="C48">
        <f>102/0.01</f>
        <v>10200</v>
      </c>
      <c r="D48">
        <f t="shared" si="2"/>
        <v>1.252843137254902</v>
      </c>
      <c r="E48">
        <v>1504</v>
      </c>
      <c r="F48">
        <f t="shared" si="1"/>
        <v>0.11769309022615228</v>
      </c>
    </row>
    <row r="49" spans="1:6" x14ac:dyDescent="0.25">
      <c r="A49" t="s">
        <v>52</v>
      </c>
      <c r="B49">
        <v>10928</v>
      </c>
      <c r="C49">
        <f>87/0.01</f>
        <v>8700</v>
      </c>
      <c r="D49">
        <f t="shared" si="2"/>
        <v>1.2560919540229885</v>
      </c>
      <c r="E49">
        <v>1093</v>
      </c>
      <c r="F49">
        <f t="shared" si="1"/>
        <v>0.10001830161054173</v>
      </c>
    </row>
    <row r="50" spans="1:6" x14ac:dyDescent="0.25">
      <c r="A50" t="s">
        <v>53</v>
      </c>
      <c r="B50">
        <v>11171</v>
      </c>
      <c r="C50">
        <f>73/0.01</f>
        <v>7300</v>
      </c>
      <c r="D50">
        <f t="shared" si="2"/>
        <v>1.5302739726027397</v>
      </c>
      <c r="E50">
        <v>1482</v>
      </c>
      <c r="F50">
        <f t="shared" si="1"/>
        <v>0.13266493599498702</v>
      </c>
    </row>
    <row r="51" spans="1:6" x14ac:dyDescent="0.25">
      <c r="A51" t="s">
        <v>54</v>
      </c>
      <c r="B51">
        <v>9889</v>
      </c>
      <c r="C51">
        <f>81/0.01</f>
        <v>8100</v>
      </c>
      <c r="D51">
        <f t="shared" si="2"/>
        <v>1.2208641975308643</v>
      </c>
      <c r="E51">
        <v>739</v>
      </c>
      <c r="F51">
        <f t="shared" si="1"/>
        <v>7.4729497421377286E-2</v>
      </c>
    </row>
    <row r="52" spans="1:6" x14ac:dyDescent="0.25">
      <c r="A52" t="s">
        <v>55</v>
      </c>
      <c r="B52">
        <v>8703</v>
      </c>
      <c r="C52">
        <f>62/0.01</f>
        <v>6200</v>
      </c>
      <c r="D52">
        <f t="shared" si="2"/>
        <v>1.4037096774193549</v>
      </c>
      <c r="E52">
        <v>610</v>
      </c>
      <c r="F52">
        <f t="shared" si="1"/>
        <v>7.0090773296564407E-2</v>
      </c>
    </row>
    <row r="53" spans="1:6" x14ac:dyDescent="0.25">
      <c r="A53" t="s">
        <v>56</v>
      </c>
      <c r="B53">
        <v>21981</v>
      </c>
      <c r="C53">
        <f>144/0.01</f>
        <v>14400</v>
      </c>
      <c r="D53">
        <f t="shared" si="2"/>
        <v>1.5264583333333333</v>
      </c>
      <c r="E53">
        <v>2732</v>
      </c>
      <c r="F53">
        <f t="shared" si="1"/>
        <v>0.12428915881898003</v>
      </c>
    </row>
    <row r="54" spans="1:6" x14ac:dyDescent="0.25">
      <c r="A54" t="s">
        <v>57</v>
      </c>
      <c r="B54">
        <v>6775</v>
      </c>
      <c r="C54">
        <f>4617/0.01</f>
        <v>461700</v>
      </c>
      <c r="D54">
        <f t="shared" si="2"/>
        <v>1.4674030755902101E-2</v>
      </c>
      <c r="E54">
        <v>310</v>
      </c>
      <c r="F54">
        <f t="shared" si="1"/>
        <v>4.5756457564575644E-2</v>
      </c>
    </row>
    <row r="55" spans="1:6" x14ac:dyDescent="0.25">
      <c r="A55" t="s">
        <v>58</v>
      </c>
      <c r="B55">
        <v>2845</v>
      </c>
      <c r="C55">
        <f>30/0.01</f>
        <v>3000</v>
      </c>
      <c r="D55">
        <f t="shared" si="2"/>
        <v>0.94833333333333336</v>
      </c>
      <c r="E55">
        <v>359</v>
      </c>
      <c r="F55">
        <f t="shared" si="1"/>
        <v>0.12618629173989454</v>
      </c>
    </row>
    <row r="56" spans="1:6" x14ac:dyDescent="0.25">
      <c r="A56" t="s">
        <v>59</v>
      </c>
      <c r="B56">
        <v>54173</v>
      </c>
      <c r="C56">
        <f>1019/0.01</f>
        <v>101900</v>
      </c>
      <c r="D56">
        <f t="shared" si="2"/>
        <v>0.53162904808635914</v>
      </c>
      <c r="E56">
        <v>2835</v>
      </c>
      <c r="F56">
        <f t="shared" si="1"/>
        <v>5.2332342679932808E-2</v>
      </c>
    </row>
    <row r="57" spans="1:6" x14ac:dyDescent="0.25">
      <c r="A57" t="s">
        <v>60</v>
      </c>
      <c r="B57">
        <v>1078</v>
      </c>
      <c r="C57">
        <f>26/0.01</f>
        <v>2600</v>
      </c>
      <c r="D57">
        <f t="shared" si="2"/>
        <v>0.41461538461538461</v>
      </c>
      <c r="E57">
        <v>111</v>
      </c>
      <c r="F57">
        <f t="shared" si="1"/>
        <v>0.10296846011131726</v>
      </c>
    </row>
    <row r="58" spans="1:6" x14ac:dyDescent="0.25">
      <c r="A58" t="s">
        <v>61</v>
      </c>
      <c r="B58">
        <v>4003</v>
      </c>
      <c r="C58">
        <f>54/0.01</f>
        <v>5400</v>
      </c>
      <c r="D58">
        <f t="shared" si="2"/>
        <v>0.74129629629629634</v>
      </c>
      <c r="E58">
        <v>254</v>
      </c>
      <c r="F58">
        <f t="shared" si="1"/>
        <v>6.3452410691981015E-2</v>
      </c>
    </row>
    <row r="59" spans="1:6" x14ac:dyDescent="0.25">
      <c r="A59" t="s">
        <v>62</v>
      </c>
      <c r="B59">
        <v>51920</v>
      </c>
      <c r="C59">
        <f>666/0.01</f>
        <v>66600</v>
      </c>
      <c r="D59">
        <f t="shared" si="2"/>
        <v>0.77957957957957957</v>
      </c>
      <c r="E59">
        <v>3347</v>
      </c>
      <c r="F59">
        <f t="shared" si="1"/>
        <v>6.4464560862865949E-2</v>
      </c>
    </row>
    <row r="60" spans="1:6" x14ac:dyDescent="0.25">
      <c r="A60" t="s">
        <v>63</v>
      </c>
      <c r="B60">
        <v>26787</v>
      </c>
      <c r="C60">
        <f>180/0.01</f>
        <v>18000</v>
      </c>
      <c r="D60">
        <f t="shared" si="2"/>
        <v>1.4881666666666666</v>
      </c>
      <c r="E60">
        <v>3279</v>
      </c>
      <c r="F60">
        <f t="shared" si="1"/>
        <v>0.12241012431403292</v>
      </c>
    </row>
    <row r="61" spans="1:6" x14ac:dyDescent="0.25">
      <c r="A61" t="s">
        <v>64</v>
      </c>
      <c r="B61">
        <v>55867</v>
      </c>
      <c r="C61">
        <f>434/0.01</f>
        <v>43400</v>
      </c>
      <c r="D61">
        <f t="shared" si="2"/>
        <v>1.2872580645161291</v>
      </c>
      <c r="E61">
        <v>3393</v>
      </c>
      <c r="F61">
        <f t="shared" si="1"/>
        <v>6.0733527842912631E-2</v>
      </c>
    </row>
    <row r="62" spans="1:6" x14ac:dyDescent="0.25">
      <c r="A62" t="s">
        <v>65</v>
      </c>
      <c r="B62">
        <v>1703</v>
      </c>
      <c r="C62">
        <f>24/0.01</f>
        <v>2400</v>
      </c>
      <c r="D62">
        <f t="shared" si="2"/>
        <v>0.70958333333333334</v>
      </c>
      <c r="E62">
        <v>239</v>
      </c>
      <c r="F62">
        <f t="shared" si="1"/>
        <v>0.14034057545507928</v>
      </c>
    </row>
    <row r="63" spans="1:6" x14ac:dyDescent="0.25">
      <c r="A63" t="s">
        <v>66</v>
      </c>
      <c r="B63">
        <v>33871</v>
      </c>
      <c r="C63">
        <f>259/0.01</f>
        <v>25900</v>
      </c>
      <c r="D63">
        <f t="shared" si="2"/>
        <v>1.3077606177606178</v>
      </c>
      <c r="E63">
        <v>2817</v>
      </c>
      <c r="F63">
        <f t="shared" si="1"/>
        <v>8.31684922204836E-2</v>
      </c>
    </row>
    <row r="64" spans="1:6" x14ac:dyDescent="0.25">
      <c r="A64" t="s">
        <v>67</v>
      </c>
      <c r="B64">
        <v>10965</v>
      </c>
      <c r="C64">
        <f>170/0.01</f>
        <v>17000</v>
      </c>
      <c r="D64">
        <f t="shared" si="2"/>
        <v>0.64500000000000002</v>
      </c>
      <c r="E64">
        <v>686</v>
      </c>
      <c r="F64">
        <f t="shared" si="1"/>
        <v>6.2562699498404012E-2</v>
      </c>
    </row>
    <row r="65" spans="1:6" x14ac:dyDescent="0.25">
      <c r="A65" t="s">
        <v>68</v>
      </c>
      <c r="B65">
        <v>13516</v>
      </c>
      <c r="C65">
        <f>87/0.01</f>
        <v>8700</v>
      </c>
      <c r="D65">
        <f t="shared" si="2"/>
        <v>1.5535632183908046</v>
      </c>
      <c r="E65">
        <v>543</v>
      </c>
      <c r="F65">
        <f t="shared" si="1"/>
        <v>4.0174607872151526E-2</v>
      </c>
    </row>
    <row r="66" spans="1:6" x14ac:dyDescent="0.25">
      <c r="A66" t="s">
        <v>69</v>
      </c>
      <c r="B66">
        <v>22237</v>
      </c>
      <c r="C66">
        <f>158/0.01</f>
        <v>15800</v>
      </c>
      <c r="D66">
        <f t="shared" si="2"/>
        <v>1.4074050632911392</v>
      </c>
      <c r="E66">
        <v>1392</v>
      </c>
      <c r="F66">
        <f t="shared" si="1"/>
        <v>6.2598372082565093E-2</v>
      </c>
    </row>
    <row r="67" spans="1:6" x14ac:dyDescent="0.25">
      <c r="A67" t="s">
        <v>70</v>
      </c>
      <c r="B67">
        <v>15911</v>
      </c>
      <c r="C67">
        <f>82/0.01</f>
        <v>8200</v>
      </c>
      <c r="D67">
        <f t="shared" si="2"/>
        <v>1.9403658536585366</v>
      </c>
      <c r="E67">
        <v>892</v>
      </c>
      <c r="F67">
        <f t="shared" ref="F67:F106" si="3">E67/B67</f>
        <v>5.6061844007290557E-2</v>
      </c>
    </row>
    <row r="68" spans="1:6" x14ac:dyDescent="0.25">
      <c r="A68" t="s">
        <v>71</v>
      </c>
      <c r="B68">
        <v>21740</v>
      </c>
      <c r="C68">
        <f>125/0.01</f>
        <v>12500</v>
      </c>
      <c r="D68">
        <f t="shared" si="2"/>
        <v>1.7392000000000001</v>
      </c>
      <c r="E68">
        <v>995</v>
      </c>
      <c r="F68">
        <f t="shared" si="3"/>
        <v>4.5768169273229069E-2</v>
      </c>
    </row>
    <row r="69" spans="1:6" x14ac:dyDescent="0.25">
      <c r="A69" t="s">
        <v>72</v>
      </c>
      <c r="B69">
        <v>24703</v>
      </c>
      <c r="C69">
        <f>183/0.01</f>
        <v>18300</v>
      </c>
      <c r="D69">
        <f t="shared" si="2"/>
        <v>1.3498907103825137</v>
      </c>
      <c r="E69">
        <v>2147</v>
      </c>
      <c r="F69">
        <f t="shared" si="3"/>
        <v>8.6912520746468047E-2</v>
      </c>
    </row>
    <row r="70" spans="1:6" x14ac:dyDescent="0.25">
      <c r="A70" t="s">
        <v>73</v>
      </c>
      <c r="B70">
        <v>7438</v>
      </c>
      <c r="C70">
        <f>29/0.01</f>
        <v>2900</v>
      </c>
      <c r="D70">
        <f t="shared" si="2"/>
        <v>2.5648275862068965</v>
      </c>
      <c r="E70">
        <v>563</v>
      </c>
      <c r="F70">
        <f t="shared" si="3"/>
        <v>7.5692390427534284E-2</v>
      </c>
    </row>
    <row r="71" spans="1:6" x14ac:dyDescent="0.25">
      <c r="A71" t="s">
        <v>74</v>
      </c>
      <c r="B71">
        <v>9076</v>
      </c>
      <c r="C71">
        <f t="shared" ref="C71" si="4">31/0.01</f>
        <v>3100</v>
      </c>
      <c r="D71">
        <f t="shared" si="2"/>
        <v>2.927741935483871</v>
      </c>
      <c r="E71">
        <v>653</v>
      </c>
      <c r="F71">
        <f t="shared" si="3"/>
        <v>7.1947994711326582E-2</v>
      </c>
    </row>
    <row r="72" spans="1:6" x14ac:dyDescent="0.25">
      <c r="A72" t="s">
        <v>75</v>
      </c>
      <c r="B72">
        <v>6333</v>
      </c>
      <c r="C72">
        <f>53/0.01</f>
        <v>5300</v>
      </c>
      <c r="D72">
        <f t="shared" si="2"/>
        <v>1.1949056603773585</v>
      </c>
      <c r="E72">
        <v>467</v>
      </c>
      <c r="F72">
        <f t="shared" si="3"/>
        <v>7.3740723195957689E-2</v>
      </c>
    </row>
    <row r="73" spans="1:6" x14ac:dyDescent="0.25">
      <c r="A73" t="s">
        <v>76</v>
      </c>
      <c r="B73">
        <v>10897</v>
      </c>
      <c r="C73">
        <f>38/0.01</f>
        <v>3800</v>
      </c>
      <c r="D73">
        <f t="shared" si="2"/>
        <v>2.8676315789473685</v>
      </c>
      <c r="E73">
        <v>784</v>
      </c>
      <c r="F73">
        <f t="shared" si="3"/>
        <v>7.1946407268055429E-2</v>
      </c>
    </row>
    <row r="74" spans="1:6" x14ac:dyDescent="0.25">
      <c r="A74" t="s">
        <v>77</v>
      </c>
      <c r="B74">
        <v>13302</v>
      </c>
      <c r="C74">
        <f>63/0.01</f>
        <v>6300</v>
      </c>
      <c r="D74">
        <f t="shared" si="2"/>
        <v>2.1114285714285712</v>
      </c>
      <c r="E74">
        <v>994</v>
      </c>
      <c r="F74">
        <f t="shared" si="3"/>
        <v>7.4725605172154569E-2</v>
      </c>
    </row>
    <row r="75" spans="1:6" x14ac:dyDescent="0.25">
      <c r="A75" t="s">
        <v>78</v>
      </c>
      <c r="B75">
        <v>36615</v>
      </c>
      <c r="C75">
        <f>180/0.01</f>
        <v>18000</v>
      </c>
      <c r="D75">
        <f t="shared" si="2"/>
        <v>2.0341666666666667</v>
      </c>
      <c r="E75">
        <v>2121</v>
      </c>
      <c r="F75">
        <f t="shared" si="3"/>
        <v>5.7927079065956573E-2</v>
      </c>
    </row>
    <row r="76" spans="1:6" x14ac:dyDescent="0.25">
      <c r="A76" t="s">
        <v>79</v>
      </c>
      <c r="B76">
        <v>543</v>
      </c>
      <c r="C76">
        <f>34/0.01</f>
        <v>3400</v>
      </c>
      <c r="D76">
        <f t="shared" si="2"/>
        <v>0.15970588235294117</v>
      </c>
      <c r="E76">
        <v>70</v>
      </c>
      <c r="F76">
        <f t="shared" si="3"/>
        <v>0.12891344383057091</v>
      </c>
    </row>
    <row r="77" spans="1:6" x14ac:dyDescent="0.25">
      <c r="A77" t="s">
        <v>80</v>
      </c>
      <c r="B77">
        <v>8172</v>
      </c>
      <c r="C77">
        <f>61/0.01</f>
        <v>6100</v>
      </c>
      <c r="D77">
        <f t="shared" ref="D77:D106" si="5">B77/C77</f>
        <v>1.339672131147541</v>
      </c>
      <c r="E77">
        <v>840</v>
      </c>
      <c r="F77">
        <f t="shared" si="3"/>
        <v>0.10279001468428781</v>
      </c>
    </row>
    <row r="78" spans="1:6" x14ac:dyDescent="0.25">
      <c r="A78" t="s">
        <v>81</v>
      </c>
      <c r="B78">
        <v>21731</v>
      </c>
      <c r="C78">
        <f>406/0.01</f>
        <v>40600</v>
      </c>
      <c r="D78">
        <f t="shared" si="5"/>
        <v>0.5352463054187192</v>
      </c>
      <c r="E78">
        <v>833</v>
      </c>
      <c r="F78">
        <f t="shared" si="3"/>
        <v>3.8332336293773875E-2</v>
      </c>
    </row>
    <row r="79" spans="1:6" x14ac:dyDescent="0.25">
      <c r="A79" t="s">
        <v>82</v>
      </c>
      <c r="B79">
        <v>77</v>
      </c>
      <c r="C79">
        <f>44/0.01</f>
        <v>4400</v>
      </c>
      <c r="D79">
        <f t="shared" si="5"/>
        <v>1.7500000000000002E-2</v>
      </c>
      <c r="E79">
        <v>6</v>
      </c>
      <c r="F79">
        <f t="shared" si="3"/>
        <v>7.792207792207792E-2</v>
      </c>
    </row>
    <row r="80" spans="1:6" x14ac:dyDescent="0.25">
      <c r="A80" t="s">
        <v>83</v>
      </c>
      <c r="B80">
        <v>5349</v>
      </c>
      <c r="C80">
        <f>34/0.01</f>
        <v>3400</v>
      </c>
      <c r="D80">
        <f t="shared" si="5"/>
        <v>1.5732352941176471</v>
      </c>
      <c r="E80">
        <v>225</v>
      </c>
      <c r="F80">
        <f t="shared" si="3"/>
        <v>4.2063937184520471E-2</v>
      </c>
    </row>
    <row r="81" spans="1:6" x14ac:dyDescent="0.25">
      <c r="A81" t="s">
        <v>84</v>
      </c>
      <c r="B81">
        <v>31226</v>
      </c>
      <c r="C81">
        <f>629/0.01</f>
        <v>62900</v>
      </c>
      <c r="D81">
        <f t="shared" si="5"/>
        <v>0.49643879173290939</v>
      </c>
      <c r="E81">
        <v>2392</v>
      </c>
      <c r="F81">
        <f t="shared" si="3"/>
        <v>7.6602830974188171E-2</v>
      </c>
    </row>
    <row r="82" spans="1:6" x14ac:dyDescent="0.25">
      <c r="A82" t="s">
        <v>85</v>
      </c>
      <c r="B82">
        <v>1663</v>
      </c>
      <c r="C82">
        <f>20/0.01</f>
        <v>2000</v>
      </c>
      <c r="D82">
        <f t="shared" si="5"/>
        <v>0.83150000000000002</v>
      </c>
      <c r="E82">
        <v>162</v>
      </c>
      <c r="F82">
        <f t="shared" si="3"/>
        <v>9.7414311485267593E-2</v>
      </c>
    </row>
    <row r="83" spans="1:6" x14ac:dyDescent="0.25">
      <c r="A83" t="s">
        <v>86</v>
      </c>
      <c r="B83">
        <v>8255</v>
      </c>
      <c r="C83">
        <f>48/0.01</f>
        <v>4800</v>
      </c>
      <c r="D83">
        <f t="shared" si="5"/>
        <v>1.7197916666666666</v>
      </c>
      <c r="E83">
        <v>609</v>
      </c>
      <c r="F83">
        <f t="shared" si="3"/>
        <v>7.3773470623864329E-2</v>
      </c>
    </row>
    <row r="84" spans="1:6" x14ac:dyDescent="0.25">
      <c r="A84" t="s">
        <v>87</v>
      </c>
      <c r="B84">
        <v>4939</v>
      </c>
      <c r="C84">
        <f>81/0.01</f>
        <v>8100</v>
      </c>
      <c r="D84">
        <f t="shared" si="5"/>
        <v>0.60975308641975312</v>
      </c>
      <c r="E84">
        <v>512</v>
      </c>
      <c r="F84">
        <f t="shared" si="3"/>
        <v>0.10366470945535533</v>
      </c>
    </row>
    <row r="85" spans="1:6" x14ac:dyDescent="0.25">
      <c r="A85" t="s">
        <v>88</v>
      </c>
      <c r="B85">
        <v>12515</v>
      </c>
      <c r="C85">
        <f>127/0.01</f>
        <v>12700</v>
      </c>
      <c r="D85">
        <f t="shared" si="5"/>
        <v>0.98543307086614174</v>
      </c>
      <c r="E85">
        <v>971</v>
      </c>
      <c r="F85">
        <f t="shared" si="3"/>
        <v>7.7586895725129848E-2</v>
      </c>
    </row>
    <row r="86" spans="1:6" x14ac:dyDescent="0.25">
      <c r="A86" t="s">
        <v>89</v>
      </c>
      <c r="B86">
        <v>4363</v>
      </c>
      <c r="C86">
        <f>25/0.01</f>
        <v>2500</v>
      </c>
      <c r="D86">
        <f t="shared" si="5"/>
        <v>1.7452000000000001</v>
      </c>
      <c r="E86">
        <v>367</v>
      </c>
      <c r="F86">
        <f t="shared" si="3"/>
        <v>8.4116433646573452E-2</v>
      </c>
    </row>
    <row r="87" spans="1:6" x14ac:dyDescent="0.25">
      <c r="A87" t="s">
        <v>90</v>
      </c>
      <c r="B87">
        <v>27199</v>
      </c>
      <c r="C87">
        <f>203/0.01</f>
        <v>20300</v>
      </c>
      <c r="D87">
        <f t="shared" si="5"/>
        <v>1.3398522167487685</v>
      </c>
      <c r="E87">
        <v>2262</v>
      </c>
      <c r="F87">
        <f t="shared" si="3"/>
        <v>8.3164822236111616E-2</v>
      </c>
    </row>
    <row r="88" spans="1:6" x14ac:dyDescent="0.25">
      <c r="A88" t="s">
        <v>91</v>
      </c>
      <c r="B88">
        <v>11986</v>
      </c>
      <c r="C88">
        <f>63/0.01</f>
        <v>6300</v>
      </c>
      <c r="D88">
        <f t="shared" si="5"/>
        <v>1.9025396825396825</v>
      </c>
      <c r="E88">
        <v>829</v>
      </c>
      <c r="F88">
        <f t="shared" si="3"/>
        <v>6.9164024695478055E-2</v>
      </c>
    </row>
    <row r="89" spans="1:6" x14ac:dyDescent="0.25">
      <c r="A89" t="s">
        <v>92</v>
      </c>
      <c r="B89">
        <v>8244</v>
      </c>
      <c r="C89">
        <f t="shared" ref="C89" si="6">31/0.01</f>
        <v>3100</v>
      </c>
      <c r="D89">
        <f t="shared" si="5"/>
        <v>2.6593548387096773</v>
      </c>
      <c r="E89">
        <v>501</v>
      </c>
      <c r="F89">
        <f t="shared" si="3"/>
        <v>6.0771470160116449E-2</v>
      </c>
    </row>
    <row r="90" spans="1:6" x14ac:dyDescent="0.25">
      <c r="A90" t="s">
        <v>93</v>
      </c>
      <c r="B90">
        <v>3269</v>
      </c>
      <c r="C90">
        <f>47/0.01</f>
        <v>4700</v>
      </c>
      <c r="D90">
        <f t="shared" si="5"/>
        <v>0.69553191489361699</v>
      </c>
      <c r="E90">
        <v>370</v>
      </c>
      <c r="F90">
        <f t="shared" si="3"/>
        <v>0.11318446007953503</v>
      </c>
    </row>
    <row r="91" spans="1:6" x14ac:dyDescent="0.25">
      <c r="A91" t="s">
        <v>94</v>
      </c>
      <c r="B91">
        <v>29902</v>
      </c>
      <c r="C91">
        <f>380/0.01</f>
        <v>38000</v>
      </c>
      <c r="D91">
        <f t="shared" si="5"/>
        <v>0.78689473684210531</v>
      </c>
      <c r="E91">
        <v>2542</v>
      </c>
      <c r="F91">
        <f t="shared" si="3"/>
        <v>8.5011036051100261E-2</v>
      </c>
    </row>
    <row r="92" spans="1:6" x14ac:dyDescent="0.25">
      <c r="A92" t="s">
        <v>95</v>
      </c>
      <c r="B92">
        <v>305</v>
      </c>
      <c r="C92">
        <f>81/0.01</f>
        <v>8100</v>
      </c>
      <c r="D92">
        <f t="shared" si="5"/>
        <v>3.7654320987654324E-2</v>
      </c>
      <c r="E92">
        <v>45</v>
      </c>
      <c r="F92">
        <f t="shared" si="3"/>
        <v>0.14754098360655737</v>
      </c>
    </row>
    <row r="93" spans="1:6" x14ac:dyDescent="0.25">
      <c r="A93" t="s">
        <v>96</v>
      </c>
      <c r="B93">
        <v>2670</v>
      </c>
      <c r="C93">
        <f>32/0.01</f>
        <v>3200</v>
      </c>
      <c r="D93">
        <f t="shared" si="5"/>
        <v>0.83437499999999998</v>
      </c>
      <c r="E93">
        <v>342</v>
      </c>
      <c r="F93">
        <f t="shared" si="3"/>
        <v>0.12808988764044943</v>
      </c>
    </row>
    <row r="94" spans="1:6" x14ac:dyDescent="0.25">
      <c r="A94" t="s">
        <v>97</v>
      </c>
      <c r="B94">
        <v>9298</v>
      </c>
      <c r="C94">
        <f>326/0.01</f>
        <v>32600</v>
      </c>
      <c r="D94">
        <f t="shared" si="5"/>
        <v>0.28521472392638036</v>
      </c>
      <c r="E94">
        <v>556</v>
      </c>
      <c r="F94">
        <f t="shared" si="3"/>
        <v>5.9797805979780599E-2</v>
      </c>
    </row>
    <row r="95" spans="1:6" x14ac:dyDescent="0.25">
      <c r="A95" t="s">
        <v>98</v>
      </c>
      <c r="B95">
        <v>7787</v>
      </c>
      <c r="C95">
        <f>180/0.01</f>
        <v>18000</v>
      </c>
      <c r="D95">
        <f t="shared" si="5"/>
        <v>0.43261111111111111</v>
      </c>
      <c r="E95">
        <v>371</v>
      </c>
      <c r="F95">
        <f t="shared" si="3"/>
        <v>4.7643508411454989E-2</v>
      </c>
    </row>
    <row r="96" spans="1:6" x14ac:dyDescent="0.25">
      <c r="A96" t="s">
        <v>99</v>
      </c>
      <c r="B96">
        <v>15116</v>
      </c>
      <c r="C96">
        <f>102/0.01</f>
        <v>10200</v>
      </c>
      <c r="D96">
        <f t="shared" si="5"/>
        <v>1.4819607843137255</v>
      </c>
      <c r="E96">
        <v>1681</v>
      </c>
      <c r="F96">
        <f t="shared" si="3"/>
        <v>0.11120666843080181</v>
      </c>
    </row>
    <row r="97" spans="1:6" x14ac:dyDescent="0.25">
      <c r="A97" t="s">
        <v>100</v>
      </c>
      <c r="B97">
        <v>9544</v>
      </c>
      <c r="C97">
        <f>94/0.01</f>
        <v>9400</v>
      </c>
      <c r="D97">
        <f t="shared" si="5"/>
        <v>1.0153191489361701</v>
      </c>
      <c r="E97">
        <v>901</v>
      </c>
      <c r="F97">
        <f t="shared" si="3"/>
        <v>9.4404861693210398E-2</v>
      </c>
    </row>
    <row r="98" spans="1:6" x14ac:dyDescent="0.25">
      <c r="A98" t="s">
        <v>101</v>
      </c>
      <c r="B98">
        <v>19161</v>
      </c>
      <c r="C98">
        <f>117/0.01</f>
        <v>11700</v>
      </c>
      <c r="D98">
        <f t="shared" si="5"/>
        <v>1.6376923076923078</v>
      </c>
      <c r="E98">
        <v>1522</v>
      </c>
      <c r="F98">
        <f t="shared" si="3"/>
        <v>7.9432179948854445E-2</v>
      </c>
    </row>
    <row r="99" spans="1:6" x14ac:dyDescent="0.25">
      <c r="A99" t="s">
        <v>102</v>
      </c>
      <c r="B99">
        <v>1159</v>
      </c>
      <c r="C99">
        <f>16/0.01</f>
        <v>1600</v>
      </c>
      <c r="D99">
        <f t="shared" si="5"/>
        <v>0.72437499999999999</v>
      </c>
      <c r="E99">
        <v>151</v>
      </c>
      <c r="F99">
        <f t="shared" si="3"/>
        <v>0.13028472821397757</v>
      </c>
    </row>
    <row r="100" spans="1:6" x14ac:dyDescent="0.25">
      <c r="A100" t="s">
        <v>103</v>
      </c>
      <c r="B100">
        <v>34264</v>
      </c>
      <c r="C100">
        <f>168/0.01</f>
        <v>16800</v>
      </c>
      <c r="D100">
        <f t="shared" si="5"/>
        <v>2.0395238095238097</v>
      </c>
      <c r="E100">
        <v>1761</v>
      </c>
      <c r="F100">
        <f t="shared" si="3"/>
        <v>5.1395050198459025E-2</v>
      </c>
    </row>
    <row r="101" spans="1:6" x14ac:dyDescent="0.25">
      <c r="A101" t="s">
        <v>104</v>
      </c>
      <c r="B101">
        <v>2590</v>
      </c>
      <c r="C101">
        <f>14/0.01</f>
        <v>1400</v>
      </c>
      <c r="D101">
        <f t="shared" si="5"/>
        <v>1.85</v>
      </c>
      <c r="E101">
        <v>194</v>
      </c>
      <c r="F101">
        <f t="shared" si="3"/>
        <v>7.4903474903474904E-2</v>
      </c>
    </row>
    <row r="102" spans="1:6" x14ac:dyDescent="0.25">
      <c r="A102" t="s">
        <v>105</v>
      </c>
      <c r="B102">
        <v>33204</v>
      </c>
      <c r="C102">
        <f>160/0.01</f>
        <v>16000</v>
      </c>
      <c r="D102">
        <f t="shared" si="5"/>
        <v>2.07525</v>
      </c>
      <c r="E102">
        <v>2327</v>
      </c>
      <c r="F102">
        <f t="shared" si="3"/>
        <v>7.0081917841223945E-2</v>
      </c>
    </row>
    <row r="103" spans="1:6" x14ac:dyDescent="0.25">
      <c r="A103" t="s">
        <v>106</v>
      </c>
      <c r="B103">
        <v>75402</v>
      </c>
      <c r="C103">
        <f>2255/0.01</f>
        <v>225500</v>
      </c>
      <c r="D103">
        <f t="shared" si="5"/>
        <v>0.3343769401330377</v>
      </c>
      <c r="E103">
        <v>4579</v>
      </c>
      <c r="F103">
        <f t="shared" si="3"/>
        <v>6.0727832152993287E-2</v>
      </c>
    </row>
    <row r="104" spans="1:6" x14ac:dyDescent="0.25">
      <c r="A104" t="s">
        <v>107</v>
      </c>
      <c r="B104">
        <v>6457</v>
      </c>
      <c r="C104">
        <f>41/0.01</f>
        <v>4100</v>
      </c>
      <c r="D104">
        <f t="shared" si="5"/>
        <v>1.5748780487804879</v>
      </c>
      <c r="E104">
        <v>567</v>
      </c>
      <c r="F104">
        <f t="shared" si="3"/>
        <v>8.7811677249496664E-2</v>
      </c>
    </row>
    <row r="105" spans="1:6" x14ac:dyDescent="0.25">
      <c r="A105" t="s">
        <v>108</v>
      </c>
      <c r="B105">
        <v>46587</v>
      </c>
      <c r="C105">
        <f>193/0.01</f>
        <v>19300</v>
      </c>
      <c r="D105">
        <f t="shared" si="5"/>
        <v>2.4138341968911918</v>
      </c>
      <c r="E105">
        <v>3221</v>
      </c>
      <c r="F105">
        <f t="shared" si="3"/>
        <v>6.9139459505870735E-2</v>
      </c>
    </row>
    <row r="106" spans="1:6" x14ac:dyDescent="0.25">
      <c r="A106" t="s">
        <v>109</v>
      </c>
      <c r="B106">
        <v>113230</v>
      </c>
      <c r="C106">
        <v>262106</v>
      </c>
      <c r="D106">
        <f t="shared" si="5"/>
        <v>0.43200079357206628</v>
      </c>
      <c r="E106">
        <v>6334</v>
      </c>
      <c r="F106">
        <f t="shared" si="3"/>
        <v>5.5939238717654334E-2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auxiliar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Julio Cezar</cp:lastModifiedBy>
  <dcterms:created xsi:type="dcterms:W3CDTF">2020-05-25T15:22:08Z</dcterms:created>
  <dcterms:modified xsi:type="dcterms:W3CDTF">2020-08-03T02:27:37Z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ca1a8a6c-f99c-4e1d-9a6e-099dc6e878c6</vt:lpwstr>
  </property>
</Properties>
</file>