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disco\ProgramasPic\Hornos50\hornos-micro V5\"/>
    </mc:Choice>
  </mc:AlternateContent>
  <xr:revisionPtr revIDLastSave="0" documentId="13_ncr:1_{38EF798E-E0A0-4548-B060-1DC1B1184DE0}" xr6:coauthVersionLast="46" xr6:coauthVersionMax="46" xr10:uidLastSave="{00000000-0000-0000-0000-000000000000}"/>
  <bookViews>
    <workbookView xWindow="-120" yWindow="-120" windowWidth="24240" windowHeight="13140" activeTab="1" xr2:uid="{BF9AF2E8-F20C-45E7-9135-150A8DC9C934}"/>
  </bookViews>
  <sheets>
    <sheet name="Hoja1" sheetId="1" r:id="rId1"/>
    <sheet name="Ultima" sheetId="3" r:id="rId2"/>
    <sheet name="Hoja1 (2)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F16" i="3"/>
  <c r="F17" i="3"/>
  <c r="F18" i="3"/>
  <c r="G18" i="3" s="1"/>
  <c r="F19" i="3"/>
  <c r="F20" i="3"/>
  <c r="F21" i="3"/>
  <c r="F22" i="3"/>
  <c r="G22" i="3" s="1"/>
  <c r="F23" i="3"/>
  <c r="F24" i="3"/>
  <c r="F25" i="3"/>
  <c r="F26" i="3"/>
  <c r="G26" i="3" s="1"/>
  <c r="F27" i="3"/>
  <c r="F28" i="3"/>
  <c r="F29" i="3"/>
  <c r="F30" i="3"/>
  <c r="F31" i="3"/>
  <c r="F32" i="3"/>
  <c r="F14" i="3"/>
  <c r="G14" i="3" s="1"/>
  <c r="G21" i="3"/>
  <c r="G29" i="3"/>
  <c r="G30" i="3"/>
  <c r="G17" i="3"/>
  <c r="G15" i="3"/>
  <c r="G16" i="3"/>
  <c r="G19" i="3"/>
  <c r="G20" i="3"/>
  <c r="G23" i="3"/>
  <c r="G24" i="3"/>
  <c r="G25" i="3"/>
  <c r="G27" i="3"/>
  <c r="G28" i="3"/>
  <c r="G31" i="3"/>
  <c r="G32" i="3"/>
  <c r="N32" i="3"/>
  <c r="O32" i="3" s="1"/>
  <c r="P32" i="3" s="1"/>
  <c r="Q32" i="3" s="1"/>
  <c r="S32" i="3" s="1"/>
  <c r="M32" i="3"/>
  <c r="H32" i="3"/>
  <c r="I32" i="3" s="1"/>
  <c r="J32" i="3" s="1"/>
  <c r="K32" i="3" s="1"/>
  <c r="U31" i="3"/>
  <c r="N31" i="3"/>
  <c r="M31" i="3"/>
  <c r="H31" i="3"/>
  <c r="I31" i="3" s="1"/>
  <c r="J31" i="3" s="1"/>
  <c r="K31" i="3" s="1"/>
  <c r="U30" i="3"/>
  <c r="N30" i="3"/>
  <c r="M30" i="3"/>
  <c r="H30" i="3"/>
  <c r="I30" i="3" s="1"/>
  <c r="J30" i="3" s="1"/>
  <c r="K30" i="3" s="1"/>
  <c r="U29" i="3"/>
  <c r="N29" i="3"/>
  <c r="O29" i="3" s="1"/>
  <c r="P29" i="3" s="1"/>
  <c r="Q29" i="3" s="1"/>
  <c r="S29" i="3" s="1"/>
  <c r="M29" i="3"/>
  <c r="H29" i="3"/>
  <c r="I29" i="3" s="1"/>
  <c r="J29" i="3" s="1"/>
  <c r="K29" i="3" s="1"/>
  <c r="U28" i="3"/>
  <c r="N28" i="3"/>
  <c r="M28" i="3"/>
  <c r="H28" i="3"/>
  <c r="I28" i="3" s="1"/>
  <c r="J28" i="3" s="1"/>
  <c r="K28" i="3" s="1"/>
  <c r="U27" i="3"/>
  <c r="N27" i="3"/>
  <c r="O27" i="3" s="1"/>
  <c r="P27" i="3" s="1"/>
  <c r="Q27" i="3" s="1"/>
  <c r="S27" i="3" s="1"/>
  <c r="M27" i="3"/>
  <c r="H27" i="3"/>
  <c r="I27" i="3" s="1"/>
  <c r="J27" i="3" s="1"/>
  <c r="K27" i="3" s="1"/>
  <c r="U26" i="3"/>
  <c r="N26" i="3"/>
  <c r="O26" i="3" s="1"/>
  <c r="P26" i="3" s="1"/>
  <c r="Q26" i="3" s="1"/>
  <c r="S26" i="3" s="1"/>
  <c r="M26" i="3"/>
  <c r="H26" i="3"/>
  <c r="I26" i="3" s="1"/>
  <c r="J26" i="3" s="1"/>
  <c r="K26" i="3" s="1"/>
  <c r="U25" i="3"/>
  <c r="N25" i="3"/>
  <c r="M25" i="3"/>
  <c r="H25" i="3"/>
  <c r="I25" i="3" s="1"/>
  <c r="J25" i="3" s="1"/>
  <c r="K25" i="3" s="1"/>
  <c r="U24" i="3"/>
  <c r="N24" i="3"/>
  <c r="O24" i="3" s="1"/>
  <c r="P24" i="3" s="1"/>
  <c r="Q24" i="3" s="1"/>
  <c r="S24" i="3" s="1"/>
  <c r="M24" i="3"/>
  <c r="H24" i="3"/>
  <c r="I24" i="3" s="1"/>
  <c r="J24" i="3" s="1"/>
  <c r="K24" i="3" s="1"/>
  <c r="U23" i="3"/>
  <c r="N23" i="3"/>
  <c r="M23" i="3"/>
  <c r="H23" i="3"/>
  <c r="I23" i="3" s="1"/>
  <c r="J23" i="3" s="1"/>
  <c r="K23" i="3" s="1"/>
  <c r="U22" i="3"/>
  <c r="N22" i="3"/>
  <c r="M22" i="3"/>
  <c r="H22" i="3"/>
  <c r="I22" i="3" s="1"/>
  <c r="J22" i="3" s="1"/>
  <c r="K22" i="3" s="1"/>
  <c r="U21" i="3"/>
  <c r="N21" i="3"/>
  <c r="O21" i="3" s="1"/>
  <c r="P21" i="3" s="1"/>
  <c r="Q21" i="3" s="1"/>
  <c r="S21" i="3" s="1"/>
  <c r="M21" i="3"/>
  <c r="H21" i="3"/>
  <c r="I21" i="3" s="1"/>
  <c r="J21" i="3" s="1"/>
  <c r="K21" i="3" s="1"/>
  <c r="U20" i="3"/>
  <c r="N20" i="3"/>
  <c r="M20" i="3"/>
  <c r="H20" i="3"/>
  <c r="I20" i="3" s="1"/>
  <c r="J20" i="3" s="1"/>
  <c r="K20" i="3" s="1"/>
  <c r="U19" i="3"/>
  <c r="N19" i="3"/>
  <c r="O19" i="3" s="1"/>
  <c r="P19" i="3" s="1"/>
  <c r="Q19" i="3" s="1"/>
  <c r="S19" i="3" s="1"/>
  <c r="M19" i="3"/>
  <c r="H19" i="3"/>
  <c r="I19" i="3" s="1"/>
  <c r="J19" i="3" s="1"/>
  <c r="K19" i="3" s="1"/>
  <c r="U18" i="3"/>
  <c r="N18" i="3"/>
  <c r="M18" i="3"/>
  <c r="H18" i="3"/>
  <c r="I18" i="3" s="1"/>
  <c r="J18" i="3" s="1"/>
  <c r="K18" i="3" s="1"/>
  <c r="U17" i="3"/>
  <c r="N17" i="3"/>
  <c r="O17" i="3" s="1"/>
  <c r="P17" i="3" s="1"/>
  <c r="Q17" i="3" s="1"/>
  <c r="S17" i="3" s="1"/>
  <c r="M17" i="3"/>
  <c r="H17" i="3"/>
  <c r="I17" i="3" s="1"/>
  <c r="J17" i="3" s="1"/>
  <c r="K17" i="3" s="1"/>
  <c r="U16" i="3"/>
  <c r="N16" i="3"/>
  <c r="M16" i="3"/>
  <c r="H16" i="3"/>
  <c r="I16" i="3" s="1"/>
  <c r="J16" i="3" s="1"/>
  <c r="K16" i="3" s="1"/>
  <c r="U15" i="3"/>
  <c r="N15" i="3"/>
  <c r="O15" i="3" s="1"/>
  <c r="P15" i="3" s="1"/>
  <c r="Q15" i="3" s="1"/>
  <c r="S15" i="3" s="1"/>
  <c r="M15" i="3"/>
  <c r="H15" i="3"/>
  <c r="I15" i="3" s="1"/>
  <c r="J15" i="3" s="1"/>
  <c r="K15" i="3" s="1"/>
  <c r="U14" i="3"/>
  <c r="N14" i="3"/>
  <c r="O14" i="3" s="1"/>
  <c r="P14" i="3" s="1"/>
  <c r="Q14" i="3" s="1"/>
  <c r="S14" i="3" s="1"/>
  <c r="M14" i="3"/>
  <c r="H14" i="3"/>
  <c r="I14" i="3" s="1"/>
  <c r="J14" i="3" s="1"/>
  <c r="K14" i="3" s="1"/>
  <c r="U13" i="3"/>
  <c r="E6" i="2"/>
  <c r="E9" i="2" s="1"/>
  <c r="C9" i="2" s="1"/>
  <c r="E7" i="2"/>
  <c r="H16" i="2"/>
  <c r="H20" i="2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4" i="1"/>
  <c r="R9" i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14" i="1"/>
  <c r="Q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14" i="1"/>
  <c r="O14" i="1" s="1"/>
  <c r="K9" i="1"/>
  <c r="M14" i="1" s="1"/>
  <c r="L14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13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AA32" i="1" s="1"/>
  <c r="AB32" i="1" s="1"/>
  <c r="AC32" i="1" s="1"/>
  <c r="AE32" i="1" s="1"/>
  <c r="Z14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T15" i="1"/>
  <c r="U15" i="1" s="1"/>
  <c r="V15" i="1" s="1"/>
  <c r="W15" i="1" s="1"/>
  <c r="T16" i="1"/>
  <c r="U16" i="1" s="1"/>
  <c r="V16" i="1" s="1"/>
  <c r="W16" i="1" s="1"/>
  <c r="T17" i="1"/>
  <c r="U17" i="1" s="1"/>
  <c r="V17" i="1" s="1"/>
  <c r="W17" i="1" s="1"/>
  <c r="T18" i="1"/>
  <c r="U18" i="1" s="1"/>
  <c r="V18" i="1" s="1"/>
  <c r="W18" i="1" s="1"/>
  <c r="T19" i="1"/>
  <c r="U19" i="1" s="1"/>
  <c r="V19" i="1" s="1"/>
  <c r="W19" i="1" s="1"/>
  <c r="T20" i="1"/>
  <c r="U20" i="1" s="1"/>
  <c r="V20" i="1" s="1"/>
  <c r="W20" i="1" s="1"/>
  <c r="T21" i="1"/>
  <c r="U21" i="1" s="1"/>
  <c r="V21" i="1" s="1"/>
  <c r="W21" i="1" s="1"/>
  <c r="T22" i="1"/>
  <c r="U22" i="1" s="1"/>
  <c r="V22" i="1" s="1"/>
  <c r="W22" i="1" s="1"/>
  <c r="T23" i="1"/>
  <c r="U23" i="1" s="1"/>
  <c r="V23" i="1" s="1"/>
  <c r="W23" i="1" s="1"/>
  <c r="T24" i="1"/>
  <c r="U24" i="1" s="1"/>
  <c r="V24" i="1" s="1"/>
  <c r="W24" i="1" s="1"/>
  <c r="T25" i="1"/>
  <c r="U25" i="1" s="1"/>
  <c r="V25" i="1" s="1"/>
  <c r="W25" i="1" s="1"/>
  <c r="T26" i="1"/>
  <c r="U26" i="1" s="1"/>
  <c r="V26" i="1" s="1"/>
  <c r="W26" i="1" s="1"/>
  <c r="T27" i="1"/>
  <c r="U27" i="1" s="1"/>
  <c r="V27" i="1" s="1"/>
  <c r="W27" i="1" s="1"/>
  <c r="T28" i="1"/>
  <c r="U28" i="1" s="1"/>
  <c r="V28" i="1" s="1"/>
  <c r="W28" i="1" s="1"/>
  <c r="T29" i="1"/>
  <c r="U29" i="1" s="1"/>
  <c r="V29" i="1" s="1"/>
  <c r="W29" i="1" s="1"/>
  <c r="T30" i="1"/>
  <c r="U30" i="1" s="1"/>
  <c r="V30" i="1" s="1"/>
  <c r="W30" i="1" s="1"/>
  <c r="T31" i="1"/>
  <c r="U31" i="1" s="1"/>
  <c r="V31" i="1" s="1"/>
  <c r="W31" i="1" s="1"/>
  <c r="T32" i="1"/>
  <c r="U32" i="1" s="1"/>
  <c r="V32" i="1" s="1"/>
  <c r="W32" i="1" s="1"/>
  <c r="T14" i="1"/>
  <c r="U14" i="1" s="1"/>
  <c r="V14" i="1" s="1"/>
  <c r="W14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4" i="1"/>
  <c r="O16" i="3" l="1"/>
  <c r="P16" i="3" s="1"/>
  <c r="Q16" i="3" s="1"/>
  <c r="S16" i="3" s="1"/>
  <c r="O18" i="3"/>
  <c r="P18" i="3" s="1"/>
  <c r="Q18" i="3" s="1"/>
  <c r="S18" i="3" s="1"/>
  <c r="O20" i="3"/>
  <c r="P20" i="3" s="1"/>
  <c r="Q20" i="3" s="1"/>
  <c r="S20" i="3" s="1"/>
  <c r="O22" i="3"/>
  <c r="P22" i="3" s="1"/>
  <c r="Q22" i="3" s="1"/>
  <c r="S22" i="3" s="1"/>
  <c r="O23" i="3"/>
  <c r="P23" i="3" s="1"/>
  <c r="Q23" i="3" s="1"/>
  <c r="S23" i="3" s="1"/>
  <c r="O25" i="3"/>
  <c r="P25" i="3" s="1"/>
  <c r="Q25" i="3" s="1"/>
  <c r="S25" i="3" s="1"/>
  <c r="O28" i="3"/>
  <c r="P28" i="3" s="1"/>
  <c r="Q28" i="3" s="1"/>
  <c r="S28" i="3" s="1"/>
  <c r="O30" i="3"/>
  <c r="P30" i="3" s="1"/>
  <c r="Q30" i="3" s="1"/>
  <c r="S30" i="3" s="1"/>
  <c r="O31" i="3"/>
  <c r="P31" i="3" s="1"/>
  <c r="Q31" i="3" s="1"/>
  <c r="S31" i="3" s="1"/>
  <c r="AA14" i="1"/>
  <c r="AB14" i="1" s="1"/>
  <c r="AC14" i="1" s="1"/>
  <c r="AE14" i="1" s="1"/>
  <c r="AA29" i="1"/>
  <c r="AB29" i="1" s="1"/>
  <c r="AC29" i="1" s="1"/>
  <c r="AE29" i="1" s="1"/>
  <c r="AA25" i="1"/>
  <c r="AB25" i="1" s="1"/>
  <c r="AC25" i="1" s="1"/>
  <c r="AE25" i="1" s="1"/>
  <c r="AA20" i="1"/>
  <c r="AB20" i="1" s="1"/>
  <c r="AC20" i="1" s="1"/>
  <c r="AE20" i="1" s="1"/>
  <c r="AA16" i="1"/>
  <c r="AB16" i="1" s="1"/>
  <c r="AC16" i="1" s="1"/>
  <c r="AE16" i="1" s="1"/>
  <c r="AA28" i="1"/>
  <c r="AB28" i="1" s="1"/>
  <c r="AC28" i="1" s="1"/>
  <c r="AE28" i="1" s="1"/>
  <c r="AA24" i="1"/>
  <c r="AB24" i="1" s="1"/>
  <c r="AC24" i="1" s="1"/>
  <c r="AE24" i="1" s="1"/>
  <c r="AA21" i="1"/>
  <c r="AB21" i="1" s="1"/>
  <c r="AC21" i="1" s="1"/>
  <c r="AE21" i="1" s="1"/>
  <c r="AA17" i="1"/>
  <c r="AB17" i="1" s="1"/>
  <c r="AC17" i="1" s="1"/>
  <c r="AE17" i="1" s="1"/>
  <c r="AA22" i="1"/>
  <c r="AB22" i="1" s="1"/>
  <c r="AC22" i="1" s="1"/>
  <c r="AE22" i="1" s="1"/>
  <c r="AA31" i="1"/>
  <c r="AB31" i="1" s="1"/>
  <c r="AC31" i="1" s="1"/>
  <c r="AE31" i="1" s="1"/>
  <c r="AA19" i="1"/>
  <c r="AB19" i="1" s="1"/>
  <c r="AC19" i="1" s="1"/>
  <c r="AE19" i="1" s="1"/>
  <c r="AA18" i="1"/>
  <c r="AB18" i="1" s="1"/>
  <c r="AC18" i="1" s="1"/>
  <c r="AE18" i="1" s="1"/>
  <c r="AA27" i="1"/>
  <c r="AB27" i="1" s="1"/>
  <c r="AC27" i="1" s="1"/>
  <c r="AE27" i="1" s="1"/>
  <c r="AA23" i="1"/>
  <c r="AB23" i="1" s="1"/>
  <c r="AC23" i="1" s="1"/>
  <c r="AE23" i="1" s="1"/>
  <c r="AA15" i="1"/>
  <c r="AB15" i="1" s="1"/>
  <c r="AC15" i="1" s="1"/>
  <c r="AE15" i="1" s="1"/>
  <c r="AA30" i="1"/>
  <c r="AB30" i="1" s="1"/>
  <c r="AC30" i="1" s="1"/>
  <c r="AE30" i="1" s="1"/>
  <c r="AA26" i="1"/>
  <c r="AB26" i="1" s="1"/>
  <c r="AC26" i="1" s="1"/>
  <c r="AE26" i="1" s="1"/>
</calcChain>
</file>

<file path=xl/sharedStrings.xml><?xml version="1.0" encoding="utf-8"?>
<sst xmlns="http://schemas.openxmlformats.org/spreadsheetml/2006/main" count="55" uniqueCount="35">
  <si>
    <t>SP</t>
  </si>
  <si>
    <t>PV</t>
  </si>
  <si>
    <t>AD I</t>
  </si>
  <si>
    <t>PINZA</t>
  </si>
  <si>
    <t>TENSION</t>
  </si>
  <si>
    <t>I calculado</t>
  </si>
  <si>
    <t>I sin 22 vueltas</t>
  </si>
  <si>
    <t>PV/AD I</t>
  </si>
  <si>
    <t>pv X adi</t>
  </si>
  <si>
    <t>Raiz</t>
  </si>
  <si>
    <t>%pot</t>
  </si>
  <si>
    <t>pot / Pot max</t>
  </si>
  <si>
    <t>X</t>
  </si>
  <si>
    <t>V</t>
  </si>
  <si>
    <t>Dif</t>
  </si>
  <si>
    <t>%</t>
  </si>
  <si>
    <t>I= P/V</t>
  </si>
  <si>
    <t>P=Pl*cant</t>
  </si>
  <si>
    <t>I esperada</t>
  </si>
  <si>
    <t>pot lamp</t>
  </si>
  <si>
    <t>Cant Lamp</t>
  </si>
  <si>
    <t>pot total</t>
  </si>
  <si>
    <t>Real (22vueltas)</t>
  </si>
  <si>
    <t>r teorica</t>
  </si>
  <si>
    <t>P calc</t>
  </si>
  <si>
    <t>R calc</t>
  </si>
  <si>
    <t>pinza</t>
  </si>
  <si>
    <t>AD</t>
  </si>
  <si>
    <t>Y</t>
  </si>
  <si>
    <t>x2</t>
  </si>
  <si>
    <t>x1</t>
  </si>
  <si>
    <t>y2</t>
  </si>
  <si>
    <t>y1</t>
  </si>
  <si>
    <t>REAL</t>
  </si>
  <si>
    <t>34 VUELTAS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</si>
</sst>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322029746281715"/>
                  <c:y val="9.91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Hoja1!$D$14:$D$32</c:f>
              <c:numCache>
                <c:formatCode>General</c:formatCode>
                <c:ptCount val="19"/>
                <c:pt idx="0">
                  <c:v>74</c:v>
                </c:pt>
                <c:pt idx="1">
                  <c:v>109</c:v>
                </c:pt>
                <c:pt idx="2">
                  <c:v>150</c:v>
                </c:pt>
                <c:pt idx="3">
                  <c:v>189</c:v>
                </c:pt>
                <c:pt idx="4">
                  <c:v>230</c:v>
                </c:pt>
                <c:pt idx="5">
                  <c:v>272</c:v>
                </c:pt>
                <c:pt idx="6">
                  <c:v>310</c:v>
                </c:pt>
                <c:pt idx="7">
                  <c:v>345</c:v>
                </c:pt>
                <c:pt idx="8">
                  <c:v>378</c:v>
                </c:pt>
                <c:pt idx="9">
                  <c:v>418</c:v>
                </c:pt>
                <c:pt idx="10">
                  <c:v>452</c:v>
                </c:pt>
                <c:pt idx="11">
                  <c:v>485</c:v>
                </c:pt>
                <c:pt idx="12">
                  <c:v>522</c:v>
                </c:pt>
                <c:pt idx="13">
                  <c:v>553</c:v>
                </c:pt>
                <c:pt idx="14">
                  <c:v>587</c:v>
                </c:pt>
                <c:pt idx="15">
                  <c:v>630</c:v>
                </c:pt>
                <c:pt idx="16">
                  <c:v>667</c:v>
                </c:pt>
                <c:pt idx="17">
                  <c:v>707</c:v>
                </c:pt>
                <c:pt idx="18">
                  <c:v>750</c:v>
                </c:pt>
              </c:numCache>
            </c:numRef>
          </c:xVal>
          <c:yVal>
            <c:numRef>
              <c:f>Hoja1!$G$14:$G$32</c:f>
              <c:numCache>
                <c:formatCode>General</c:formatCode>
                <c:ptCount val="19"/>
                <c:pt idx="0">
                  <c:v>9.9</c:v>
                </c:pt>
                <c:pt idx="1">
                  <c:v>13.64</c:v>
                </c:pt>
                <c:pt idx="2">
                  <c:v>17.82</c:v>
                </c:pt>
                <c:pt idx="3">
                  <c:v>20.9</c:v>
                </c:pt>
                <c:pt idx="4">
                  <c:v>24.200000000000003</c:v>
                </c:pt>
                <c:pt idx="5">
                  <c:v>27.06</c:v>
                </c:pt>
                <c:pt idx="6">
                  <c:v>29.48</c:v>
                </c:pt>
                <c:pt idx="7">
                  <c:v>31.459999999999997</c:v>
                </c:pt>
                <c:pt idx="8">
                  <c:v>33.22</c:v>
                </c:pt>
                <c:pt idx="9">
                  <c:v>35.42</c:v>
                </c:pt>
                <c:pt idx="10">
                  <c:v>37.4</c:v>
                </c:pt>
                <c:pt idx="11">
                  <c:v>39.160000000000004</c:v>
                </c:pt>
                <c:pt idx="12">
                  <c:v>41.14</c:v>
                </c:pt>
                <c:pt idx="13">
                  <c:v>42.68</c:v>
                </c:pt>
                <c:pt idx="14">
                  <c:v>44.44</c:v>
                </c:pt>
                <c:pt idx="15">
                  <c:v>46.419999999999995</c:v>
                </c:pt>
                <c:pt idx="16">
                  <c:v>47.96</c:v>
                </c:pt>
                <c:pt idx="17">
                  <c:v>49.28</c:v>
                </c:pt>
                <c:pt idx="18">
                  <c:v>50.82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8-450B-8C5E-632994AB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4863"/>
        <c:axId val="94669023"/>
      </c:scatterChart>
      <c:valAx>
        <c:axId val="9466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669023"/>
        <c:crosses val="autoZero"/>
        <c:crossBetween val="midCat"/>
      </c:valAx>
      <c:valAx>
        <c:axId val="946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66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327755905511812"/>
                  <c:y val="0.13384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Ultima!$C$14:$C$32</c:f>
              <c:numCache>
                <c:formatCode>General</c:formatCode>
                <c:ptCount val="19"/>
                <c:pt idx="0">
                  <c:v>105</c:v>
                </c:pt>
                <c:pt idx="1">
                  <c:v>145</c:v>
                </c:pt>
                <c:pt idx="2">
                  <c:v>220</c:v>
                </c:pt>
                <c:pt idx="3">
                  <c:v>275</c:v>
                </c:pt>
                <c:pt idx="4">
                  <c:v>330</c:v>
                </c:pt>
                <c:pt idx="5">
                  <c:v>380</c:v>
                </c:pt>
                <c:pt idx="6">
                  <c:v>430</c:v>
                </c:pt>
                <c:pt idx="7">
                  <c:v>480</c:v>
                </c:pt>
                <c:pt idx="8">
                  <c:v>530</c:v>
                </c:pt>
                <c:pt idx="9">
                  <c:v>580</c:v>
                </c:pt>
                <c:pt idx="10">
                  <c:v>630</c:v>
                </c:pt>
                <c:pt idx="11">
                  <c:v>690</c:v>
                </c:pt>
                <c:pt idx="12">
                  <c:v>730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945</c:v>
                </c:pt>
                <c:pt idx="17">
                  <c:v>1005</c:v>
                </c:pt>
                <c:pt idx="18">
                  <c:v>1022</c:v>
                </c:pt>
              </c:numCache>
            </c:numRef>
          </c:xVal>
          <c:yVal>
            <c:numRef>
              <c:f>Ultima!$D$14:$D$32</c:f>
              <c:numCache>
                <c:formatCode>General</c:formatCode>
                <c:ptCount val="19"/>
                <c:pt idx="0">
                  <c:v>16</c:v>
                </c:pt>
                <c:pt idx="1">
                  <c:v>22.78</c:v>
                </c:pt>
                <c:pt idx="2">
                  <c:v>27.47</c:v>
                </c:pt>
                <c:pt idx="3">
                  <c:v>32.47</c:v>
                </c:pt>
                <c:pt idx="4">
                  <c:v>36.47</c:v>
                </c:pt>
                <c:pt idx="5">
                  <c:v>40.119999999999997</c:v>
                </c:pt>
                <c:pt idx="6">
                  <c:v>43.28</c:v>
                </c:pt>
                <c:pt idx="7">
                  <c:v>46.6</c:v>
                </c:pt>
                <c:pt idx="8">
                  <c:v>49.5</c:v>
                </c:pt>
                <c:pt idx="9">
                  <c:v>52.7</c:v>
                </c:pt>
                <c:pt idx="10">
                  <c:v>55.76</c:v>
                </c:pt>
                <c:pt idx="11">
                  <c:v>58.5</c:v>
                </c:pt>
                <c:pt idx="12">
                  <c:v>61.2</c:v>
                </c:pt>
                <c:pt idx="13">
                  <c:v>64.260000000000005</c:v>
                </c:pt>
                <c:pt idx="14">
                  <c:v>67.319999999999993</c:v>
                </c:pt>
                <c:pt idx="15">
                  <c:v>69.7</c:v>
                </c:pt>
                <c:pt idx="16">
                  <c:v>71.739999999999995</c:v>
                </c:pt>
                <c:pt idx="17">
                  <c:v>73.8</c:v>
                </c:pt>
                <c:pt idx="18">
                  <c:v>74.8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F-485F-9468-95E4B6F2B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93263"/>
        <c:axId val="2132191183"/>
      </c:scatterChart>
      <c:valAx>
        <c:axId val="21321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2191183"/>
        <c:crosses val="autoZero"/>
        <c:crossBetween val="midCat"/>
      </c:valAx>
      <c:valAx>
        <c:axId val="21321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219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7077404470348679"/>
                  <c:y val="9.22264154090332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Ultima!$B$14:$B$32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930</c:v>
                </c:pt>
              </c:numCache>
            </c:numRef>
          </c:xVal>
          <c:yVal>
            <c:numRef>
              <c:f>Ultima!$F$14:$F$32</c:f>
              <c:numCache>
                <c:formatCode>General</c:formatCode>
                <c:ptCount val="19"/>
                <c:pt idx="0">
                  <c:v>17.884374999999999</c:v>
                </c:pt>
                <c:pt idx="1">
                  <c:v>21.314374999999998</c:v>
                </c:pt>
                <c:pt idx="2">
                  <c:v>27.529999999999998</c:v>
                </c:pt>
                <c:pt idx="3">
                  <c:v>31.909375000000001</c:v>
                </c:pt>
                <c:pt idx="4">
                  <c:v>36.137500000000003</c:v>
                </c:pt>
                <c:pt idx="5">
                  <c:v>39.85</c:v>
                </c:pt>
                <c:pt idx="6">
                  <c:v>43.4375</c:v>
                </c:pt>
                <c:pt idx="7">
                  <c:v>46.9</c:v>
                </c:pt>
                <c:pt idx="8">
                  <c:v>50.237499999999997</c:v>
                </c:pt>
                <c:pt idx="9">
                  <c:v>53.45</c:v>
                </c:pt>
                <c:pt idx="10">
                  <c:v>56.537500000000001</c:v>
                </c:pt>
                <c:pt idx="11">
                  <c:v>60.077499999999993</c:v>
                </c:pt>
                <c:pt idx="12">
                  <c:v>62.337499999999991</c:v>
                </c:pt>
                <c:pt idx="13">
                  <c:v>65.050000000000011</c:v>
                </c:pt>
                <c:pt idx="14">
                  <c:v>68.14</c:v>
                </c:pt>
                <c:pt idx="15">
                  <c:v>71.05</c:v>
                </c:pt>
                <c:pt idx="16">
                  <c:v>73.114374999999995</c:v>
                </c:pt>
                <c:pt idx="17">
                  <c:v>75.709374999999994</c:v>
                </c:pt>
                <c:pt idx="18">
                  <c:v>76.411900000000003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E-47A5-968C-29E36E89E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39663"/>
        <c:axId val="95337583"/>
      </c:scatterChart>
      <c:valAx>
        <c:axId val="9533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337583"/>
        <c:crosses val="autoZero"/>
        <c:crossBetween val="midCat"/>
      </c:valAx>
      <c:valAx>
        <c:axId val="953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33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'Hoja1 (2)'!$H$2:$H$12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'Hoja1 (2)'!$I$2:$I$12</c:f>
              <c:numCache>
                <c:formatCode>General</c:formatCode>
                <c:ptCount val="11"/>
                <c:pt idx="0">
                  <c:v>7860</c:v>
                </c:pt>
                <c:pt idx="1">
                  <c:v>7090</c:v>
                </c:pt>
                <c:pt idx="2">
                  <c:v>6400</c:v>
                </c:pt>
                <c:pt idx="3">
                  <c:v>5760</c:v>
                </c:pt>
                <c:pt idx="4">
                  <c:v>5270</c:v>
                </c:pt>
                <c:pt idx="5">
                  <c:v>4810</c:v>
                </c:pt>
                <c:pt idx="6">
                  <c:v>4320</c:v>
                </c:pt>
                <c:pt idx="7">
                  <c:v>3830</c:v>
                </c:pt>
                <c:pt idx="8">
                  <c:v>3210</c:v>
                </c:pt>
                <c:pt idx="9">
                  <c:v>2640</c:v>
                </c:pt>
                <c:pt idx="10">
                  <c:v>1860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9-4DD0-8997-9BEEB775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1456"/>
        <c:axId val="90588112"/>
      </c:scatterChart>
      <c:valAx>
        <c:axId val="905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588112"/>
        <c:crosses val="autoZero"/>
        <c:crossBetween val="midCat"/>
      </c:valAx>
      <c:valAx>
        <c:axId val="905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5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13</xdr:row>
      <xdr:rowOff>185737</xdr:rowOff>
    </xdr:from>
    <xdr:to>
      <xdr:col>12</xdr:col>
      <xdr:colOff>238125</xdr:colOff>
      <xdr:row>28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05A8EF-AB0C-4FE7-A91D-C121E9300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9</xdr:row>
      <xdr:rowOff>47625</xdr:rowOff>
    </xdr:from>
    <xdr:to>
      <xdr:col>23</xdr:col>
      <xdr:colOff>47625</xdr:colOff>
      <xdr:row>34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5B9F10-36A2-420D-819E-4ADBABABE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390525</xdr:colOff>
      <xdr:row>13</xdr:row>
      <xdr:rowOff>119061</xdr:rowOff>
    </xdr:from>
    <xdr:to>
      <xdr:col>19</xdr:col>
      <xdr:colOff>57150</xdr:colOff>
      <xdr:row>31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CED7A8-D84A-4185-B476-9FEC42F97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9</xdr:row>
      <xdr:rowOff>147637</xdr:rowOff>
    </xdr:from>
    <xdr:to>
      <xdr:col>6</xdr:col>
      <xdr:colOff>590550</xdr:colOff>
      <xdr:row>24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A4401F-4412-4BAD-A272-9C8A73B03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5DD6-24B4-4A1A-A988-954205E57C56}">
  <dimension ref="B4:AG35"/>
  <sheetViews>
    <sheetView topLeftCell="A10" workbookViewId="0">
      <selection activeCell="G14" activeCellId="1" sqref="D14:D32 G14:G32"/>
    </sheetView>
  </sheetViews>
  <sheetFormatPr baseColWidth="10" defaultRowHeight="15" x14ac:dyDescent="0.25"/>
  <cols>
    <col min="2" max="5" width="11.42578125" style="1"/>
    <col min="6" max="6" width="11.42578125" style="5"/>
    <col min="7" max="7" width="15.140625" style="1" bestFit="1" customWidth="1"/>
    <col min="8" max="19" width="11.42578125" style="1"/>
    <col min="22" max="24" width="11.42578125" style="1"/>
    <col min="27" max="27" width="16.7109375" customWidth="1"/>
  </cols>
  <sheetData>
    <row r="4" spans="2:33" x14ac:dyDescent="0.25">
      <c r="J4" s="2"/>
      <c r="K4" s="2"/>
      <c r="L4" s="2"/>
      <c r="M4" s="2"/>
      <c r="N4" s="2"/>
      <c r="O4" s="2"/>
      <c r="P4" s="2"/>
      <c r="Q4" s="2"/>
      <c r="R4" s="2"/>
      <c r="S4" s="2"/>
    </row>
    <row r="9" spans="2:33" x14ac:dyDescent="0.25">
      <c r="J9" s="1" t="s">
        <v>23</v>
      </c>
      <c r="K9" s="1">
        <f>(220*220)/600</f>
        <v>80.666666666666671</v>
      </c>
      <c r="R9" s="1">
        <f>383/950</f>
        <v>0.4031578947368421</v>
      </c>
    </row>
    <row r="12" spans="2:33" x14ac:dyDescent="0.25">
      <c r="N12" s="6" t="s">
        <v>26</v>
      </c>
      <c r="O12" s="6"/>
      <c r="P12" s="6" t="s">
        <v>27</v>
      </c>
      <c r="Q12" s="6"/>
      <c r="AF12" t="s">
        <v>12</v>
      </c>
      <c r="AG12" t="s">
        <v>13</v>
      </c>
    </row>
    <row r="13" spans="2:33" x14ac:dyDescent="0.25">
      <c r="B13" s="1" t="s">
        <v>0</v>
      </c>
      <c r="C13" s="1" t="s">
        <v>1</v>
      </c>
      <c r="D13" s="1" t="s">
        <v>2</v>
      </c>
      <c r="E13" s="1" t="s">
        <v>3</v>
      </c>
      <c r="G13" s="1" t="s">
        <v>22</v>
      </c>
      <c r="H13" s="1" t="s">
        <v>4</v>
      </c>
      <c r="J13" s="1" t="s">
        <v>19</v>
      </c>
      <c r="K13" s="1" t="s">
        <v>20</v>
      </c>
      <c r="L13" s="1" t="s">
        <v>21</v>
      </c>
      <c r="M13" s="1" t="s">
        <v>18</v>
      </c>
      <c r="N13" s="1" t="s">
        <v>24</v>
      </c>
      <c r="O13" s="1" t="s">
        <v>25</v>
      </c>
      <c r="P13" s="1" t="s">
        <v>8</v>
      </c>
      <c r="T13" s="1" t="s">
        <v>5</v>
      </c>
      <c r="U13" s="1" t="s">
        <v>6</v>
      </c>
      <c r="V13" s="1" t="s">
        <v>14</v>
      </c>
      <c r="W13" s="1" t="s">
        <v>15</v>
      </c>
      <c r="Y13" s="1" t="s">
        <v>7</v>
      </c>
      <c r="Z13" s="1" t="s">
        <v>8</v>
      </c>
      <c r="AA13" s="1" t="s">
        <v>11</v>
      </c>
      <c r="AB13" s="1" t="s">
        <v>9</v>
      </c>
      <c r="AC13" s="1" t="s">
        <v>10</v>
      </c>
      <c r="AD13" s="3" t="s">
        <v>0</v>
      </c>
      <c r="AF13" s="1">
        <v>4.46</v>
      </c>
      <c r="AG13">
        <f>(AF13*380)/4.88</f>
        <v>347.29508196721309</v>
      </c>
    </row>
    <row r="14" spans="2:33" x14ac:dyDescent="0.25">
      <c r="B14" s="1">
        <v>50</v>
      </c>
      <c r="C14" s="1">
        <v>56</v>
      </c>
      <c r="D14" s="1">
        <v>74</v>
      </c>
      <c r="E14" s="1">
        <v>0.45</v>
      </c>
      <c r="G14" s="1">
        <f>E14*22</f>
        <v>9.9</v>
      </c>
      <c r="H14" s="1">
        <v>73</v>
      </c>
      <c r="I14" s="1">
        <f>H14/C14</f>
        <v>1.3035714285714286</v>
      </c>
      <c r="J14" s="1">
        <v>1000</v>
      </c>
      <c r="K14" s="1">
        <v>4</v>
      </c>
      <c r="L14" s="1">
        <f>J14*K14</f>
        <v>4000</v>
      </c>
      <c r="M14" s="1">
        <f>H14/$K$9</f>
        <v>0.9049586776859504</v>
      </c>
      <c r="N14" s="1">
        <f>E14*H14</f>
        <v>32.85</v>
      </c>
      <c r="O14" s="1">
        <f>(H14^2)/N14</f>
        <v>162.22222222222223</v>
      </c>
      <c r="P14" s="1">
        <f>C14*D14</f>
        <v>4144</v>
      </c>
      <c r="Q14" s="1">
        <f>(C14^2)/P14</f>
        <v>0.7567567567567568</v>
      </c>
      <c r="T14">
        <f>(D14/1024)*75</f>
        <v>5.419921875</v>
      </c>
      <c r="U14">
        <f>T14/22</f>
        <v>0.24636008522727273</v>
      </c>
      <c r="V14" s="1">
        <f>U14-E14</f>
        <v>-0.20363991477272728</v>
      </c>
      <c r="W14" s="1">
        <f>(V14/E14)*100</f>
        <v>-45.253314393939391</v>
      </c>
      <c r="Y14">
        <f>C14/D14</f>
        <v>0.7567567567567568</v>
      </c>
      <c r="Z14">
        <f>C14*D14</f>
        <v>4144</v>
      </c>
      <c r="AA14">
        <f>+Z14/$Z$32</f>
        <v>5.8161403508771928E-3</v>
      </c>
      <c r="AB14">
        <f>+SQRT(AA14)</f>
        <v>7.626362403451066E-2</v>
      </c>
      <c r="AC14">
        <f>+AB14*1000</f>
        <v>76.263624034510656</v>
      </c>
      <c r="AD14" s="3">
        <v>50</v>
      </c>
      <c r="AE14">
        <f>AC14-AD14</f>
        <v>26.263624034510656</v>
      </c>
      <c r="AF14" s="1"/>
      <c r="AG14">
        <f t="shared" ref="AG14:AG31" si="0">(AF14*380)/4.88</f>
        <v>0</v>
      </c>
    </row>
    <row r="15" spans="2:33" x14ac:dyDescent="0.25">
      <c r="B15" s="1">
        <v>100</v>
      </c>
      <c r="C15" s="1">
        <v>95</v>
      </c>
      <c r="D15" s="1">
        <v>109</v>
      </c>
      <c r="E15" s="1">
        <v>0.62</v>
      </c>
      <c r="G15" s="1">
        <f t="shared" ref="G15:G32" si="1">E15*22</f>
        <v>13.64</v>
      </c>
      <c r="H15" s="1">
        <v>102</v>
      </c>
      <c r="I15" s="1">
        <f t="shared" ref="I15:I32" si="2">H15/C15</f>
        <v>1.0736842105263158</v>
      </c>
      <c r="N15" s="1">
        <f t="shared" ref="N15:N32" si="3">E15*H15</f>
        <v>63.24</v>
      </c>
      <c r="O15" s="1">
        <f t="shared" ref="O15:O32" si="4">(H15^2)/N15</f>
        <v>164.51612903225805</v>
      </c>
      <c r="P15" s="1">
        <f t="shared" ref="P15:P32" si="5">C15*D15</f>
        <v>10355</v>
      </c>
      <c r="Q15" s="1">
        <f t="shared" ref="Q15:Q32" si="6">(C15^2)/P15</f>
        <v>0.87155963302752293</v>
      </c>
      <c r="T15">
        <f t="shared" ref="T15:T32" si="7">(D15/1024)*75</f>
        <v>7.9833984375</v>
      </c>
      <c r="U15">
        <f t="shared" ref="U15:U32" si="8">T15/22</f>
        <v>0.36288174715909088</v>
      </c>
      <c r="V15" s="1">
        <f t="shared" ref="V15:V32" si="9">U15-E15</f>
        <v>-0.25711825284090911</v>
      </c>
      <c r="W15" s="1">
        <f t="shared" ref="W15:W32" si="10">(V15/E15)*100</f>
        <v>-41.470685942082113</v>
      </c>
      <c r="Y15">
        <f t="shared" ref="Y15:Y32" si="11">C15/D15</f>
        <v>0.87155963302752293</v>
      </c>
      <c r="Z15">
        <f t="shared" ref="Z15:Z32" si="12">C15*D15</f>
        <v>10355</v>
      </c>
      <c r="AA15">
        <f t="shared" ref="AA15:AA32" si="13">+Z15/$Z$32</f>
        <v>1.4533333333333334E-2</v>
      </c>
      <c r="AB15">
        <f t="shared" ref="AB15:AB32" si="14">+SQRT(AA15)</f>
        <v>0.12055427546683417</v>
      </c>
      <c r="AC15">
        <f t="shared" ref="AC15:AC32" si="15">+AB15*1000</f>
        <v>120.55427546683417</v>
      </c>
      <c r="AD15" s="3">
        <v>100</v>
      </c>
      <c r="AE15">
        <f t="shared" ref="AE15:AE32" si="16">AC15-AD15</f>
        <v>20.55427546683417</v>
      </c>
      <c r="AF15" s="1"/>
      <c r="AG15">
        <f t="shared" si="0"/>
        <v>0</v>
      </c>
    </row>
    <row r="16" spans="2:33" x14ac:dyDescent="0.25">
      <c r="B16" s="1">
        <v>150</v>
      </c>
      <c r="C16" s="1">
        <v>147</v>
      </c>
      <c r="D16" s="1">
        <v>150</v>
      </c>
      <c r="E16" s="1">
        <v>0.81</v>
      </c>
      <c r="G16" s="1">
        <f t="shared" si="1"/>
        <v>17.82</v>
      </c>
      <c r="H16" s="1">
        <v>134</v>
      </c>
      <c r="I16" s="1">
        <f t="shared" si="2"/>
        <v>0.91156462585034015</v>
      </c>
      <c r="N16" s="1">
        <f t="shared" si="3"/>
        <v>108.54</v>
      </c>
      <c r="O16" s="1">
        <f t="shared" si="4"/>
        <v>165.4320987654321</v>
      </c>
      <c r="P16" s="1">
        <f t="shared" si="5"/>
        <v>22050</v>
      </c>
      <c r="Q16" s="1">
        <f t="shared" si="6"/>
        <v>0.98</v>
      </c>
      <c r="T16">
        <f t="shared" si="7"/>
        <v>10.986328125</v>
      </c>
      <c r="U16">
        <f t="shared" si="8"/>
        <v>0.49937855113636365</v>
      </c>
      <c r="V16" s="1">
        <f t="shared" si="9"/>
        <v>-0.31062144886363641</v>
      </c>
      <c r="W16" s="1">
        <f t="shared" si="10"/>
        <v>-38.348327020202021</v>
      </c>
      <c r="Y16">
        <f t="shared" si="11"/>
        <v>0.98</v>
      </c>
      <c r="Z16">
        <f t="shared" si="12"/>
        <v>22050</v>
      </c>
      <c r="AA16">
        <f t="shared" si="13"/>
        <v>3.0947368421052633E-2</v>
      </c>
      <c r="AB16">
        <f t="shared" si="14"/>
        <v>0.17591864148251213</v>
      </c>
      <c r="AC16">
        <f t="shared" si="15"/>
        <v>175.91864148251213</v>
      </c>
      <c r="AD16" s="3">
        <v>150</v>
      </c>
      <c r="AE16">
        <f t="shared" si="16"/>
        <v>25.918641482512129</v>
      </c>
      <c r="AF16" s="1"/>
      <c r="AG16">
        <f t="shared" si="0"/>
        <v>0</v>
      </c>
    </row>
    <row r="17" spans="2:33" x14ac:dyDescent="0.25">
      <c r="B17" s="1">
        <v>200</v>
      </c>
      <c r="C17" s="1">
        <v>193</v>
      </c>
      <c r="D17" s="1">
        <v>189</v>
      </c>
      <c r="E17" s="1">
        <v>0.95</v>
      </c>
      <c r="G17" s="1">
        <f t="shared" si="1"/>
        <v>20.9</v>
      </c>
      <c r="H17" s="1">
        <v>156</v>
      </c>
      <c r="I17" s="1">
        <f t="shared" si="2"/>
        <v>0.80829015544041449</v>
      </c>
      <c r="N17" s="1">
        <f t="shared" si="3"/>
        <v>148.19999999999999</v>
      </c>
      <c r="O17" s="1">
        <f t="shared" si="4"/>
        <v>164.21052631578948</v>
      </c>
      <c r="P17" s="1">
        <f t="shared" si="5"/>
        <v>36477</v>
      </c>
      <c r="Q17" s="1">
        <f t="shared" si="6"/>
        <v>1.0211640211640212</v>
      </c>
      <c r="T17">
        <f t="shared" si="7"/>
        <v>13.8427734375</v>
      </c>
      <c r="U17">
        <f t="shared" si="8"/>
        <v>0.62921697443181823</v>
      </c>
      <c r="V17" s="1">
        <f t="shared" si="9"/>
        <v>-0.32078302556818172</v>
      </c>
      <c r="W17" s="1">
        <f t="shared" si="10"/>
        <v>-33.766634270334919</v>
      </c>
      <c r="Y17">
        <f t="shared" si="11"/>
        <v>1.0211640211640212</v>
      </c>
      <c r="Z17">
        <f t="shared" si="12"/>
        <v>36477</v>
      </c>
      <c r="AA17">
        <f t="shared" si="13"/>
        <v>5.1195789473684208E-2</v>
      </c>
      <c r="AB17">
        <f t="shared" si="14"/>
        <v>0.22626486575180912</v>
      </c>
      <c r="AC17">
        <f t="shared" si="15"/>
        <v>226.26486575180911</v>
      </c>
      <c r="AD17" s="3">
        <v>200</v>
      </c>
      <c r="AE17">
        <f t="shared" si="16"/>
        <v>26.264865751809111</v>
      </c>
      <c r="AF17" s="1"/>
      <c r="AG17">
        <f t="shared" si="0"/>
        <v>0</v>
      </c>
    </row>
    <row r="18" spans="2:33" x14ac:dyDescent="0.25">
      <c r="B18" s="1">
        <v>250</v>
      </c>
      <c r="C18" s="1">
        <v>247</v>
      </c>
      <c r="D18" s="1">
        <v>230</v>
      </c>
      <c r="E18" s="1">
        <v>1.1000000000000001</v>
      </c>
      <c r="G18" s="1">
        <f t="shared" si="1"/>
        <v>24.200000000000003</v>
      </c>
      <c r="H18" s="1">
        <v>180</v>
      </c>
      <c r="I18" s="1">
        <f t="shared" si="2"/>
        <v>0.72874493927125505</v>
      </c>
      <c r="N18" s="1">
        <f t="shared" si="3"/>
        <v>198.00000000000003</v>
      </c>
      <c r="O18" s="1">
        <f t="shared" si="4"/>
        <v>163.63636363636363</v>
      </c>
      <c r="P18" s="1">
        <f t="shared" si="5"/>
        <v>56810</v>
      </c>
      <c r="Q18" s="1">
        <f t="shared" si="6"/>
        <v>1.0739130434782609</v>
      </c>
      <c r="T18">
        <f t="shared" si="7"/>
        <v>16.845703125</v>
      </c>
      <c r="U18">
        <f t="shared" si="8"/>
        <v>0.76571377840909094</v>
      </c>
      <c r="V18" s="1">
        <f t="shared" si="9"/>
        <v>-0.33428622159090915</v>
      </c>
      <c r="W18" s="1">
        <f t="shared" si="10"/>
        <v>-30.389656508264469</v>
      </c>
      <c r="Y18">
        <f t="shared" si="11"/>
        <v>1.0739130434782609</v>
      </c>
      <c r="Z18">
        <f t="shared" si="12"/>
        <v>56810</v>
      </c>
      <c r="AA18">
        <f t="shared" si="13"/>
        <v>7.9733333333333337E-2</v>
      </c>
      <c r="AB18">
        <f t="shared" si="14"/>
        <v>0.28237091446063162</v>
      </c>
      <c r="AC18">
        <f t="shared" si="15"/>
        <v>282.37091446063164</v>
      </c>
      <c r="AD18" s="3">
        <v>250</v>
      </c>
      <c r="AE18">
        <f t="shared" si="16"/>
        <v>32.370914460631639</v>
      </c>
      <c r="AF18" s="1"/>
      <c r="AG18">
        <f t="shared" si="0"/>
        <v>0</v>
      </c>
    </row>
    <row r="19" spans="2:33" x14ac:dyDescent="0.25">
      <c r="B19" s="1">
        <v>300</v>
      </c>
      <c r="C19" s="1">
        <v>298</v>
      </c>
      <c r="D19" s="1">
        <v>272</v>
      </c>
      <c r="E19" s="1">
        <v>1.23</v>
      </c>
      <c r="G19" s="1">
        <f t="shared" si="1"/>
        <v>27.06</v>
      </c>
      <c r="H19" s="1">
        <v>200</v>
      </c>
      <c r="I19" s="1">
        <f t="shared" si="2"/>
        <v>0.67114093959731547</v>
      </c>
      <c r="N19" s="1">
        <f t="shared" si="3"/>
        <v>246</v>
      </c>
      <c r="O19" s="1">
        <f t="shared" si="4"/>
        <v>162.60162601626016</v>
      </c>
      <c r="P19" s="1">
        <f t="shared" si="5"/>
        <v>81056</v>
      </c>
      <c r="Q19" s="1">
        <f t="shared" si="6"/>
        <v>1.0955882352941178</v>
      </c>
      <c r="T19">
        <f t="shared" si="7"/>
        <v>19.921875</v>
      </c>
      <c r="U19">
        <f t="shared" si="8"/>
        <v>0.90553977272727271</v>
      </c>
      <c r="V19" s="1">
        <f t="shared" si="9"/>
        <v>-0.32446022727272728</v>
      </c>
      <c r="W19" s="1">
        <f t="shared" si="10"/>
        <v>-26.378880266075388</v>
      </c>
      <c r="Y19">
        <f t="shared" si="11"/>
        <v>1.0955882352941178</v>
      </c>
      <c r="Z19">
        <f t="shared" si="12"/>
        <v>81056</v>
      </c>
      <c r="AA19">
        <f t="shared" si="13"/>
        <v>0.11376280701754386</v>
      </c>
      <c r="AB19">
        <f t="shared" si="14"/>
        <v>0.33728742493242148</v>
      </c>
      <c r="AC19">
        <f t="shared" si="15"/>
        <v>337.28742493242146</v>
      </c>
      <c r="AD19" s="3">
        <v>300</v>
      </c>
      <c r="AE19">
        <f t="shared" si="16"/>
        <v>37.287424932421459</v>
      </c>
      <c r="AF19" s="1"/>
      <c r="AG19">
        <f t="shared" si="0"/>
        <v>0</v>
      </c>
    </row>
    <row r="20" spans="2:33" x14ac:dyDescent="0.25">
      <c r="B20" s="1">
        <v>350</v>
      </c>
      <c r="C20" s="1">
        <v>347</v>
      </c>
      <c r="D20" s="1">
        <v>310</v>
      </c>
      <c r="E20" s="1">
        <v>1.34</v>
      </c>
      <c r="G20" s="1">
        <f t="shared" si="1"/>
        <v>29.48</v>
      </c>
      <c r="H20" s="1">
        <v>218</v>
      </c>
      <c r="I20" s="1">
        <f t="shared" si="2"/>
        <v>0.62824207492795392</v>
      </c>
      <c r="N20" s="1">
        <f t="shared" si="3"/>
        <v>292.12</v>
      </c>
      <c r="O20" s="1">
        <f t="shared" si="4"/>
        <v>162.68656716417911</v>
      </c>
      <c r="P20" s="1">
        <f t="shared" si="5"/>
        <v>107570</v>
      </c>
      <c r="Q20" s="1">
        <f t="shared" si="6"/>
        <v>1.1193548387096774</v>
      </c>
      <c r="T20">
        <f t="shared" si="7"/>
        <v>22.705078125</v>
      </c>
      <c r="U20">
        <f t="shared" si="8"/>
        <v>1.0320490056818181</v>
      </c>
      <c r="V20" s="1">
        <f t="shared" si="9"/>
        <v>-0.30795099431818196</v>
      </c>
      <c r="W20" s="1">
        <f t="shared" si="10"/>
        <v>-22.981417486431489</v>
      </c>
      <c r="Y20">
        <f t="shared" si="11"/>
        <v>1.1193548387096774</v>
      </c>
      <c r="Z20">
        <f t="shared" si="12"/>
        <v>107570</v>
      </c>
      <c r="AA20">
        <f t="shared" si="13"/>
        <v>0.15097543859649123</v>
      </c>
      <c r="AB20">
        <f t="shared" si="14"/>
        <v>0.38855557980357358</v>
      </c>
      <c r="AC20">
        <f t="shared" si="15"/>
        <v>388.55557980357361</v>
      </c>
      <c r="AD20" s="3">
        <v>350</v>
      </c>
      <c r="AE20">
        <f t="shared" si="16"/>
        <v>38.555579803573607</v>
      </c>
      <c r="AF20" s="1"/>
      <c r="AG20">
        <f t="shared" si="0"/>
        <v>0</v>
      </c>
    </row>
    <row r="21" spans="2:33" x14ac:dyDescent="0.25">
      <c r="B21" s="1">
        <v>400</v>
      </c>
      <c r="C21" s="1">
        <v>398</v>
      </c>
      <c r="D21" s="1">
        <v>345</v>
      </c>
      <c r="E21" s="1">
        <v>1.43</v>
      </c>
      <c r="G21" s="1">
        <f t="shared" si="1"/>
        <v>31.459999999999997</v>
      </c>
      <c r="H21" s="1">
        <v>236</v>
      </c>
      <c r="I21" s="1">
        <f t="shared" si="2"/>
        <v>0.59296482412060303</v>
      </c>
      <c r="N21" s="1">
        <f t="shared" si="3"/>
        <v>337.47999999999996</v>
      </c>
      <c r="O21" s="1">
        <f t="shared" si="4"/>
        <v>165.03496503496504</v>
      </c>
      <c r="P21" s="1">
        <f t="shared" si="5"/>
        <v>137310</v>
      </c>
      <c r="Q21" s="1">
        <f t="shared" si="6"/>
        <v>1.153623188405797</v>
      </c>
      <c r="T21">
        <f t="shared" si="7"/>
        <v>25.2685546875</v>
      </c>
      <c r="U21">
        <f t="shared" si="8"/>
        <v>1.1485706676136365</v>
      </c>
      <c r="V21" s="1">
        <f t="shared" si="9"/>
        <v>-0.28142933238636347</v>
      </c>
      <c r="W21" s="1">
        <f t="shared" si="10"/>
        <v>-19.680372894151294</v>
      </c>
      <c r="Y21">
        <f t="shared" si="11"/>
        <v>1.153623188405797</v>
      </c>
      <c r="Z21">
        <f t="shared" si="12"/>
        <v>137310</v>
      </c>
      <c r="AA21">
        <f t="shared" si="13"/>
        <v>0.1927157894736842</v>
      </c>
      <c r="AB21">
        <f t="shared" si="14"/>
        <v>0.43899406541966396</v>
      </c>
      <c r="AC21">
        <f t="shared" si="15"/>
        <v>438.99406541966397</v>
      </c>
      <c r="AD21" s="3">
        <v>400</v>
      </c>
      <c r="AE21">
        <f t="shared" si="16"/>
        <v>38.994065419663968</v>
      </c>
      <c r="AF21" s="1"/>
      <c r="AG21">
        <f t="shared" si="0"/>
        <v>0</v>
      </c>
    </row>
    <row r="22" spans="2:33" x14ac:dyDescent="0.25">
      <c r="B22" s="1">
        <v>450</v>
      </c>
      <c r="C22" s="1">
        <v>443</v>
      </c>
      <c r="D22" s="1">
        <v>378</v>
      </c>
      <c r="E22" s="1">
        <v>1.51</v>
      </c>
      <c r="G22" s="1">
        <f t="shared" si="1"/>
        <v>33.22</v>
      </c>
      <c r="H22" s="1">
        <v>250</v>
      </c>
      <c r="I22" s="1">
        <f t="shared" si="2"/>
        <v>0.56433408577878108</v>
      </c>
      <c r="N22" s="1">
        <f t="shared" si="3"/>
        <v>377.5</v>
      </c>
      <c r="O22" s="1">
        <f t="shared" si="4"/>
        <v>165.56291390728478</v>
      </c>
      <c r="P22" s="1">
        <f t="shared" si="5"/>
        <v>167454</v>
      </c>
      <c r="Q22" s="1">
        <f t="shared" si="6"/>
        <v>1.1719576719576719</v>
      </c>
      <c r="T22">
        <f t="shared" si="7"/>
        <v>27.685546875</v>
      </c>
      <c r="U22">
        <f t="shared" si="8"/>
        <v>1.2584339488636365</v>
      </c>
      <c r="V22" s="1">
        <f t="shared" si="9"/>
        <v>-0.25156605113636354</v>
      </c>
      <c r="W22" s="1">
        <f t="shared" si="10"/>
        <v>-16.660003386514141</v>
      </c>
      <c r="Y22">
        <f t="shared" si="11"/>
        <v>1.1719576719576719</v>
      </c>
      <c r="Z22">
        <f t="shared" si="12"/>
        <v>167454</v>
      </c>
      <c r="AA22">
        <f t="shared" si="13"/>
        <v>0.23502315789473685</v>
      </c>
      <c r="AB22">
        <f t="shared" si="14"/>
        <v>0.48479187069786644</v>
      </c>
      <c r="AC22">
        <f t="shared" si="15"/>
        <v>484.79187069786644</v>
      </c>
      <c r="AD22" s="3">
        <v>450</v>
      </c>
      <c r="AE22">
        <f t="shared" si="16"/>
        <v>34.791870697866443</v>
      </c>
      <c r="AF22" s="1"/>
      <c r="AG22">
        <f t="shared" si="0"/>
        <v>0</v>
      </c>
    </row>
    <row r="23" spans="2:33" x14ac:dyDescent="0.25">
      <c r="B23" s="1">
        <v>500</v>
      </c>
      <c r="C23" s="1">
        <v>500</v>
      </c>
      <c r="D23" s="1">
        <v>418</v>
      </c>
      <c r="E23" s="1">
        <v>1.61</v>
      </c>
      <c r="G23" s="1">
        <f t="shared" si="1"/>
        <v>35.42</v>
      </c>
      <c r="H23" s="1">
        <v>267</v>
      </c>
      <c r="I23" s="1">
        <f t="shared" si="2"/>
        <v>0.53400000000000003</v>
      </c>
      <c r="N23" s="1">
        <f t="shared" si="3"/>
        <v>429.87</v>
      </c>
      <c r="O23" s="1">
        <f t="shared" si="4"/>
        <v>165.83850931677017</v>
      </c>
      <c r="P23" s="1">
        <f t="shared" si="5"/>
        <v>209000</v>
      </c>
      <c r="Q23" s="1">
        <f t="shared" si="6"/>
        <v>1.1961722488038278</v>
      </c>
      <c r="T23">
        <f t="shared" si="7"/>
        <v>30.615234375</v>
      </c>
      <c r="U23">
        <f t="shared" si="8"/>
        <v>1.3916015625</v>
      </c>
      <c r="V23" s="1">
        <f t="shared" si="9"/>
        <v>-0.2183984375000001</v>
      </c>
      <c r="W23" s="1">
        <f t="shared" si="10"/>
        <v>-13.565120341614911</v>
      </c>
      <c r="Y23">
        <f t="shared" si="11"/>
        <v>1.1961722488038278</v>
      </c>
      <c r="Z23">
        <f t="shared" si="12"/>
        <v>209000</v>
      </c>
      <c r="AA23">
        <f t="shared" si="13"/>
        <v>0.29333333333333333</v>
      </c>
      <c r="AB23">
        <f t="shared" si="14"/>
        <v>0.54160256030906406</v>
      </c>
      <c r="AC23">
        <f t="shared" si="15"/>
        <v>541.60256030906407</v>
      </c>
      <c r="AD23" s="3">
        <v>500</v>
      </c>
      <c r="AE23">
        <f t="shared" si="16"/>
        <v>41.602560309064074</v>
      </c>
      <c r="AF23" s="1"/>
      <c r="AG23">
        <f t="shared" si="0"/>
        <v>0</v>
      </c>
    </row>
    <row r="24" spans="2:33" x14ac:dyDescent="0.25">
      <c r="B24" s="1">
        <v>550</v>
      </c>
      <c r="C24" s="1">
        <v>548</v>
      </c>
      <c r="D24" s="1">
        <v>452</v>
      </c>
      <c r="E24" s="1">
        <v>1.7</v>
      </c>
      <c r="G24" s="1">
        <f t="shared" si="1"/>
        <v>37.4</v>
      </c>
      <c r="H24" s="1">
        <v>283</v>
      </c>
      <c r="I24" s="1">
        <f t="shared" si="2"/>
        <v>0.51642335766423353</v>
      </c>
      <c r="N24" s="1">
        <f t="shared" si="3"/>
        <v>481.09999999999997</v>
      </c>
      <c r="O24" s="1">
        <f t="shared" si="4"/>
        <v>166.47058823529412</v>
      </c>
      <c r="P24" s="1">
        <f t="shared" si="5"/>
        <v>247696</v>
      </c>
      <c r="Q24" s="1">
        <f t="shared" si="6"/>
        <v>1.2123893805309736</v>
      </c>
      <c r="T24">
        <f t="shared" si="7"/>
        <v>33.10546875</v>
      </c>
      <c r="U24">
        <f t="shared" si="8"/>
        <v>1.5047940340909092</v>
      </c>
      <c r="V24" s="1">
        <f t="shared" si="9"/>
        <v>-0.19520596590909078</v>
      </c>
      <c r="W24" s="1">
        <f t="shared" si="10"/>
        <v>-11.48270387700534</v>
      </c>
      <c r="Y24">
        <f t="shared" si="11"/>
        <v>1.2123893805309736</v>
      </c>
      <c r="Z24">
        <f t="shared" si="12"/>
        <v>247696</v>
      </c>
      <c r="AA24">
        <f t="shared" si="13"/>
        <v>0.34764350877192984</v>
      </c>
      <c r="AB24">
        <f t="shared" si="14"/>
        <v>0.58961301611474781</v>
      </c>
      <c r="AC24">
        <f t="shared" si="15"/>
        <v>589.61301611474778</v>
      </c>
      <c r="AD24" s="3">
        <v>550</v>
      </c>
      <c r="AE24">
        <f t="shared" si="16"/>
        <v>39.613016114747779</v>
      </c>
      <c r="AF24" s="1"/>
      <c r="AG24">
        <f t="shared" si="0"/>
        <v>0</v>
      </c>
    </row>
    <row r="25" spans="2:33" x14ac:dyDescent="0.25">
      <c r="B25" s="1">
        <v>600</v>
      </c>
      <c r="C25" s="1">
        <v>600</v>
      </c>
      <c r="D25" s="1">
        <v>485</v>
      </c>
      <c r="E25" s="1">
        <v>1.78</v>
      </c>
      <c r="G25" s="1">
        <f t="shared" si="1"/>
        <v>39.160000000000004</v>
      </c>
      <c r="H25" s="1">
        <v>295</v>
      </c>
      <c r="I25" s="1">
        <f t="shared" si="2"/>
        <v>0.49166666666666664</v>
      </c>
      <c r="N25" s="1">
        <f t="shared" si="3"/>
        <v>525.1</v>
      </c>
      <c r="O25" s="1">
        <f t="shared" si="4"/>
        <v>165.73033707865167</v>
      </c>
      <c r="P25" s="1">
        <f t="shared" si="5"/>
        <v>291000</v>
      </c>
      <c r="Q25" s="1">
        <f t="shared" si="6"/>
        <v>1.2371134020618557</v>
      </c>
      <c r="T25">
        <f t="shared" si="7"/>
        <v>35.5224609375</v>
      </c>
      <c r="U25">
        <f t="shared" si="8"/>
        <v>1.6146573153409092</v>
      </c>
      <c r="V25" s="1">
        <f t="shared" si="9"/>
        <v>-0.16534268465909085</v>
      </c>
      <c r="W25" s="1">
        <f t="shared" si="10"/>
        <v>-9.2889148684882503</v>
      </c>
      <c r="Y25">
        <f t="shared" si="11"/>
        <v>1.2371134020618557</v>
      </c>
      <c r="Z25">
        <f t="shared" si="12"/>
        <v>291000</v>
      </c>
      <c r="AA25">
        <f t="shared" si="13"/>
        <v>0.40842105263157896</v>
      </c>
      <c r="AB25">
        <f t="shared" si="14"/>
        <v>0.63907828364886488</v>
      </c>
      <c r="AC25">
        <f t="shared" si="15"/>
        <v>639.07828364886484</v>
      </c>
      <c r="AD25" s="3">
        <v>600</v>
      </c>
      <c r="AE25">
        <f t="shared" si="16"/>
        <v>39.07828364886484</v>
      </c>
      <c r="AF25" s="1"/>
      <c r="AG25">
        <f t="shared" si="0"/>
        <v>0</v>
      </c>
    </row>
    <row r="26" spans="2:33" x14ac:dyDescent="0.25">
      <c r="B26" s="1">
        <v>650</v>
      </c>
      <c r="C26" s="1">
        <v>650</v>
      </c>
      <c r="D26" s="1">
        <v>522</v>
      </c>
      <c r="E26" s="1">
        <v>1.87</v>
      </c>
      <c r="G26" s="1">
        <f t="shared" si="1"/>
        <v>41.14</v>
      </c>
      <c r="H26" s="1">
        <v>310</v>
      </c>
      <c r="I26" s="1">
        <f t="shared" si="2"/>
        <v>0.47692307692307695</v>
      </c>
      <c r="N26" s="1">
        <f t="shared" si="3"/>
        <v>579.70000000000005</v>
      </c>
      <c r="O26" s="1">
        <f t="shared" si="4"/>
        <v>165.77540106951869</v>
      </c>
      <c r="P26" s="1">
        <f t="shared" si="5"/>
        <v>339300</v>
      </c>
      <c r="Q26" s="1">
        <f t="shared" si="6"/>
        <v>1.2452107279693487</v>
      </c>
      <c r="T26">
        <f t="shared" si="7"/>
        <v>38.232421875</v>
      </c>
      <c r="U26">
        <f t="shared" si="8"/>
        <v>1.7378373579545454</v>
      </c>
      <c r="V26" s="1">
        <f t="shared" si="9"/>
        <v>-0.13216264204545469</v>
      </c>
      <c r="W26" s="1">
        <f t="shared" si="10"/>
        <v>-7.067520964997577</v>
      </c>
      <c r="Y26">
        <f t="shared" si="11"/>
        <v>1.2452107279693487</v>
      </c>
      <c r="Z26">
        <f t="shared" si="12"/>
        <v>339300</v>
      </c>
      <c r="AA26">
        <f t="shared" si="13"/>
        <v>0.47621052631578947</v>
      </c>
      <c r="AB26">
        <f t="shared" si="14"/>
        <v>0.69008008688542044</v>
      </c>
      <c r="AC26">
        <f t="shared" si="15"/>
        <v>690.08008688542043</v>
      </c>
      <c r="AD26" s="3">
        <v>650</v>
      </c>
      <c r="AE26">
        <f t="shared" si="16"/>
        <v>40.080086885420428</v>
      </c>
      <c r="AF26" s="1"/>
      <c r="AG26">
        <f t="shared" si="0"/>
        <v>0</v>
      </c>
    </row>
    <row r="27" spans="2:33" x14ac:dyDescent="0.25">
      <c r="B27" s="1">
        <v>700</v>
      </c>
      <c r="C27" s="1">
        <v>699</v>
      </c>
      <c r="D27" s="1">
        <v>553</v>
      </c>
      <c r="E27" s="1">
        <v>1.94</v>
      </c>
      <c r="G27" s="1">
        <f t="shared" si="1"/>
        <v>42.68</v>
      </c>
      <c r="H27" s="1">
        <v>323</v>
      </c>
      <c r="I27" s="1">
        <f t="shared" si="2"/>
        <v>0.46208869814020026</v>
      </c>
      <c r="N27" s="1">
        <f t="shared" si="3"/>
        <v>626.62</v>
      </c>
      <c r="O27" s="1">
        <f t="shared" si="4"/>
        <v>166.49484536082474</v>
      </c>
      <c r="P27" s="1">
        <f t="shared" si="5"/>
        <v>386547</v>
      </c>
      <c r="Q27" s="1">
        <f t="shared" si="6"/>
        <v>1.2640144665461122</v>
      </c>
      <c r="T27">
        <f t="shared" si="7"/>
        <v>40.5029296875</v>
      </c>
      <c r="U27">
        <f t="shared" si="8"/>
        <v>1.8410422585227273</v>
      </c>
      <c r="V27" s="1">
        <f t="shared" si="9"/>
        <v>-9.8957741477272654E-2</v>
      </c>
      <c r="W27" s="1">
        <f t="shared" si="10"/>
        <v>-5.1009145091377661</v>
      </c>
      <c r="Y27">
        <f t="shared" si="11"/>
        <v>1.2640144665461122</v>
      </c>
      <c r="Z27">
        <f t="shared" si="12"/>
        <v>386547</v>
      </c>
      <c r="AA27">
        <f t="shared" si="13"/>
        <v>0.54252210526315792</v>
      </c>
      <c r="AB27">
        <f t="shared" si="14"/>
        <v>0.73656099901037242</v>
      </c>
      <c r="AC27">
        <f t="shared" si="15"/>
        <v>736.56099901037237</v>
      </c>
      <c r="AD27" s="3">
        <v>700</v>
      </c>
      <c r="AE27">
        <f t="shared" si="16"/>
        <v>36.56099901037237</v>
      </c>
      <c r="AF27" s="1"/>
      <c r="AG27">
        <f t="shared" si="0"/>
        <v>0</v>
      </c>
    </row>
    <row r="28" spans="2:33" x14ac:dyDescent="0.25">
      <c r="B28" s="1">
        <v>750</v>
      </c>
      <c r="C28" s="1">
        <v>748</v>
      </c>
      <c r="D28" s="1">
        <v>587</v>
      </c>
      <c r="E28" s="1">
        <v>2.02</v>
      </c>
      <c r="G28" s="1">
        <f t="shared" si="1"/>
        <v>44.44</v>
      </c>
      <c r="H28" s="1">
        <v>335</v>
      </c>
      <c r="I28" s="1">
        <f t="shared" si="2"/>
        <v>0.44786096256684493</v>
      </c>
      <c r="N28" s="1">
        <f t="shared" si="3"/>
        <v>676.7</v>
      </c>
      <c r="O28" s="1">
        <f t="shared" si="4"/>
        <v>165.84158415841583</v>
      </c>
      <c r="P28" s="1">
        <f t="shared" si="5"/>
        <v>439076</v>
      </c>
      <c r="Q28" s="1">
        <f t="shared" si="6"/>
        <v>1.2742759795570699</v>
      </c>
      <c r="T28">
        <f t="shared" si="7"/>
        <v>42.9931640625</v>
      </c>
      <c r="U28">
        <f t="shared" si="8"/>
        <v>1.9542347301136365</v>
      </c>
      <c r="V28" s="1">
        <f t="shared" si="9"/>
        <v>-6.5765269886363553E-2</v>
      </c>
      <c r="W28" s="1">
        <f t="shared" si="10"/>
        <v>-3.2557064300179976</v>
      </c>
      <c r="Y28">
        <f t="shared" si="11"/>
        <v>1.2742759795570699</v>
      </c>
      <c r="Z28">
        <f t="shared" si="12"/>
        <v>439076</v>
      </c>
      <c r="AA28">
        <f t="shared" si="13"/>
        <v>0.61624701754385969</v>
      </c>
      <c r="AB28">
        <f t="shared" si="14"/>
        <v>0.7850140237880211</v>
      </c>
      <c r="AC28">
        <f t="shared" si="15"/>
        <v>785.01402378802106</v>
      </c>
      <c r="AD28" s="3">
        <v>750</v>
      </c>
      <c r="AE28">
        <f t="shared" si="16"/>
        <v>35.014023788021063</v>
      </c>
      <c r="AF28" s="1"/>
      <c r="AG28">
        <f t="shared" si="0"/>
        <v>0</v>
      </c>
    </row>
    <row r="29" spans="2:33" x14ac:dyDescent="0.25">
      <c r="B29" s="1">
        <v>800</v>
      </c>
      <c r="C29" s="1">
        <v>800</v>
      </c>
      <c r="D29" s="1">
        <v>630</v>
      </c>
      <c r="E29" s="1">
        <v>2.11</v>
      </c>
      <c r="G29" s="1">
        <f t="shared" si="1"/>
        <v>46.419999999999995</v>
      </c>
      <c r="H29" s="1">
        <v>350</v>
      </c>
      <c r="I29" s="1">
        <f t="shared" si="2"/>
        <v>0.4375</v>
      </c>
      <c r="N29" s="1">
        <f t="shared" si="3"/>
        <v>738.5</v>
      </c>
      <c r="O29" s="1">
        <f t="shared" si="4"/>
        <v>165.87677725118485</v>
      </c>
      <c r="P29" s="1">
        <f t="shared" si="5"/>
        <v>504000</v>
      </c>
      <c r="Q29" s="1">
        <f t="shared" si="6"/>
        <v>1.2698412698412698</v>
      </c>
      <c r="T29">
        <f t="shared" si="7"/>
        <v>46.142578125</v>
      </c>
      <c r="U29">
        <f t="shared" si="8"/>
        <v>2.0973899147727271</v>
      </c>
      <c r="V29" s="1">
        <f t="shared" si="9"/>
        <v>-1.2610085227272805E-2</v>
      </c>
      <c r="W29" s="1">
        <f t="shared" si="10"/>
        <v>-0.59763437096079652</v>
      </c>
      <c r="Y29">
        <f t="shared" si="11"/>
        <v>1.2698412698412698</v>
      </c>
      <c r="Z29">
        <f t="shared" si="12"/>
        <v>504000</v>
      </c>
      <c r="AA29">
        <f t="shared" si="13"/>
        <v>0.70736842105263154</v>
      </c>
      <c r="AB29">
        <f t="shared" si="14"/>
        <v>0.84105197286055489</v>
      </c>
      <c r="AC29">
        <f t="shared" si="15"/>
        <v>841.05197286055488</v>
      </c>
      <c r="AD29" s="3">
        <v>800</v>
      </c>
      <c r="AE29">
        <f t="shared" si="16"/>
        <v>41.051972860554883</v>
      </c>
      <c r="AF29" s="1"/>
      <c r="AG29">
        <f t="shared" si="0"/>
        <v>0</v>
      </c>
    </row>
    <row r="30" spans="2:33" x14ac:dyDescent="0.25">
      <c r="B30" s="1">
        <v>850</v>
      </c>
      <c r="C30" s="1">
        <v>845</v>
      </c>
      <c r="D30" s="1">
        <v>667</v>
      </c>
      <c r="E30" s="1">
        <v>2.1800000000000002</v>
      </c>
      <c r="G30" s="1">
        <f t="shared" si="1"/>
        <v>47.96</v>
      </c>
      <c r="H30" s="1">
        <v>361</v>
      </c>
      <c r="I30" s="1">
        <f t="shared" si="2"/>
        <v>0.42721893491124258</v>
      </c>
      <c r="N30" s="1">
        <f t="shared" si="3"/>
        <v>786.98</v>
      </c>
      <c r="O30" s="1">
        <f t="shared" si="4"/>
        <v>165.59633027522935</v>
      </c>
      <c r="P30" s="1">
        <f t="shared" si="5"/>
        <v>563615</v>
      </c>
      <c r="Q30" s="1">
        <f t="shared" si="6"/>
        <v>1.2668665667166417</v>
      </c>
      <c r="T30">
        <f t="shared" si="7"/>
        <v>48.8525390625</v>
      </c>
      <c r="U30">
        <f t="shared" si="8"/>
        <v>2.2205699573863638</v>
      </c>
      <c r="V30" s="1">
        <f t="shared" si="9"/>
        <v>4.0569957386363598E-2</v>
      </c>
      <c r="W30" s="1">
        <f t="shared" si="10"/>
        <v>1.861007219557963</v>
      </c>
      <c r="Y30">
        <f t="shared" si="11"/>
        <v>1.2668665667166417</v>
      </c>
      <c r="Z30">
        <f t="shared" si="12"/>
        <v>563615</v>
      </c>
      <c r="AA30">
        <f t="shared" si="13"/>
        <v>0.7910385964912281</v>
      </c>
      <c r="AB30">
        <f t="shared" si="14"/>
        <v>0.88940350600344953</v>
      </c>
      <c r="AC30">
        <f t="shared" si="15"/>
        <v>889.40350600344948</v>
      </c>
      <c r="AD30" s="3">
        <v>850</v>
      </c>
      <c r="AE30">
        <f t="shared" si="16"/>
        <v>39.403506003449479</v>
      </c>
      <c r="AF30" s="1"/>
      <c r="AG30">
        <f t="shared" si="0"/>
        <v>0</v>
      </c>
    </row>
    <row r="31" spans="2:33" x14ac:dyDescent="0.25">
      <c r="B31" s="1">
        <v>900</v>
      </c>
      <c r="C31" s="1">
        <v>897</v>
      </c>
      <c r="D31" s="1">
        <v>707</v>
      </c>
      <c r="E31" s="1">
        <v>2.2400000000000002</v>
      </c>
      <c r="G31" s="1">
        <f t="shared" si="1"/>
        <v>49.28</v>
      </c>
      <c r="H31" s="1">
        <v>372</v>
      </c>
      <c r="I31" s="1">
        <f t="shared" si="2"/>
        <v>0.41471571906354515</v>
      </c>
      <c r="N31" s="1">
        <f t="shared" si="3"/>
        <v>833.28000000000009</v>
      </c>
      <c r="O31" s="1">
        <f t="shared" si="4"/>
        <v>166.07142857142856</v>
      </c>
      <c r="P31" s="1">
        <f t="shared" si="5"/>
        <v>634179</v>
      </c>
      <c r="Q31" s="1">
        <f t="shared" si="6"/>
        <v>1.2687411598302687</v>
      </c>
      <c r="T31">
        <f t="shared" si="7"/>
        <v>51.7822265625</v>
      </c>
      <c r="U31">
        <f t="shared" si="8"/>
        <v>2.3537375710227271</v>
      </c>
      <c r="V31" s="1">
        <f t="shared" si="9"/>
        <v>0.11373757102272686</v>
      </c>
      <c r="W31" s="1">
        <f t="shared" si="10"/>
        <v>5.077570134943163</v>
      </c>
      <c r="Y31">
        <f t="shared" si="11"/>
        <v>1.2687411598302687</v>
      </c>
      <c r="Z31">
        <f t="shared" si="12"/>
        <v>634179</v>
      </c>
      <c r="AA31">
        <f t="shared" si="13"/>
        <v>0.89007578947368426</v>
      </c>
      <c r="AB31">
        <f t="shared" si="14"/>
        <v>0.9434382806912619</v>
      </c>
      <c r="AC31">
        <f t="shared" si="15"/>
        <v>943.43828069126187</v>
      </c>
      <c r="AD31" s="3">
        <v>900</v>
      </c>
      <c r="AE31">
        <f t="shared" si="16"/>
        <v>43.438280691261866</v>
      </c>
      <c r="AF31" s="1"/>
      <c r="AG31">
        <f t="shared" si="0"/>
        <v>0</v>
      </c>
    </row>
    <row r="32" spans="2:33" x14ac:dyDescent="0.25">
      <c r="B32" s="1">
        <v>950</v>
      </c>
      <c r="C32" s="1">
        <v>950</v>
      </c>
      <c r="D32" s="1">
        <v>750</v>
      </c>
      <c r="E32" s="1">
        <v>2.31</v>
      </c>
      <c r="G32" s="1">
        <f t="shared" si="1"/>
        <v>50.82</v>
      </c>
      <c r="H32" s="1">
        <v>383</v>
      </c>
      <c r="I32" s="1">
        <f t="shared" si="2"/>
        <v>0.4031578947368421</v>
      </c>
      <c r="N32" s="1">
        <f t="shared" si="3"/>
        <v>884.73</v>
      </c>
      <c r="O32" s="1">
        <f t="shared" si="4"/>
        <v>165.80086580086581</v>
      </c>
      <c r="P32" s="1">
        <f t="shared" si="5"/>
        <v>712500</v>
      </c>
      <c r="Q32" s="1">
        <f t="shared" si="6"/>
        <v>1.2666666666666666</v>
      </c>
      <c r="T32">
        <f t="shared" si="7"/>
        <v>54.931640625</v>
      </c>
      <c r="U32">
        <f t="shared" si="8"/>
        <v>2.4968927556818183</v>
      </c>
      <c r="V32" s="1">
        <f t="shared" si="9"/>
        <v>0.18689275568181829</v>
      </c>
      <c r="W32" s="1">
        <f t="shared" si="10"/>
        <v>8.0905954840613976</v>
      </c>
      <c r="Y32">
        <f t="shared" si="11"/>
        <v>1.2666666666666666</v>
      </c>
      <c r="Z32">
        <f t="shared" si="12"/>
        <v>712500</v>
      </c>
      <c r="AA32">
        <f t="shared" si="13"/>
        <v>1</v>
      </c>
      <c r="AB32">
        <f t="shared" si="14"/>
        <v>1</v>
      </c>
      <c r="AC32">
        <f t="shared" si="15"/>
        <v>1000</v>
      </c>
      <c r="AD32" s="3">
        <v>950</v>
      </c>
      <c r="AE32">
        <f t="shared" si="16"/>
        <v>50</v>
      </c>
    </row>
    <row r="33" spans="2:30" x14ac:dyDescent="0.25">
      <c r="B33" s="1">
        <v>1000</v>
      </c>
      <c r="AD33" s="3">
        <v>1000</v>
      </c>
    </row>
    <row r="35" spans="2:30" x14ac:dyDescent="0.25">
      <c r="G35" s="1" t="s">
        <v>16</v>
      </c>
      <c r="H35" s="1" t="s">
        <v>17</v>
      </c>
    </row>
  </sheetData>
  <mergeCells count="2">
    <mergeCell ref="N12:O12"/>
    <mergeCell ref="P12:Q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0A32-0E57-4527-A8A0-DFD535ECD569}">
  <dimension ref="B12:U35"/>
  <sheetViews>
    <sheetView tabSelected="1" topLeftCell="A8" workbookViewId="0">
      <selection activeCell="F14" sqref="F14:F32"/>
    </sheetView>
  </sheetViews>
  <sheetFormatPr baseColWidth="10" defaultRowHeight="15" x14ac:dyDescent="0.25"/>
  <cols>
    <col min="2" max="3" width="11.42578125" style="5"/>
    <col min="4" max="4" width="15.140625" style="5" bestFit="1" customWidth="1"/>
    <col min="5" max="6" width="11.42578125" style="5"/>
    <col min="7" max="7" width="18.7109375" style="5" customWidth="1"/>
    <col min="10" max="12" width="11.42578125" style="5"/>
    <col min="15" max="15" width="16.7109375" customWidth="1"/>
  </cols>
  <sheetData>
    <row r="12" spans="2:21" x14ac:dyDescent="0.25">
      <c r="D12" s="5" t="s">
        <v>33</v>
      </c>
      <c r="T12" t="s">
        <v>12</v>
      </c>
      <c r="U12" t="s">
        <v>13</v>
      </c>
    </row>
    <row r="13" spans="2:21" x14ac:dyDescent="0.25">
      <c r="B13" s="5" t="s">
        <v>0</v>
      </c>
      <c r="C13" s="5" t="s">
        <v>2</v>
      </c>
      <c r="D13" s="5" t="s">
        <v>34</v>
      </c>
      <c r="E13" s="5" t="s">
        <v>4</v>
      </c>
      <c r="H13" s="5" t="s">
        <v>5</v>
      </c>
      <c r="I13" s="5" t="s">
        <v>6</v>
      </c>
      <c r="J13" s="5" t="s">
        <v>14</v>
      </c>
      <c r="K13" s="5" t="s">
        <v>15</v>
      </c>
      <c r="M13" s="5" t="s">
        <v>7</v>
      </c>
      <c r="N13" s="5" t="s">
        <v>8</v>
      </c>
      <c r="O13" s="5" t="s">
        <v>11</v>
      </c>
      <c r="P13" s="5" t="s">
        <v>9</v>
      </c>
      <c r="Q13" s="5" t="s">
        <v>10</v>
      </c>
      <c r="R13" s="5" t="s">
        <v>0</v>
      </c>
      <c r="T13" s="5">
        <v>4.46</v>
      </c>
      <c r="U13">
        <f>(T13*380)/4.88</f>
        <v>347.29508196721309</v>
      </c>
    </row>
    <row r="14" spans="2:21" x14ac:dyDescent="0.25">
      <c r="B14" s="5">
        <v>50</v>
      </c>
      <c r="C14" s="5">
        <v>105</v>
      </c>
      <c r="D14" s="5">
        <v>16</v>
      </c>
      <c r="E14" s="5">
        <v>73</v>
      </c>
      <c r="F14" s="5">
        <f>-0.000025*C14*C14+0.092*C14+8.5</f>
        <v>17.884374999999999</v>
      </c>
      <c r="G14" s="5">
        <f>D14-F14</f>
        <v>-1.8843749999999986</v>
      </c>
      <c r="H14">
        <f>(C14/1024)*75</f>
        <v>7.6904296875</v>
      </c>
      <c r="I14">
        <f>H14/22</f>
        <v>0.34956498579545453</v>
      </c>
      <c r="J14" s="5" t="e">
        <f>I14-#REF!</f>
        <v>#REF!</v>
      </c>
      <c r="K14" s="5" t="e">
        <f>(J14/#REF!)*100</f>
        <v>#REF!</v>
      </c>
      <c r="M14" t="e">
        <f>#REF!/C14</f>
        <v>#REF!</v>
      </c>
      <c r="N14" t="e">
        <f>#REF!*C14</f>
        <v>#REF!</v>
      </c>
      <c r="O14" t="e">
        <f>+N14/$N$32</f>
        <v>#REF!</v>
      </c>
      <c r="P14" t="e">
        <f>+SQRT(O14)</f>
        <v>#REF!</v>
      </c>
      <c r="Q14" t="e">
        <f>+P14*1000</f>
        <v>#REF!</v>
      </c>
      <c r="R14" s="5">
        <v>50</v>
      </c>
      <c r="S14" t="e">
        <f>Q14-R14</f>
        <v>#REF!</v>
      </c>
      <c r="T14" s="5"/>
      <c r="U14">
        <f t="shared" ref="U14:U31" si="0">(T14*380)/4.88</f>
        <v>0</v>
      </c>
    </row>
    <row r="15" spans="2:21" x14ac:dyDescent="0.25">
      <c r="B15" s="5">
        <v>100</v>
      </c>
      <c r="C15" s="5">
        <v>145</v>
      </c>
      <c r="D15" s="5">
        <v>22.78</v>
      </c>
      <c r="E15" s="5">
        <v>102</v>
      </c>
      <c r="F15" s="5">
        <f t="shared" ref="F15:F32" si="1">-0.000025*C15*C15+0.092*C15+8.5</f>
        <v>21.314374999999998</v>
      </c>
      <c r="G15" s="5">
        <f t="shared" ref="G15:G32" si="2">D15-F15</f>
        <v>1.4656250000000028</v>
      </c>
      <c r="H15">
        <f>(C15/1024)*75</f>
        <v>10.6201171875</v>
      </c>
      <c r="I15">
        <f t="shared" ref="I15:I32" si="3">H15/22</f>
        <v>0.48273259943181818</v>
      </c>
      <c r="J15" s="5" t="e">
        <f>I15-#REF!</f>
        <v>#REF!</v>
      </c>
      <c r="K15" s="5" t="e">
        <f>(J15/#REF!)*100</f>
        <v>#REF!</v>
      </c>
      <c r="M15" t="e">
        <f>#REF!/C15</f>
        <v>#REF!</v>
      </c>
      <c r="N15" t="e">
        <f>#REF!*C15</f>
        <v>#REF!</v>
      </c>
      <c r="O15" t="e">
        <f t="shared" ref="O15:O32" si="4">+N15/$N$32</f>
        <v>#REF!</v>
      </c>
      <c r="P15" t="e">
        <f t="shared" ref="P15:P32" si="5">+SQRT(O15)</f>
        <v>#REF!</v>
      </c>
      <c r="Q15" t="e">
        <f t="shared" ref="Q15:Q32" si="6">+P15*1000</f>
        <v>#REF!</v>
      </c>
      <c r="R15" s="5">
        <v>100</v>
      </c>
      <c r="S15" t="e">
        <f t="shared" ref="S15:S32" si="7">Q15-R15</f>
        <v>#REF!</v>
      </c>
      <c r="T15" s="5"/>
      <c r="U15">
        <f t="shared" si="0"/>
        <v>0</v>
      </c>
    </row>
    <row r="16" spans="2:21" x14ac:dyDescent="0.25">
      <c r="B16" s="5">
        <v>150</v>
      </c>
      <c r="C16" s="5">
        <v>220</v>
      </c>
      <c r="D16" s="5">
        <v>27.47</v>
      </c>
      <c r="E16" s="5">
        <v>134</v>
      </c>
      <c r="F16" s="5">
        <f t="shared" si="1"/>
        <v>27.529999999999998</v>
      </c>
      <c r="G16" s="5">
        <f t="shared" si="2"/>
        <v>-5.9999999999998721E-2</v>
      </c>
      <c r="H16">
        <f>(C16/1024)*75</f>
        <v>16.11328125</v>
      </c>
      <c r="I16">
        <f t="shared" si="3"/>
        <v>0.732421875</v>
      </c>
      <c r="J16" s="5" t="e">
        <f>I16-#REF!</f>
        <v>#REF!</v>
      </c>
      <c r="K16" s="5" t="e">
        <f>(J16/#REF!)*100</f>
        <v>#REF!</v>
      </c>
      <c r="M16" t="e">
        <f>#REF!/C16</f>
        <v>#REF!</v>
      </c>
      <c r="N16" t="e">
        <f>#REF!*C16</f>
        <v>#REF!</v>
      </c>
      <c r="O16" t="e">
        <f t="shared" si="4"/>
        <v>#REF!</v>
      </c>
      <c r="P16" t="e">
        <f t="shared" si="5"/>
        <v>#REF!</v>
      </c>
      <c r="Q16" t="e">
        <f t="shared" si="6"/>
        <v>#REF!</v>
      </c>
      <c r="R16" s="5">
        <v>150</v>
      </c>
      <c r="S16" t="e">
        <f t="shared" si="7"/>
        <v>#REF!</v>
      </c>
      <c r="T16" s="5"/>
      <c r="U16">
        <f t="shared" si="0"/>
        <v>0</v>
      </c>
    </row>
    <row r="17" spans="2:21" x14ac:dyDescent="0.25">
      <c r="B17" s="5">
        <v>200</v>
      </c>
      <c r="C17" s="5">
        <v>275</v>
      </c>
      <c r="D17" s="5">
        <v>32.47</v>
      </c>
      <c r="E17" s="5">
        <v>156</v>
      </c>
      <c r="F17" s="5">
        <f t="shared" si="1"/>
        <v>31.909375000000001</v>
      </c>
      <c r="G17" s="5">
        <f t="shared" si="2"/>
        <v>0.56062499999999815</v>
      </c>
      <c r="H17">
        <f>(C17/1024)*75</f>
        <v>20.1416015625</v>
      </c>
      <c r="I17">
        <f t="shared" si="3"/>
        <v>0.91552734375</v>
      </c>
      <c r="J17" s="5" t="e">
        <f>I17-#REF!</f>
        <v>#REF!</v>
      </c>
      <c r="K17" s="5" t="e">
        <f>(J17/#REF!)*100</f>
        <v>#REF!</v>
      </c>
      <c r="M17" t="e">
        <f>#REF!/C17</f>
        <v>#REF!</v>
      </c>
      <c r="N17" t="e">
        <f>#REF!*C17</f>
        <v>#REF!</v>
      </c>
      <c r="O17" t="e">
        <f t="shared" si="4"/>
        <v>#REF!</v>
      </c>
      <c r="P17" t="e">
        <f t="shared" si="5"/>
        <v>#REF!</v>
      </c>
      <c r="Q17" t="e">
        <f t="shared" si="6"/>
        <v>#REF!</v>
      </c>
      <c r="R17" s="5">
        <v>200</v>
      </c>
      <c r="S17" t="e">
        <f t="shared" si="7"/>
        <v>#REF!</v>
      </c>
      <c r="T17" s="5"/>
      <c r="U17">
        <f t="shared" si="0"/>
        <v>0</v>
      </c>
    </row>
    <row r="18" spans="2:21" x14ac:dyDescent="0.25">
      <c r="B18" s="5">
        <v>250</v>
      </c>
      <c r="C18" s="5">
        <v>330</v>
      </c>
      <c r="D18" s="5">
        <v>36.47</v>
      </c>
      <c r="E18" s="5">
        <v>180</v>
      </c>
      <c r="F18" s="5">
        <f t="shared" si="1"/>
        <v>36.137500000000003</v>
      </c>
      <c r="G18" s="5">
        <f t="shared" si="2"/>
        <v>0.33249999999999602</v>
      </c>
      <c r="H18">
        <f>(C18/1024)*75</f>
        <v>24.169921875</v>
      </c>
      <c r="I18">
        <f t="shared" si="3"/>
        <v>1.0986328125</v>
      </c>
      <c r="J18" s="5" t="e">
        <f>I18-#REF!</f>
        <v>#REF!</v>
      </c>
      <c r="K18" s="5" t="e">
        <f>(J18/#REF!)*100</f>
        <v>#REF!</v>
      </c>
      <c r="M18" t="e">
        <f>#REF!/C18</f>
        <v>#REF!</v>
      </c>
      <c r="N18" t="e">
        <f>#REF!*C18</f>
        <v>#REF!</v>
      </c>
      <c r="O18" t="e">
        <f t="shared" si="4"/>
        <v>#REF!</v>
      </c>
      <c r="P18" t="e">
        <f t="shared" si="5"/>
        <v>#REF!</v>
      </c>
      <c r="Q18" t="e">
        <f t="shared" si="6"/>
        <v>#REF!</v>
      </c>
      <c r="R18" s="5">
        <v>250</v>
      </c>
      <c r="S18" t="e">
        <f t="shared" si="7"/>
        <v>#REF!</v>
      </c>
      <c r="T18" s="5"/>
      <c r="U18">
        <f t="shared" si="0"/>
        <v>0</v>
      </c>
    </row>
    <row r="19" spans="2:21" x14ac:dyDescent="0.25">
      <c r="B19" s="5">
        <v>300</v>
      </c>
      <c r="C19" s="5">
        <v>380</v>
      </c>
      <c r="D19" s="5">
        <v>40.119999999999997</v>
      </c>
      <c r="E19" s="5">
        <v>200</v>
      </c>
      <c r="F19" s="5">
        <f t="shared" si="1"/>
        <v>39.85</v>
      </c>
      <c r="G19" s="5">
        <f t="shared" si="2"/>
        <v>0.26999999999999602</v>
      </c>
      <c r="H19">
        <f>(C19/1024)*75</f>
        <v>27.83203125</v>
      </c>
      <c r="I19">
        <f t="shared" si="3"/>
        <v>1.2650923295454546</v>
      </c>
      <c r="J19" s="5" t="e">
        <f>I19-#REF!</f>
        <v>#REF!</v>
      </c>
      <c r="K19" s="5" t="e">
        <f>(J19/#REF!)*100</f>
        <v>#REF!</v>
      </c>
      <c r="M19" t="e">
        <f>#REF!/C19</f>
        <v>#REF!</v>
      </c>
      <c r="N19" t="e">
        <f>#REF!*C19</f>
        <v>#REF!</v>
      </c>
      <c r="O19" t="e">
        <f t="shared" si="4"/>
        <v>#REF!</v>
      </c>
      <c r="P19" t="e">
        <f t="shared" si="5"/>
        <v>#REF!</v>
      </c>
      <c r="Q19" t="e">
        <f t="shared" si="6"/>
        <v>#REF!</v>
      </c>
      <c r="R19" s="5">
        <v>300</v>
      </c>
      <c r="S19" t="e">
        <f t="shared" si="7"/>
        <v>#REF!</v>
      </c>
      <c r="T19" s="5"/>
      <c r="U19">
        <f t="shared" si="0"/>
        <v>0</v>
      </c>
    </row>
    <row r="20" spans="2:21" x14ac:dyDescent="0.25">
      <c r="B20" s="5">
        <v>350</v>
      </c>
      <c r="C20" s="5">
        <v>430</v>
      </c>
      <c r="D20" s="5">
        <v>43.28</v>
      </c>
      <c r="E20" s="5">
        <v>218</v>
      </c>
      <c r="F20" s="5">
        <f t="shared" si="1"/>
        <v>43.4375</v>
      </c>
      <c r="G20" s="5">
        <f t="shared" si="2"/>
        <v>-0.15749999999999886</v>
      </c>
      <c r="H20">
        <f>(C20/1024)*75</f>
        <v>31.494140625</v>
      </c>
      <c r="I20">
        <f t="shared" si="3"/>
        <v>1.4315518465909092</v>
      </c>
      <c r="J20" s="5" t="e">
        <f>I20-#REF!</f>
        <v>#REF!</v>
      </c>
      <c r="K20" s="5" t="e">
        <f>(J20/#REF!)*100</f>
        <v>#REF!</v>
      </c>
      <c r="M20" t="e">
        <f>#REF!/C20</f>
        <v>#REF!</v>
      </c>
      <c r="N20" t="e">
        <f>#REF!*C20</f>
        <v>#REF!</v>
      </c>
      <c r="O20" t="e">
        <f t="shared" si="4"/>
        <v>#REF!</v>
      </c>
      <c r="P20" t="e">
        <f t="shared" si="5"/>
        <v>#REF!</v>
      </c>
      <c r="Q20" t="e">
        <f t="shared" si="6"/>
        <v>#REF!</v>
      </c>
      <c r="R20" s="5">
        <v>350</v>
      </c>
      <c r="S20" t="e">
        <f t="shared" si="7"/>
        <v>#REF!</v>
      </c>
      <c r="T20" s="5"/>
      <c r="U20">
        <f t="shared" si="0"/>
        <v>0</v>
      </c>
    </row>
    <row r="21" spans="2:21" x14ac:dyDescent="0.25">
      <c r="B21" s="5">
        <v>400</v>
      </c>
      <c r="C21" s="5">
        <v>480</v>
      </c>
      <c r="D21" s="5">
        <v>46.6</v>
      </c>
      <c r="E21" s="5">
        <v>236</v>
      </c>
      <c r="F21" s="5">
        <f t="shared" si="1"/>
        <v>46.9</v>
      </c>
      <c r="G21" s="5">
        <f t="shared" si="2"/>
        <v>-0.29999999999999716</v>
      </c>
      <c r="H21">
        <f>(C21/1024)*75</f>
        <v>35.15625</v>
      </c>
      <c r="I21">
        <f t="shared" si="3"/>
        <v>1.5980113636363635</v>
      </c>
      <c r="J21" s="5" t="e">
        <f>I21-#REF!</f>
        <v>#REF!</v>
      </c>
      <c r="K21" s="5" t="e">
        <f>(J21/#REF!)*100</f>
        <v>#REF!</v>
      </c>
      <c r="M21" t="e">
        <f>#REF!/C21</f>
        <v>#REF!</v>
      </c>
      <c r="N21" t="e">
        <f>#REF!*C21</f>
        <v>#REF!</v>
      </c>
      <c r="O21" t="e">
        <f t="shared" si="4"/>
        <v>#REF!</v>
      </c>
      <c r="P21" t="e">
        <f t="shared" si="5"/>
        <v>#REF!</v>
      </c>
      <c r="Q21" t="e">
        <f t="shared" si="6"/>
        <v>#REF!</v>
      </c>
      <c r="R21" s="5">
        <v>400</v>
      </c>
      <c r="S21" t="e">
        <f t="shared" si="7"/>
        <v>#REF!</v>
      </c>
      <c r="T21" s="5"/>
      <c r="U21">
        <f t="shared" si="0"/>
        <v>0</v>
      </c>
    </row>
    <row r="22" spans="2:21" x14ac:dyDescent="0.25">
      <c r="B22" s="5">
        <v>450</v>
      </c>
      <c r="C22" s="5">
        <v>530</v>
      </c>
      <c r="D22" s="5">
        <v>49.5</v>
      </c>
      <c r="E22" s="5">
        <v>250</v>
      </c>
      <c r="F22" s="5">
        <f t="shared" si="1"/>
        <v>50.237499999999997</v>
      </c>
      <c r="G22" s="5">
        <f t="shared" si="2"/>
        <v>-0.73749999999999716</v>
      </c>
      <c r="H22">
        <f>(C22/1024)*75</f>
        <v>38.818359375</v>
      </c>
      <c r="I22">
        <f t="shared" si="3"/>
        <v>1.7644708806818181</v>
      </c>
      <c r="J22" s="5" t="e">
        <f>I22-#REF!</f>
        <v>#REF!</v>
      </c>
      <c r="K22" s="5" t="e">
        <f>(J22/#REF!)*100</f>
        <v>#REF!</v>
      </c>
      <c r="M22" t="e">
        <f>#REF!/C22</f>
        <v>#REF!</v>
      </c>
      <c r="N22" t="e">
        <f>#REF!*C22</f>
        <v>#REF!</v>
      </c>
      <c r="O22" t="e">
        <f t="shared" si="4"/>
        <v>#REF!</v>
      </c>
      <c r="P22" t="e">
        <f t="shared" si="5"/>
        <v>#REF!</v>
      </c>
      <c r="Q22" t="e">
        <f t="shared" si="6"/>
        <v>#REF!</v>
      </c>
      <c r="R22" s="5">
        <v>450</v>
      </c>
      <c r="S22" t="e">
        <f t="shared" si="7"/>
        <v>#REF!</v>
      </c>
      <c r="T22" s="5"/>
      <c r="U22">
        <f t="shared" si="0"/>
        <v>0</v>
      </c>
    </row>
    <row r="23" spans="2:21" x14ac:dyDescent="0.25">
      <c r="B23" s="5">
        <v>500</v>
      </c>
      <c r="C23" s="5">
        <v>580</v>
      </c>
      <c r="D23" s="5">
        <v>52.7</v>
      </c>
      <c r="E23" s="5">
        <v>267</v>
      </c>
      <c r="F23" s="5">
        <f t="shared" si="1"/>
        <v>53.45</v>
      </c>
      <c r="G23" s="5">
        <f t="shared" si="2"/>
        <v>-0.75</v>
      </c>
      <c r="H23">
        <f>(C23/1024)*75</f>
        <v>42.48046875</v>
      </c>
      <c r="I23">
        <f t="shared" si="3"/>
        <v>1.9309303977272727</v>
      </c>
      <c r="J23" s="5" t="e">
        <f>I23-#REF!</f>
        <v>#REF!</v>
      </c>
      <c r="K23" s="5" t="e">
        <f>(J23/#REF!)*100</f>
        <v>#REF!</v>
      </c>
      <c r="M23" t="e">
        <f>#REF!/C23</f>
        <v>#REF!</v>
      </c>
      <c r="N23" t="e">
        <f>#REF!*C23</f>
        <v>#REF!</v>
      </c>
      <c r="O23" t="e">
        <f t="shared" si="4"/>
        <v>#REF!</v>
      </c>
      <c r="P23" t="e">
        <f t="shared" si="5"/>
        <v>#REF!</v>
      </c>
      <c r="Q23" t="e">
        <f t="shared" si="6"/>
        <v>#REF!</v>
      </c>
      <c r="R23" s="5">
        <v>500</v>
      </c>
      <c r="S23" t="e">
        <f t="shared" si="7"/>
        <v>#REF!</v>
      </c>
      <c r="T23" s="5"/>
      <c r="U23">
        <f t="shared" si="0"/>
        <v>0</v>
      </c>
    </row>
    <row r="24" spans="2:21" x14ac:dyDescent="0.25">
      <c r="B24" s="5">
        <v>550</v>
      </c>
      <c r="C24" s="5">
        <v>630</v>
      </c>
      <c r="D24" s="5">
        <v>55.76</v>
      </c>
      <c r="E24" s="5">
        <v>283</v>
      </c>
      <c r="F24" s="5">
        <f t="shared" si="1"/>
        <v>56.537500000000001</v>
      </c>
      <c r="G24" s="5">
        <f t="shared" si="2"/>
        <v>-0.77750000000000341</v>
      </c>
      <c r="H24">
        <f>(C24/1024)*75</f>
        <v>46.142578125</v>
      </c>
      <c r="I24">
        <f t="shared" si="3"/>
        <v>2.0973899147727271</v>
      </c>
      <c r="J24" s="5" t="e">
        <f>I24-#REF!</f>
        <v>#REF!</v>
      </c>
      <c r="K24" s="5" t="e">
        <f>(J24/#REF!)*100</f>
        <v>#REF!</v>
      </c>
      <c r="M24" t="e">
        <f>#REF!/C24</f>
        <v>#REF!</v>
      </c>
      <c r="N24" t="e">
        <f>#REF!*C24</f>
        <v>#REF!</v>
      </c>
      <c r="O24" t="e">
        <f t="shared" si="4"/>
        <v>#REF!</v>
      </c>
      <c r="P24" t="e">
        <f t="shared" si="5"/>
        <v>#REF!</v>
      </c>
      <c r="Q24" t="e">
        <f t="shared" si="6"/>
        <v>#REF!</v>
      </c>
      <c r="R24" s="5">
        <v>550</v>
      </c>
      <c r="S24" t="e">
        <f t="shared" si="7"/>
        <v>#REF!</v>
      </c>
      <c r="T24" s="5"/>
      <c r="U24">
        <f t="shared" si="0"/>
        <v>0</v>
      </c>
    </row>
    <row r="25" spans="2:21" x14ac:dyDescent="0.25">
      <c r="B25" s="5">
        <v>600</v>
      </c>
      <c r="C25" s="5">
        <v>690</v>
      </c>
      <c r="D25" s="5">
        <v>58.5</v>
      </c>
      <c r="E25" s="5">
        <v>295</v>
      </c>
      <c r="F25" s="5">
        <f t="shared" si="1"/>
        <v>60.077499999999993</v>
      </c>
      <c r="G25" s="5">
        <f t="shared" si="2"/>
        <v>-1.5774999999999935</v>
      </c>
      <c r="H25">
        <f>(C25/1024)*75</f>
        <v>50.537109375</v>
      </c>
      <c r="I25">
        <f t="shared" si="3"/>
        <v>2.2971413352272729</v>
      </c>
      <c r="J25" s="5" t="e">
        <f>I25-#REF!</f>
        <v>#REF!</v>
      </c>
      <c r="K25" s="5" t="e">
        <f>(J25/#REF!)*100</f>
        <v>#REF!</v>
      </c>
      <c r="M25" t="e">
        <f>#REF!/C25</f>
        <v>#REF!</v>
      </c>
      <c r="N25" t="e">
        <f>#REF!*C25</f>
        <v>#REF!</v>
      </c>
      <c r="O25" t="e">
        <f t="shared" si="4"/>
        <v>#REF!</v>
      </c>
      <c r="P25" t="e">
        <f t="shared" si="5"/>
        <v>#REF!</v>
      </c>
      <c r="Q25" t="e">
        <f t="shared" si="6"/>
        <v>#REF!</v>
      </c>
      <c r="R25" s="5">
        <v>600</v>
      </c>
      <c r="S25" t="e">
        <f t="shared" si="7"/>
        <v>#REF!</v>
      </c>
      <c r="T25" s="5"/>
      <c r="U25">
        <f t="shared" si="0"/>
        <v>0</v>
      </c>
    </row>
    <row r="26" spans="2:21" x14ac:dyDescent="0.25">
      <c r="B26" s="5">
        <v>650</v>
      </c>
      <c r="C26" s="5">
        <v>730</v>
      </c>
      <c r="D26" s="5">
        <v>61.2</v>
      </c>
      <c r="E26" s="5">
        <v>310</v>
      </c>
      <c r="F26" s="5">
        <f t="shared" si="1"/>
        <v>62.337499999999991</v>
      </c>
      <c r="G26" s="5">
        <f t="shared" si="2"/>
        <v>-1.1374999999999886</v>
      </c>
      <c r="H26">
        <f>(C26/1024)*75</f>
        <v>53.466796875</v>
      </c>
      <c r="I26">
        <f t="shared" si="3"/>
        <v>2.4303089488636362</v>
      </c>
      <c r="J26" s="5" t="e">
        <f>I26-#REF!</f>
        <v>#REF!</v>
      </c>
      <c r="K26" s="5" t="e">
        <f>(J26/#REF!)*100</f>
        <v>#REF!</v>
      </c>
      <c r="M26" t="e">
        <f>#REF!/C26</f>
        <v>#REF!</v>
      </c>
      <c r="N26" t="e">
        <f>#REF!*C26</f>
        <v>#REF!</v>
      </c>
      <c r="O26" t="e">
        <f t="shared" si="4"/>
        <v>#REF!</v>
      </c>
      <c r="P26" t="e">
        <f t="shared" si="5"/>
        <v>#REF!</v>
      </c>
      <c r="Q26" t="e">
        <f t="shared" si="6"/>
        <v>#REF!</v>
      </c>
      <c r="R26" s="5">
        <v>650</v>
      </c>
      <c r="S26" t="e">
        <f t="shared" si="7"/>
        <v>#REF!</v>
      </c>
      <c r="T26" s="5"/>
      <c r="U26">
        <f t="shared" si="0"/>
        <v>0</v>
      </c>
    </row>
    <row r="27" spans="2:21" x14ac:dyDescent="0.25">
      <c r="B27" s="5">
        <v>700</v>
      </c>
      <c r="C27" s="5">
        <v>780</v>
      </c>
      <c r="D27" s="5">
        <v>64.260000000000005</v>
      </c>
      <c r="E27" s="5">
        <v>323</v>
      </c>
      <c r="F27" s="5">
        <f t="shared" si="1"/>
        <v>65.050000000000011</v>
      </c>
      <c r="G27" s="5">
        <f t="shared" si="2"/>
        <v>-0.79000000000000625</v>
      </c>
      <c r="H27">
        <f>(C27/1024)*75</f>
        <v>57.12890625</v>
      </c>
      <c r="I27">
        <f t="shared" si="3"/>
        <v>2.5967684659090908</v>
      </c>
      <c r="J27" s="5" t="e">
        <f>I27-#REF!</f>
        <v>#REF!</v>
      </c>
      <c r="K27" s="5" t="e">
        <f>(J27/#REF!)*100</f>
        <v>#REF!</v>
      </c>
      <c r="M27" t="e">
        <f>#REF!/C27</f>
        <v>#REF!</v>
      </c>
      <c r="N27" t="e">
        <f>#REF!*C27</f>
        <v>#REF!</v>
      </c>
      <c r="O27" t="e">
        <f t="shared" si="4"/>
        <v>#REF!</v>
      </c>
      <c r="P27" t="e">
        <f t="shared" si="5"/>
        <v>#REF!</v>
      </c>
      <c r="Q27" t="e">
        <f t="shared" si="6"/>
        <v>#REF!</v>
      </c>
      <c r="R27" s="5">
        <v>700</v>
      </c>
      <c r="S27" t="e">
        <f t="shared" si="7"/>
        <v>#REF!</v>
      </c>
      <c r="T27" s="5"/>
      <c r="U27">
        <f t="shared" si="0"/>
        <v>0</v>
      </c>
    </row>
    <row r="28" spans="2:21" x14ac:dyDescent="0.25">
      <c r="B28" s="5">
        <v>750</v>
      </c>
      <c r="C28" s="5">
        <v>840</v>
      </c>
      <c r="D28" s="5">
        <v>67.319999999999993</v>
      </c>
      <c r="E28" s="5">
        <v>335</v>
      </c>
      <c r="F28" s="5">
        <f t="shared" si="1"/>
        <v>68.14</v>
      </c>
      <c r="G28" s="5">
        <f t="shared" si="2"/>
        <v>-0.82000000000000739</v>
      </c>
      <c r="H28">
        <f>(C28/1024)*75</f>
        <v>61.5234375</v>
      </c>
      <c r="I28">
        <f t="shared" si="3"/>
        <v>2.7965198863636362</v>
      </c>
      <c r="J28" s="5" t="e">
        <f>I28-#REF!</f>
        <v>#REF!</v>
      </c>
      <c r="K28" s="5" t="e">
        <f>(J28/#REF!)*100</f>
        <v>#REF!</v>
      </c>
      <c r="M28" t="e">
        <f>#REF!/C28</f>
        <v>#REF!</v>
      </c>
      <c r="N28" t="e">
        <f>#REF!*C28</f>
        <v>#REF!</v>
      </c>
      <c r="O28" t="e">
        <f t="shared" si="4"/>
        <v>#REF!</v>
      </c>
      <c r="P28" t="e">
        <f t="shared" si="5"/>
        <v>#REF!</v>
      </c>
      <c r="Q28" t="e">
        <f t="shared" si="6"/>
        <v>#REF!</v>
      </c>
      <c r="R28" s="5">
        <v>750</v>
      </c>
      <c r="S28" t="e">
        <f t="shared" si="7"/>
        <v>#REF!</v>
      </c>
      <c r="T28" s="5"/>
      <c r="U28">
        <f t="shared" si="0"/>
        <v>0</v>
      </c>
    </row>
    <row r="29" spans="2:21" x14ac:dyDescent="0.25">
      <c r="B29" s="5">
        <v>800</v>
      </c>
      <c r="C29" s="5">
        <v>900</v>
      </c>
      <c r="D29" s="5">
        <v>69.7</v>
      </c>
      <c r="E29" s="5">
        <v>350</v>
      </c>
      <c r="F29" s="5">
        <f t="shared" si="1"/>
        <v>71.05</v>
      </c>
      <c r="G29" s="5">
        <f t="shared" si="2"/>
        <v>-1.3499999999999943</v>
      </c>
      <c r="H29">
        <f>(C29/1024)*75</f>
        <v>65.91796875</v>
      </c>
      <c r="I29">
        <f t="shared" si="3"/>
        <v>2.9962713068181817</v>
      </c>
      <c r="J29" s="5" t="e">
        <f>I29-#REF!</f>
        <v>#REF!</v>
      </c>
      <c r="K29" s="5" t="e">
        <f>(J29/#REF!)*100</f>
        <v>#REF!</v>
      </c>
      <c r="M29" t="e">
        <f>#REF!/C29</f>
        <v>#REF!</v>
      </c>
      <c r="N29" t="e">
        <f>#REF!*C29</f>
        <v>#REF!</v>
      </c>
      <c r="O29" t="e">
        <f t="shared" si="4"/>
        <v>#REF!</v>
      </c>
      <c r="P29" t="e">
        <f t="shared" si="5"/>
        <v>#REF!</v>
      </c>
      <c r="Q29" t="e">
        <f t="shared" si="6"/>
        <v>#REF!</v>
      </c>
      <c r="R29" s="5">
        <v>800</v>
      </c>
      <c r="S29" t="e">
        <f t="shared" si="7"/>
        <v>#REF!</v>
      </c>
      <c r="T29" s="5"/>
      <c r="U29">
        <f t="shared" si="0"/>
        <v>0</v>
      </c>
    </row>
    <row r="30" spans="2:21" x14ac:dyDescent="0.25">
      <c r="B30" s="5">
        <v>850</v>
      </c>
      <c r="C30" s="5">
        <v>945</v>
      </c>
      <c r="D30" s="5">
        <v>71.739999999999995</v>
      </c>
      <c r="E30" s="5">
        <v>361</v>
      </c>
      <c r="F30" s="5">
        <f t="shared" si="1"/>
        <v>73.114374999999995</v>
      </c>
      <c r="G30" s="5">
        <f t="shared" si="2"/>
        <v>-1.3743750000000006</v>
      </c>
      <c r="H30">
        <f>(C30/1024)*75</f>
        <v>69.2138671875</v>
      </c>
      <c r="I30">
        <f t="shared" si="3"/>
        <v>3.1460848721590908</v>
      </c>
      <c r="J30" s="5" t="e">
        <f>I30-#REF!</f>
        <v>#REF!</v>
      </c>
      <c r="K30" s="5" t="e">
        <f>(J30/#REF!)*100</f>
        <v>#REF!</v>
      </c>
      <c r="M30" t="e">
        <f>#REF!/C30</f>
        <v>#REF!</v>
      </c>
      <c r="N30" t="e">
        <f>#REF!*C30</f>
        <v>#REF!</v>
      </c>
      <c r="O30" t="e">
        <f t="shared" si="4"/>
        <v>#REF!</v>
      </c>
      <c r="P30" t="e">
        <f t="shared" si="5"/>
        <v>#REF!</v>
      </c>
      <c r="Q30" t="e">
        <f t="shared" si="6"/>
        <v>#REF!</v>
      </c>
      <c r="R30" s="5">
        <v>850</v>
      </c>
      <c r="S30" t="e">
        <f t="shared" si="7"/>
        <v>#REF!</v>
      </c>
      <c r="T30" s="5"/>
      <c r="U30">
        <f t="shared" si="0"/>
        <v>0</v>
      </c>
    </row>
    <row r="31" spans="2:21" x14ac:dyDescent="0.25">
      <c r="B31" s="5">
        <v>900</v>
      </c>
      <c r="C31" s="5">
        <v>1005</v>
      </c>
      <c r="D31" s="5">
        <v>73.8</v>
      </c>
      <c r="E31" s="5">
        <v>372</v>
      </c>
      <c r="F31" s="5">
        <f t="shared" si="1"/>
        <v>75.709374999999994</v>
      </c>
      <c r="G31" s="5">
        <f t="shared" si="2"/>
        <v>-1.9093749999999972</v>
      </c>
      <c r="H31">
        <f>(C31/1024)*75</f>
        <v>73.6083984375</v>
      </c>
      <c r="I31">
        <f t="shared" si="3"/>
        <v>3.3458362926136362</v>
      </c>
      <c r="J31" s="5" t="e">
        <f>I31-#REF!</f>
        <v>#REF!</v>
      </c>
      <c r="K31" s="5" t="e">
        <f>(J31/#REF!)*100</f>
        <v>#REF!</v>
      </c>
      <c r="M31" t="e">
        <f>#REF!/C31</f>
        <v>#REF!</v>
      </c>
      <c r="N31" t="e">
        <f>#REF!*C31</f>
        <v>#REF!</v>
      </c>
      <c r="O31" t="e">
        <f t="shared" si="4"/>
        <v>#REF!</v>
      </c>
      <c r="P31" t="e">
        <f t="shared" si="5"/>
        <v>#REF!</v>
      </c>
      <c r="Q31" t="e">
        <f t="shared" si="6"/>
        <v>#REF!</v>
      </c>
      <c r="R31" s="5">
        <v>900</v>
      </c>
      <c r="S31" t="e">
        <f t="shared" si="7"/>
        <v>#REF!</v>
      </c>
      <c r="T31" s="5"/>
      <c r="U31">
        <f t="shared" si="0"/>
        <v>0</v>
      </c>
    </row>
    <row r="32" spans="2:21" x14ac:dyDescent="0.25">
      <c r="B32" s="5">
        <v>930</v>
      </c>
      <c r="C32" s="5">
        <v>1022</v>
      </c>
      <c r="D32" s="5">
        <v>74.8</v>
      </c>
      <c r="E32" s="5">
        <v>383</v>
      </c>
      <c r="F32" s="5">
        <f t="shared" si="1"/>
        <v>76.411900000000003</v>
      </c>
      <c r="G32" s="5">
        <f t="shared" si="2"/>
        <v>-1.6119000000000057</v>
      </c>
      <c r="H32">
        <f>(C32/1024)*75</f>
        <v>74.853515625</v>
      </c>
      <c r="I32">
        <f t="shared" si="3"/>
        <v>3.4024325284090908</v>
      </c>
      <c r="J32" s="5" t="e">
        <f>I32-#REF!</f>
        <v>#REF!</v>
      </c>
      <c r="K32" s="5" t="e">
        <f>(J32/#REF!)*100</f>
        <v>#REF!</v>
      </c>
      <c r="M32" t="e">
        <f>#REF!/C32</f>
        <v>#REF!</v>
      </c>
      <c r="N32" t="e">
        <f>#REF!*C32</f>
        <v>#REF!</v>
      </c>
      <c r="O32" t="e">
        <f t="shared" si="4"/>
        <v>#REF!</v>
      </c>
      <c r="P32" t="e">
        <f t="shared" si="5"/>
        <v>#REF!</v>
      </c>
      <c r="Q32" t="e">
        <f t="shared" si="6"/>
        <v>#REF!</v>
      </c>
      <c r="R32" s="5">
        <v>950</v>
      </c>
      <c r="S32" t="e">
        <f t="shared" si="7"/>
        <v>#REF!</v>
      </c>
    </row>
    <row r="33" spans="4:18" x14ac:dyDescent="0.25">
      <c r="R33" s="5">
        <v>1000</v>
      </c>
    </row>
    <row r="35" spans="4:18" x14ac:dyDescent="0.25">
      <c r="D35" s="5" t="s">
        <v>16</v>
      </c>
      <c r="E35" s="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AD03-27C3-4F4A-9035-4D869F09F9FA}">
  <dimension ref="C2:I20"/>
  <sheetViews>
    <sheetView workbookViewId="0">
      <selection activeCell="H20" sqref="H20"/>
    </sheetView>
  </sheetViews>
  <sheetFormatPr baseColWidth="10" defaultRowHeight="15" x14ac:dyDescent="0.25"/>
  <sheetData>
    <row r="2" spans="3:9" x14ac:dyDescent="0.25">
      <c r="H2">
        <v>50</v>
      </c>
      <c r="I2">
        <v>7860</v>
      </c>
    </row>
    <row r="3" spans="3:9" x14ac:dyDescent="0.25">
      <c r="H3">
        <v>100</v>
      </c>
      <c r="I3">
        <v>7090</v>
      </c>
    </row>
    <row r="4" spans="3:9" x14ac:dyDescent="0.25">
      <c r="H4">
        <v>200</v>
      </c>
      <c r="I4">
        <v>6400</v>
      </c>
    </row>
    <row r="5" spans="3:9" x14ac:dyDescent="0.25">
      <c r="C5" t="s">
        <v>32</v>
      </c>
      <c r="D5" t="s">
        <v>31</v>
      </c>
      <c r="H5">
        <v>300</v>
      </c>
      <c r="I5">
        <v>5760</v>
      </c>
    </row>
    <row r="6" spans="3:9" x14ac:dyDescent="0.25">
      <c r="C6">
        <v>10000</v>
      </c>
      <c r="D6">
        <v>1740</v>
      </c>
      <c r="E6" s="4">
        <f>C6-D6</f>
        <v>8260</v>
      </c>
      <c r="F6">
        <v>10000</v>
      </c>
      <c r="H6">
        <v>400</v>
      </c>
      <c r="I6">
        <v>5270</v>
      </c>
    </row>
    <row r="7" spans="3:9" x14ac:dyDescent="0.25">
      <c r="C7">
        <v>10</v>
      </c>
      <c r="D7">
        <v>1000</v>
      </c>
      <c r="E7" s="4">
        <f>C7-D7</f>
        <v>-990</v>
      </c>
      <c r="H7">
        <v>500</v>
      </c>
      <c r="I7">
        <v>4810</v>
      </c>
    </row>
    <row r="8" spans="3:9" x14ac:dyDescent="0.25">
      <c r="C8" t="s">
        <v>30</v>
      </c>
      <c r="D8" t="s">
        <v>29</v>
      </c>
      <c r="H8">
        <v>600</v>
      </c>
      <c r="I8">
        <v>4320</v>
      </c>
    </row>
    <row r="9" spans="3:9" x14ac:dyDescent="0.25">
      <c r="C9">
        <f>+E9*F9+F6</f>
        <v>7288.3838383838374</v>
      </c>
      <c r="E9">
        <f>E6/E7</f>
        <v>-8.3434343434343443</v>
      </c>
      <c r="F9">
        <v>325</v>
      </c>
      <c r="H9">
        <v>700</v>
      </c>
      <c r="I9">
        <v>3830</v>
      </c>
    </row>
    <row r="10" spans="3:9" x14ac:dyDescent="0.25">
      <c r="H10">
        <v>800</v>
      </c>
      <c r="I10">
        <v>3210</v>
      </c>
    </row>
    <row r="11" spans="3:9" x14ac:dyDescent="0.25">
      <c r="H11">
        <v>900</v>
      </c>
      <c r="I11">
        <v>2640</v>
      </c>
    </row>
    <row r="12" spans="3:9" x14ac:dyDescent="0.25">
      <c r="H12">
        <v>1000</v>
      </c>
      <c r="I12">
        <v>1860</v>
      </c>
    </row>
    <row r="15" spans="3:9" x14ac:dyDescent="0.25">
      <c r="H15" t="s">
        <v>28</v>
      </c>
      <c r="I15" t="s">
        <v>0</v>
      </c>
    </row>
    <row r="16" spans="3:9" x14ac:dyDescent="0.25">
      <c r="H16">
        <f>-5.76*I16+7731.3</f>
        <v>3123.3</v>
      </c>
      <c r="I16">
        <v>800</v>
      </c>
    </row>
    <row r="18" spans="8:8" x14ac:dyDescent="0.25">
      <c r="H18">
        <v>7000</v>
      </c>
    </row>
    <row r="20" spans="8:8" x14ac:dyDescent="0.25">
      <c r="H20">
        <f>H16/H18</f>
        <v>0.4461857142857143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Ultima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2021-02-04T13:12:42Z</dcterms:created>
  <dcterms:modified xsi:type="dcterms:W3CDTF">2021-05-18T23:52:42Z</dcterms:modified>
</cp:coreProperties>
</file>