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R_Projects\DO_decay\data\raw\water_chemistry\"/>
    </mc:Choice>
  </mc:AlternateContent>
  <xr:revisionPtr revIDLastSave="0" documentId="13_ncr:1_{702DAC61-2C68-4BA3-80EF-7CC7F92B8A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6" i="1" l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6" i="1"/>
  <c r="O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6" i="1"/>
  <c r="I57" i="2"/>
  <c r="I58" i="2"/>
  <c r="I56" i="2"/>
  <c r="F57" i="2"/>
  <c r="F58" i="2"/>
  <c r="F56" i="2"/>
  <c r="H57" i="2"/>
  <c r="H58" i="2"/>
  <c r="H56" i="2"/>
  <c r="E57" i="2"/>
  <c r="E58" i="2"/>
  <c r="E56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2" i="2"/>
  <c r="I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2" i="2"/>
  <c r="F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2" i="2"/>
  <c r="H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2" i="2"/>
  <c r="E32" i="2"/>
  <c r="I55" i="2"/>
  <c r="F55" i="2"/>
  <c r="I54" i="2"/>
  <c r="F54" i="2"/>
  <c r="H54" i="2"/>
  <c r="E54" i="2"/>
  <c r="N17" i="2"/>
  <c r="L17" i="2"/>
  <c r="N16" i="2"/>
  <c r="L16" i="2"/>
  <c r="I7" i="2"/>
  <c r="I8" i="2"/>
  <c r="I9" i="2"/>
  <c r="I10" i="2"/>
  <c r="I11" i="2"/>
  <c r="I13" i="2"/>
  <c r="I14" i="2"/>
  <c r="I15" i="2"/>
  <c r="I16" i="2"/>
  <c r="I17" i="2"/>
  <c r="I18" i="2"/>
  <c r="I19" i="2"/>
  <c r="I20" i="2"/>
  <c r="I22" i="2"/>
  <c r="I23" i="2"/>
  <c r="I24" i="2"/>
  <c r="I25" i="2"/>
  <c r="I26" i="2"/>
  <c r="I27" i="2"/>
  <c r="I28" i="2"/>
  <c r="I29" i="2"/>
  <c r="H3" i="2"/>
  <c r="H4" i="2"/>
  <c r="I4" i="2" s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2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2" i="2"/>
  <c r="F23" i="2"/>
  <c r="F24" i="2"/>
  <c r="F25" i="2"/>
  <c r="F26" i="2"/>
  <c r="F27" i="2"/>
  <c r="F28" i="2"/>
  <c r="F29" i="2"/>
  <c r="E3" i="2"/>
  <c r="E4" i="2"/>
  <c r="F4" i="2" s="1"/>
  <c r="E5" i="2"/>
  <c r="F5" i="2" s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2" i="2"/>
  <c r="N4" i="2"/>
  <c r="N5" i="2"/>
  <c r="N3" i="2"/>
  <c r="L4" i="2"/>
  <c r="L5" i="2"/>
  <c r="L3" i="2"/>
  <c r="I6" i="2"/>
  <c r="I5" i="2"/>
  <c r="F6" i="2"/>
  <c r="N7" i="2"/>
  <c r="N8" i="2"/>
  <c r="N9" i="2"/>
  <c r="N10" i="2"/>
  <c r="N6" i="2"/>
  <c r="L7" i="2"/>
  <c r="L8" i="2"/>
  <c r="L9" i="2"/>
  <c r="L10" i="2"/>
  <c r="L6" i="2"/>
  <c r="F37" i="1" l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tc={13CEB092-09F0-443F-AE36-9F939F386899}</author>
    <author>tc={2214EB2E-CC90-466E-A55E-39EC00BF9F74}</author>
    <author>tc={6F72D1B1-12B3-4200-B77B-49933FB3B1D8}</author>
    <author>tc={76BB2EA6-15C9-4646-8702-C7A464E3E080}</author>
  </authors>
  <commentList>
    <comment ref="N35" authorId="0" shapeId="0" xr:uid="{13CEB092-09F0-443F-AE36-9F939F386899}">
      <text>
        <t>[Threaded comment]
Your version of Excel allows you to read this threaded comment; however, any edits to it will get removed if the file is opened in a newer version of Excel. Learn more: https://go.microsoft.com/fwlink/?linkid=870924
Comment:
    I included % and mg/g but it's the same data, just depends on how you want to express it.</t>
      </text>
    </comment>
    <comment ref="L55" authorId="1" shapeId="0" xr:uid="{2214EB2E-CC90-466E-A55E-39EC00BF9F74}">
      <text>
        <t>[Threaded comment]
Your version of Excel allows you to read this threaded comment; however, any edits to it will get removed if the file is opened in a newer version of Excel. Learn more: https://go.microsoft.com/fwlink/?linkid=870924
Comment:
    Doh! I dropped the sample behind the machine. Good thing it was a duplicate.</t>
      </text>
    </comment>
    <comment ref="D64" authorId="2" shapeId="0" xr:uid="{6F72D1B1-12B3-4200-B77B-49933FB3B1D8}">
      <text>
        <t>[Threaded comment]
Your version of Excel allows you to read this threaded comment; however, any edits to it will get removed if the file is opened in a newer version of Excel. Learn more: https://go.microsoft.com/fwlink/?linkid=870924
Comment:
    BDL = below detection limit, meaning the concentration was so small it could not be measured. Use 0 as a value for calculations.</t>
      </text>
    </comment>
    <comment ref="E64" authorId="3" shapeId="0" xr:uid="{76BB2EA6-15C9-4646-8702-C7A464E3E0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red is mg N (since there is no volume), we can discuss the calculations if you want to subtract the blanks</t>
      </text>
    </comment>
  </commentList>
</comments>
</file>

<file path=xl/sharedStrings.xml><?xml version="1.0" encoding="utf-8"?>
<sst xmlns="http://schemas.openxmlformats.org/spreadsheetml/2006/main" count="382" uniqueCount="173">
  <si>
    <t>C:N Instructions / Method</t>
  </si>
  <si>
    <t>Dry wet sediment in the oven over the weekend @ ~40</t>
  </si>
  <si>
    <t>1)</t>
  </si>
  <si>
    <t>2)</t>
  </si>
  <si>
    <t xml:space="preserve">3) </t>
  </si>
  <si>
    <t>Approx. half of the material used will be for C:N and the other half for ash-free dry mass</t>
  </si>
  <si>
    <t xml:space="preserve">4) </t>
  </si>
  <si>
    <t>Separate quantities for C:N and ashfree dry mass</t>
  </si>
  <si>
    <t xml:space="preserve">6) </t>
  </si>
  <si>
    <t xml:space="preserve">7) </t>
  </si>
  <si>
    <t>Once settled (this takes a few minutes), place tin capsule (5x9 mm, Costech, code 041077) on microbalance.</t>
  </si>
  <si>
    <t>Wait for the scale to settle ( a few minutes) then press "tare"</t>
  </si>
  <si>
    <t>9)</t>
  </si>
  <si>
    <t>Place tin capsule in metal holder</t>
  </si>
  <si>
    <t>Place a pinch of sediment and weigh the tin capsule again</t>
  </si>
  <si>
    <t>For sandy sediment, looking for  approximately 10 micrograms (9-11 micrograms); for plant-heavy sediment, looking for approximately 5 micrograms (4-6 micrograms)</t>
  </si>
  <si>
    <t>12)</t>
  </si>
  <si>
    <t>13)</t>
  </si>
  <si>
    <t>Place tin capsule with the weighed sample back into the metal holder</t>
  </si>
  <si>
    <t>15)</t>
  </si>
  <si>
    <t>Compress the tin capsule into the metal holder using the metal rod</t>
  </si>
  <si>
    <t>Remove the compressed tin capsule carefully so as to not poke a hole in the tin capsule</t>
  </si>
  <si>
    <t>Place the compressed tin capsule in the plastic grid container under the appropriate rank and file (ex. A1, A2, etc)</t>
  </si>
  <si>
    <t>FOR C:N Filters</t>
  </si>
  <si>
    <t xml:space="preserve">1) </t>
  </si>
  <si>
    <t>Dry out the filters in the oven over the weekend</t>
  </si>
  <si>
    <t xml:space="preserve">2) </t>
  </si>
  <si>
    <t>Remove the filter from the plastic holder</t>
  </si>
  <si>
    <t>3)</t>
  </si>
  <si>
    <t>Place a tin capsule (5x9 mm, Costech, code 041077) into the metal holder</t>
  </si>
  <si>
    <t>Folder the filter (with the filtered material on the inside of the fold) 3 times, making an ice-cream cone shape</t>
  </si>
  <si>
    <t>5)</t>
  </si>
  <si>
    <t>Place the filter into the tin capsule</t>
  </si>
  <si>
    <t>Seal and compress as described above in steps 14 and 15</t>
  </si>
  <si>
    <t>Place the sealed and compressed tin capsule in the appropriate rank and file in the plastic grid container, making note of the sample in each rank and file</t>
  </si>
  <si>
    <t>Sediment samples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</si>
  <si>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</si>
  <si>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</si>
  <si>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</si>
  <si>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</si>
  <si>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</si>
  <si>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</si>
  <si>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</si>
  <si>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</si>
  <si>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</si>
  <si>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</si>
  <si>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</si>
  <si>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</si>
  <si>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C:N filters</t>
  </si>
  <si>
    <t>Mass (micrograms)</t>
  </si>
  <si>
    <t>Name</t>
  </si>
  <si>
    <t>CDR_2021.06.13</t>
  </si>
  <si>
    <t xml:space="preserve">Ash free dry mass </t>
  </si>
  <si>
    <t>GB_2021.06.13</t>
  </si>
  <si>
    <t>SS_2021.06.13</t>
  </si>
  <si>
    <t>CDR_2021.07.18</t>
  </si>
  <si>
    <t>CLF_2021.07.18</t>
  </si>
  <si>
    <t>GB_2021.07.18</t>
  </si>
  <si>
    <t>SS_2021.07.18</t>
  </si>
  <si>
    <t>CAL_2021.09.11</t>
  </si>
  <si>
    <t>CLF_2021.09.11</t>
  </si>
  <si>
    <t>CAL_2021.09.23</t>
  </si>
  <si>
    <t>CDR_2021.09.23</t>
  </si>
  <si>
    <t>CDR_2021.09.23_duplicate</t>
  </si>
  <si>
    <t>CLF_2021.09.23</t>
  </si>
  <si>
    <t>XXXXXX</t>
  </si>
  <si>
    <t>B1</t>
  </si>
  <si>
    <t>B2</t>
  </si>
  <si>
    <t>B3</t>
  </si>
  <si>
    <t>B4</t>
  </si>
  <si>
    <t>B5</t>
  </si>
  <si>
    <t>B6</t>
  </si>
  <si>
    <t>B7</t>
  </si>
  <si>
    <t>B8</t>
  </si>
  <si>
    <t>GB_2021.09.23</t>
  </si>
  <si>
    <t>SS_2021.09.23</t>
  </si>
  <si>
    <t>B9</t>
  </si>
  <si>
    <t>CAL_2021.10.14</t>
  </si>
  <si>
    <t>CDR_2021.10.14</t>
  </si>
  <si>
    <t>CLF_2021.10.14</t>
  </si>
  <si>
    <t>GB_2021.10.14</t>
  </si>
  <si>
    <t>SS_2021.10.14</t>
  </si>
  <si>
    <t>SS_2021.10.14_duplicate</t>
  </si>
  <si>
    <t>Initial Mass (grams)</t>
  </si>
  <si>
    <t>Tray mass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</si>
  <si>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</si>
  <si>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</si>
  <si>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</si>
  <si>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</si>
  <si>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</si>
  <si>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</si>
  <si>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</si>
  <si>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</si>
  <si>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</si>
  <si>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</si>
  <si>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</si>
  <si>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</si>
  <si>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</si>
  <si>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</si>
  <si>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</si>
  <si>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CDR_0m_2021.06.13</t>
  </si>
  <si>
    <t>CDR_2m_2021.06.13</t>
  </si>
  <si>
    <t>CDR_4m_2021.06.13</t>
  </si>
  <si>
    <t>GB_0m_2021.06.13</t>
  </si>
  <si>
    <t>GB_2m_2021.06.13</t>
  </si>
  <si>
    <t>GB_4m_2021.06.13</t>
  </si>
  <si>
    <t>SS_0m_2021.06.13</t>
  </si>
  <si>
    <t>SS_3m_2021.06.13</t>
  </si>
  <si>
    <t>blank</t>
  </si>
  <si>
    <t>empty</t>
  </si>
  <si>
    <t>CDR_0m_2021.07.18</t>
  </si>
  <si>
    <t>CDR_2m_2021.07.18</t>
  </si>
  <si>
    <t>CDR_4m_2021.07.18</t>
  </si>
  <si>
    <t>GB_0m_2021.07.18</t>
  </si>
  <si>
    <t>GB_2m_2021.07.18</t>
  </si>
  <si>
    <t>GB_4m_2021.07.18</t>
  </si>
  <si>
    <t>SS_0m_2021.07.18</t>
  </si>
  <si>
    <t>CDR_0m_2021.09.23</t>
  </si>
  <si>
    <t>CDR_2m_2021.09.23</t>
  </si>
  <si>
    <t>CDR_4m_2021.09.23</t>
  </si>
  <si>
    <t>GB_0m_2021.09.23</t>
  </si>
  <si>
    <t>GB_2m_2021.09.23</t>
  </si>
  <si>
    <t>GB_4m_2021.09.23</t>
  </si>
  <si>
    <t>SS_0m_2021.09.23</t>
  </si>
  <si>
    <t>SS_sed_2021.07.18</t>
  </si>
  <si>
    <t>SS_sed_2021.09.23</t>
  </si>
  <si>
    <t>Ash free mass with tray</t>
  </si>
  <si>
    <t>Grind the dried material with the mortar and pestle to a very fine texture (plant matter may take additional grainding)</t>
  </si>
  <si>
    <t>Weight the weighing dish first</t>
  </si>
  <si>
    <t>6)</t>
  </si>
  <si>
    <t>7)</t>
  </si>
  <si>
    <t>8)</t>
  </si>
  <si>
    <t>10)</t>
  </si>
  <si>
    <t>11)</t>
  </si>
  <si>
    <t>14)</t>
  </si>
  <si>
    <t>16)</t>
  </si>
  <si>
    <t>17)</t>
  </si>
  <si>
    <t>18)</t>
  </si>
  <si>
    <t>Turn on microbalance scale and replace cardboard box to allow the scale to settle</t>
  </si>
  <si>
    <t>Add sediment sample for ash free dry mass after using tare weight for aluminum weighing dish and separate weighed samples to be placed in over at 450 deg C for 4 hours once all ash-free dry mass samples are weighed</t>
  </si>
  <si>
    <t xml:space="preserve">Record weight of sample along with the rank and file number (ex. A1,A2,A3, etc) that the sample will be placed in </t>
  </si>
  <si>
    <t>Pinch in the center of the tin capsule to make a figure 8 pattern, then clamp the figure 8 flat</t>
  </si>
  <si>
    <t>Ash-free dry mass</t>
  </si>
  <si>
    <t>Ash-free dry mass measurements</t>
  </si>
  <si>
    <t>C:N sediment measurements</t>
  </si>
  <si>
    <t>C:N filter positions</t>
  </si>
  <si>
    <t>Volume (mL)</t>
  </si>
  <si>
    <t>NA</t>
  </si>
  <si>
    <t>CELL</t>
  </si>
  <si>
    <t>sample ID</t>
  </si>
  <si>
    <t>vol filtered</t>
  </si>
  <si>
    <t>med C soil std</t>
  </si>
  <si>
    <t>weight</t>
  </si>
  <si>
    <t>area N</t>
  </si>
  <si>
    <t>.93% N</t>
  </si>
  <si>
    <t>11.98% C</t>
  </si>
  <si>
    <t>area C</t>
  </si>
  <si>
    <t>weight N</t>
  </si>
  <si>
    <t>weight C</t>
  </si>
  <si>
    <t>conc C mg/L</t>
  </si>
  <si>
    <t>conc N ug/L</t>
  </si>
  <si>
    <t>alfalfa</t>
  </si>
  <si>
    <t>med c soil</t>
  </si>
  <si>
    <t>med C soil</t>
  </si>
  <si>
    <t>%</t>
  </si>
  <si>
    <t>% N</t>
  </si>
  <si>
    <t>% C</t>
  </si>
  <si>
    <t>C (ug/L)</t>
  </si>
  <si>
    <t>N (ug/L)</t>
  </si>
  <si>
    <t>BDL</t>
  </si>
  <si>
    <t>%N</t>
  </si>
  <si>
    <t>mg C / g sediment</t>
  </si>
  <si>
    <t>mg N / g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</si>
</sst>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2"/>
      <color theme="1"/>
      <name val="TimesNewRomanPSMT"/>
      <family val="2"/>
    </font>
    <font>
      <b/>
      <sz val="12"/>
      <color theme="1"/>
      <name val="TimesNewRomanPSMT"/>
    </font>
    <font>
      <b/>
      <sz val="24"/>
      <color theme="1"/>
      <name val="TimesNewRomanPSMT"/>
    </font>
    <font>
      <sz val="8"/>
      <name val="TimesNewRomanPSMT"/>
      <family val="2"/>
    </font>
    <font>
      <b/>
      <sz val="22"/>
      <color theme="1"/>
      <name val="TimesNewRomanPSMT"/>
    </font>
    <font>
      <sz val="12"/>
      <color rgb="FFFF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Border="1"/>
    <xf numFmtId="0" fontId="0" fillId="0" borderId="7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7" xfId="0" applyNumberFormat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4" fillId="0" borderId="0" xfId="0" applyFont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14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Border="1" applyAlignment="1">
      <alignment horizontal="right"/>
    </xf>
    <xf numFmtId="0" fontId="0" fillId="4" borderId="0" xfId="0" applyFill="1"/>
    <xf numFmtId="0" fontId="0" fillId="0" borderId="0" xfId="0" applyFill="1"/>
    <xf numFmtId="2" fontId="0" fillId="0" borderId="0" xfId="0" applyNumberFormat="1"/>
    <xf numFmtId="0" fontId="0" fillId="4" borderId="0" xfId="0" applyFill="1" applyBorder="1"/>
    <xf numFmtId="0" fontId="5" fillId="0" borderId="0" xfId="0" applyFont="1"/>
    <xf numFmtId="0" fontId="5" fillId="0" borderId="0" xfId="0" applyFont="1" applyFill="1"/>
    <xf numFmtId="0" fontId="5" fillId="0" borderId="0" xfId="0" applyFont="1" applyBorder="1"/>
    <xf numFmtId="0" fontId="1" fillId="2" borderId="0" xfId="0" applyFont="1" applyFill="1" applyBorder="1"/>
    <xf numFmtId="2" fontId="0" fillId="0" borderId="5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1673337707786525"/>
                  <c:y val="1.3414260717410323E-2"/>
                </c:manualLayout>
              </c:layout>
              <c:numFmt formatCode="General" sourceLinked="0"/>
            </c:trendlineLbl>
          </c:trendline>
          <c:xVal>
            <c:numRef>
              <c:f>Sheet2!$L$3:$L$10</c:f>
              <c:numCache>
                <c:formatCode>General</c:formatCode>
                <c:ptCount val="8"/>
                <c:pt idx="0">
                  <c:v>3.2549999999999996E-3</c:v>
                </c:pt>
                <c:pt idx="1">
                  <c:v>1.23132E-2</c:v>
                </c:pt>
                <c:pt idx="2">
                  <c:v>3.2670899999999996E-2</c:v>
                </c:pt>
                <c:pt idx="3">
                  <c:v>4.2277799999999997E-2</c:v>
                </c:pt>
                <c:pt idx="4">
                  <c:v>8.8898699999999983E-2</c:v>
                </c:pt>
                <c:pt idx="5">
                  <c:v>0.13238549999999999</c:v>
                </c:pt>
                <c:pt idx="6">
                  <c:v>0.1831728</c:v>
                </c:pt>
                <c:pt idx="7">
                  <c:v>0.24984449999999997</c:v>
                </c:pt>
              </c:numCache>
            </c:numRef>
          </c:xVal>
          <c:yVal>
            <c:numRef>
              <c:f>Sheet2!$M$3:$M$10</c:f>
              <c:numCache>
                <c:formatCode>General</c:formatCode>
                <c:ptCount val="8"/>
                <c:pt idx="0">
                  <c:v>4.0839999999999996</c:v>
                </c:pt>
                <c:pt idx="3">
                  <c:v>39.494999999999997</c:v>
                </c:pt>
                <c:pt idx="4">
                  <c:v>75.984999999999999</c:v>
                </c:pt>
                <c:pt idx="5">
                  <c:v>101.459</c:v>
                </c:pt>
                <c:pt idx="6">
                  <c:v>127.587</c:v>
                </c:pt>
                <c:pt idx="7">
                  <c:v>168.256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1-4BFA-BEC1-CD9DC5B53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05184"/>
        <c:axId val="29803648"/>
      </c:scatterChart>
      <c:valAx>
        <c:axId val="2980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803648"/>
        <c:crosses val="autoZero"/>
        <c:crossBetween val="midCat"/>
      </c:valAx>
      <c:valAx>
        <c:axId val="2980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805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3013735783027122"/>
                  <c:y val="-2.405621172353456E-2"/>
                </c:manualLayout>
              </c:layout>
              <c:numFmt formatCode="General" sourceLinked="0"/>
            </c:trendlineLbl>
          </c:trendline>
          <c:xVal>
            <c:numRef>
              <c:f>Sheet2!$N$3:$N$10</c:f>
              <c:numCache>
                <c:formatCode>General</c:formatCode>
                <c:ptCount val="8"/>
                <c:pt idx="0">
                  <c:v>4.1930000000000002E-2</c:v>
                </c:pt>
                <c:pt idx="1">
                  <c:v>0.15861520000000001</c:v>
                </c:pt>
                <c:pt idx="2">
                  <c:v>0.42085739999999999</c:v>
                </c:pt>
                <c:pt idx="3">
                  <c:v>0.54461080000000006</c:v>
                </c:pt>
                <c:pt idx="4">
                  <c:v>1.1451681999999999</c:v>
                </c:pt>
                <c:pt idx="5">
                  <c:v>1.7053529999999999</c:v>
                </c:pt>
                <c:pt idx="6">
                  <c:v>2.3595808000000003</c:v>
                </c:pt>
                <c:pt idx="7">
                  <c:v>3.2184269999999997</c:v>
                </c:pt>
              </c:numCache>
            </c:numRef>
          </c:xVal>
          <c:yVal>
            <c:numRef>
              <c:f>Sheet2!$O$3:$O$10</c:f>
              <c:numCache>
                <c:formatCode>General</c:formatCode>
                <c:ptCount val="8"/>
                <c:pt idx="1">
                  <c:v>291.42700000000002</c:v>
                </c:pt>
                <c:pt idx="2">
                  <c:v>653.79100000000005</c:v>
                </c:pt>
                <c:pt idx="3">
                  <c:v>843.39200000000005</c:v>
                </c:pt>
                <c:pt idx="4">
                  <c:v>1977.6469999999999</c:v>
                </c:pt>
                <c:pt idx="5">
                  <c:v>2683.2249999999999</c:v>
                </c:pt>
                <c:pt idx="6">
                  <c:v>3440.4740000000002</c:v>
                </c:pt>
                <c:pt idx="7">
                  <c:v>4983.2929999999997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25-463D-98AC-3FBD4850E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5200"/>
        <c:axId val="31953664"/>
      </c:scatterChart>
      <c:valAx>
        <c:axId val="3195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953664"/>
        <c:crosses val="autoZero"/>
        <c:crossBetween val="midCat"/>
      </c:valAx>
      <c:valAx>
        <c:axId val="31953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955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223837</xdr:colOff>
      <xdr:row>15</xdr:row>
      <xdr:rowOff>80962</xdr:rowOff>
    </xdr:from>
    <xdr:to>
      <xdr:col>21</xdr:col>
      <xdr:colOff>223837</xdr:colOff>
      <xdr:row>29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366712</xdr:colOff>
      <xdr:row>0</xdr:row>
      <xdr:rowOff>0</xdr:rowOff>
    </xdr:from>
    <xdr:to>
      <xdr:col>21</xdr:col>
      <xdr:colOff>366712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mily M Carlson" id="{203BFA25-EC0D-44D1-9893-61F41319813E}" userId="Emily M Carls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5" dT="2022-02-10T23:51:30.19" personId="{203BFA25-EC0D-44D1-9893-61F41319813E}" id="{13CEB092-09F0-443F-AE36-9F939F386899}">
    <text>I included % and mg/g but it's the same data, just depends on how you want to express it.</text>
  </threadedComment>
  <threadedComment ref="L55" dT="2022-02-10T23:43:32.50" personId="{203BFA25-EC0D-44D1-9893-61F41319813E}" id="{2214EB2E-CC90-466E-A55E-39EC00BF9F74}">
    <text>Doh! I dropped the sample behind the machine. Good thing it was a duplicate.</text>
  </threadedComment>
  <threadedComment ref="D64" dT="2022-02-10T23:36:19.53" personId="{203BFA25-EC0D-44D1-9893-61F41319813E}" id="{6F72D1B1-12B3-4200-B77B-49933FB3B1D8}">
    <text>BDL = below detection limit, meaning the concentration was so small it could not be measured. Use 0 as a value for calculations.</text>
  </threadedComment>
  <threadedComment ref="E64" dT="2022-02-10T23:34:11.07" personId="{203BFA25-EC0D-44D1-9893-61F41319813E}" id="{76BB2EA6-15C9-4646-8702-C7A464E3E080}">
    <text>The red is mg N (since there is no volume), we can discuss the calculations if you want to subtract the blanks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topLeftCell="A64" workbookViewId="0">
      <selection activeCell="H91" sqref="H91"/>
    </sheetView>
  </sheetViews>
  <sheetFormatPr defaultColWidth="11.5546875" defaultRowHeight="15"/>
  <cols>
    <col min="1" max="1" width="17" customWidth="1"/>
    <col min="2" max="2" width="19.77734375" customWidth="1"/>
    <col min="3" max="3" width="18.33203125" customWidth="1"/>
    <col min="4" max="4" width="21.6640625" customWidth="1"/>
    <col min="5" max="5" width="13.109375" customWidth="1"/>
    <col min="6" max="6" width="16.44140625" customWidth="1"/>
    <col min="7" max="7" width="17" customWidth="1"/>
    <col min="8" max="8" width="16" customWidth="1"/>
    <col min="9" max="9" width="17.33203125" customWidth="1"/>
    <col min="10" max="10" width="17.44140625" customWidth="1"/>
    <col min="11" max="11" width="17.33203125" customWidth="1"/>
    <col min="12" max="12" width="13.109375" customWidth="1"/>
  </cols>
  <sheetData>
    <row r="1" spans="1:2" ht="30">
      <c r="A1" s="1" t="s">
        <v>0</v>
      </c>
    </row>
    <row r="4" spans="1:2">
      <c r="A4" t="s">
        <v>2</v>
      </c>
      <c r="B4" t="s">
        <v>1</v>
      </c>
    </row>
    <row r="5" spans="1:2">
      <c r="A5" t="s">
        <v>3</v>
      </c>
      <c r="B5" t="s">
        <v>127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31</v>
      </c>
      <c r="B8" t="s">
        <v>128</v>
      </c>
    </row>
    <row r="9" spans="1:2">
      <c r="A9" t="s">
        <v>129</v>
      </c>
      <c r="B9" t="s">
        <v>139</v>
      </c>
    </row>
    <row r="10" spans="1:2">
      <c r="A10" t="s">
        <v>130</v>
      </c>
      <c r="B10" t="s">
        <v>138</v>
      </c>
    </row>
    <row r="11" spans="1:2">
      <c r="A11" t="s">
        <v>131</v>
      </c>
      <c r="B11" t="s">
        <v>10</v>
      </c>
    </row>
    <row r="12" spans="1:2">
      <c r="A12" t="s">
        <v>12</v>
      </c>
      <c r="B12" t="s">
        <v>11</v>
      </c>
    </row>
    <row r="13" spans="1:2">
      <c r="A13" t="s">
        <v>132</v>
      </c>
      <c r="B13" t="s">
        <v>13</v>
      </c>
    </row>
    <row r="14" spans="1:2">
      <c r="A14" t="s">
        <v>133</v>
      </c>
      <c r="B14" t="s">
        <v>14</v>
      </c>
    </row>
    <row r="15" spans="1:2">
      <c r="A15" t="s">
        <v>16</v>
      </c>
      <c r="B15" t="s">
        <v>15</v>
      </c>
    </row>
    <row r="16" spans="1:2">
      <c r="A16" t="s">
        <v>17</v>
      </c>
      <c r="B16" t="s">
        <v>140</v>
      </c>
    </row>
    <row r="17" spans="1:10">
      <c r="A17" t="s">
        <v>134</v>
      </c>
      <c r="B17" t="s">
        <v>18</v>
      </c>
    </row>
    <row r="18" spans="1:10">
      <c r="A18" t="s">
        <v>19</v>
      </c>
      <c r="B18" t="s">
        <v>141</v>
      </c>
    </row>
    <row r="19" spans="1:10">
      <c r="A19" t="s">
        <v>135</v>
      </c>
      <c r="B19" t="s">
        <v>20</v>
      </c>
    </row>
    <row r="20" spans="1:10">
      <c r="A20" t="s">
        <v>136</v>
      </c>
      <c r="B20" t="s">
        <v>21</v>
      </c>
    </row>
    <row r="21" spans="1:10">
      <c r="A21" t="s">
        <v>137</v>
      </c>
      <c r="B21" t="s">
        <v>22</v>
      </c>
    </row>
    <row r="23" spans="1:10" ht="30">
      <c r="A23" s="1" t="s">
        <v>23</v>
      </c>
    </row>
    <row r="25" spans="1:10">
      <c r="A25" t="s">
        <v>24</v>
      </c>
      <c r="B25" t="s">
        <v>25</v>
      </c>
    </row>
    <row r="26" spans="1:10">
      <c r="A26" t="s">
        <v>26</v>
      </c>
      <c r="B26" t="s">
        <v>27</v>
      </c>
    </row>
    <row r="27" spans="1:10">
      <c r="A27" t="s">
        <v>28</v>
      </c>
      <c r="B27" t="s">
        <v>29</v>
      </c>
    </row>
    <row r="28" spans="1:10">
      <c r="A28" t="s">
        <v>6</v>
      </c>
      <c r="B28" t="s">
        <v>30</v>
      </c>
    </row>
    <row r="29" spans="1:10">
      <c r="A29" t="s">
        <v>31</v>
      </c>
      <c r="B29" t="s">
        <v>32</v>
      </c>
    </row>
    <row r="30" spans="1:10">
      <c r="A30" t="s">
        <v>8</v>
      </c>
      <c r="B30" t="s">
        <v>33</v>
      </c>
      <c r="J30" s="3"/>
    </row>
    <row r="31" spans="1:10">
      <c r="A31" t="s">
        <v>9</v>
      </c>
      <c r="B31" t="s">
        <v>34</v>
      </c>
    </row>
    <row r="34" spans="1:15" ht="27.75" thickBot="1">
      <c r="A34" s="21" t="s">
        <v>143</v>
      </c>
      <c r="I34" s="21" t="s">
        <v>144</v>
      </c>
    </row>
    <row r="35" spans="1:15" ht="16.5" thickBot="1">
      <c r="A35" s="18" t="s">
        <v>52</v>
      </c>
      <c r="B35" s="19" t="s">
        <v>50</v>
      </c>
      <c r="C35" s="19" t="s">
        <v>83</v>
      </c>
      <c r="D35" s="19" t="s">
        <v>126</v>
      </c>
      <c r="E35" s="19" t="s">
        <v>84</v>
      </c>
      <c r="F35" s="20" t="s">
        <v>142</v>
      </c>
      <c r="I35" s="11" t="s">
        <v>35</v>
      </c>
      <c r="J35" s="12" t="s">
        <v>50</v>
      </c>
      <c r="K35" s="12" t="s">
        <v>49</v>
      </c>
      <c r="L35" s="13" t="s">
        <v>166</v>
      </c>
      <c r="M35" s="39" t="s">
        <v>170</v>
      </c>
      <c r="N35" s="39" t="s">
        <v>171</v>
      </c>
      <c r="O35" s="39" t="s">
        <v>172</v>
      </c>
    </row>
    <row r="36" spans="1:15">
      <c r="A36" s="2" t="s">
        <v>36</v>
      </c>
      <c r="B36" s="3" t="s">
        <v>51</v>
      </c>
      <c r="C36" s="3">
        <v>1.6365000000000001</v>
      </c>
      <c r="D36" s="3">
        <v>3.7107999999999999</v>
      </c>
      <c r="E36" s="3">
        <v>2.4937</v>
      </c>
      <c r="F36" s="4">
        <f t="shared" ref="F36:F55" si="0">D36-E36</f>
        <v>1.2170999999999998</v>
      </c>
      <c r="I36" s="2" t="s">
        <v>36</v>
      </c>
      <c r="J36" s="3" t="s">
        <v>51</v>
      </c>
      <c r="K36" s="3">
        <v>9.8469999999999995</v>
      </c>
      <c r="L36" s="40">
        <v>12.932142765087818</v>
      </c>
      <c r="M36" s="34">
        <v>1.368560815233719</v>
      </c>
      <c r="N36" s="34">
        <f>L36*10</f>
        <v>129.32142765087818</v>
      </c>
      <c r="O36" s="34">
        <f>M36*10</f>
        <v>13.68560815233719</v>
      </c>
    </row>
    <row r="37" spans="1:15">
      <c r="A37" s="2" t="s">
        <v>37</v>
      </c>
      <c r="B37" s="3" t="s">
        <v>53</v>
      </c>
      <c r="C37" s="3">
        <v>1.4838</v>
      </c>
      <c r="D37" s="3">
        <v>3.4903</v>
      </c>
      <c r="E37" s="3">
        <v>2.4990999999999999</v>
      </c>
      <c r="F37" s="4">
        <f t="shared" si="0"/>
        <v>0.99120000000000008</v>
      </c>
      <c r="I37" s="2" t="s">
        <v>37</v>
      </c>
      <c r="J37" s="3" t="s">
        <v>53</v>
      </c>
      <c r="K37" s="3">
        <v>11.544</v>
      </c>
      <c r="L37" s="40">
        <v>18.748211814812212</v>
      </c>
      <c r="M37" s="34">
        <v>1.753929846776868</v>
      </c>
      <c r="N37" s="34">
        <f t="shared" ref="N37:N56" si="1">L37*10</f>
        <v>187.48211814812211</v>
      </c>
      <c r="O37" s="34">
        <f t="shared" ref="O37:O56" si="2">M37*10</f>
        <v>17.539298467768681</v>
      </c>
    </row>
    <row r="38" spans="1:15">
      <c r="A38" s="2" t="s">
        <v>38</v>
      </c>
      <c r="B38" s="3" t="s">
        <v>54</v>
      </c>
      <c r="C38" s="3">
        <v>1.6600999999999999</v>
      </c>
      <c r="D38" s="3">
        <v>3.6949000000000001</v>
      </c>
      <c r="E38" s="3">
        <v>2.4931000000000001</v>
      </c>
      <c r="F38" s="4">
        <f t="shared" si="0"/>
        <v>1.2018</v>
      </c>
      <c r="I38" s="2" t="s">
        <v>38</v>
      </c>
      <c r="J38" s="3" t="s">
        <v>54</v>
      </c>
      <c r="K38" s="3">
        <v>10.62</v>
      </c>
      <c r="L38" s="40">
        <v>15.414699499175693</v>
      </c>
      <c r="M38" s="34">
        <v>1.2822322400196504</v>
      </c>
      <c r="N38" s="34">
        <f t="shared" si="1"/>
        <v>154.14699499175694</v>
      </c>
      <c r="O38" s="34">
        <f t="shared" si="2"/>
        <v>12.822322400196505</v>
      </c>
    </row>
    <row r="39" spans="1:15">
      <c r="A39" s="2" t="s">
        <v>39</v>
      </c>
      <c r="B39" s="3" t="s">
        <v>55</v>
      </c>
      <c r="C39" s="3">
        <v>2.1421000000000001</v>
      </c>
      <c r="D39" s="8">
        <v>4.0945</v>
      </c>
      <c r="E39" s="3">
        <v>2.4866000000000001</v>
      </c>
      <c r="F39" s="4">
        <f t="shared" si="0"/>
        <v>1.6078999999999999</v>
      </c>
      <c r="I39" s="2" t="s">
        <v>39</v>
      </c>
      <c r="J39" s="3" t="s">
        <v>55</v>
      </c>
      <c r="K39" s="3">
        <v>12.071</v>
      </c>
      <c r="L39" s="40">
        <v>12.399361871463075</v>
      </c>
      <c r="M39" s="34">
        <v>1.3264937836915984</v>
      </c>
      <c r="N39" s="34">
        <f t="shared" si="1"/>
        <v>123.99361871463074</v>
      </c>
      <c r="O39" s="34">
        <f t="shared" si="2"/>
        <v>13.264937836915983</v>
      </c>
    </row>
    <row r="40" spans="1:15">
      <c r="A40" s="2" t="s">
        <v>40</v>
      </c>
      <c r="B40" s="3" t="s">
        <v>56</v>
      </c>
      <c r="C40" s="3">
        <v>1.7726</v>
      </c>
      <c r="D40" s="8">
        <v>3.6522000000000001</v>
      </c>
      <c r="E40" s="3">
        <v>2.4655999999999998</v>
      </c>
      <c r="F40" s="4">
        <f t="shared" si="0"/>
        <v>1.1866000000000003</v>
      </c>
      <c r="I40" s="2" t="s">
        <v>40</v>
      </c>
      <c r="J40" s="3" t="s">
        <v>56</v>
      </c>
      <c r="K40" s="3">
        <v>11.57</v>
      </c>
      <c r="L40" s="40">
        <v>17.056571547379509</v>
      </c>
      <c r="M40" s="34">
        <v>1.3010491836555707</v>
      </c>
      <c r="N40" s="34">
        <f t="shared" si="1"/>
        <v>170.56571547379508</v>
      </c>
      <c r="O40" s="34">
        <f t="shared" si="2"/>
        <v>13.010491836555707</v>
      </c>
    </row>
    <row r="41" spans="1:15">
      <c r="A41" s="2" t="s">
        <v>41</v>
      </c>
      <c r="B41" s="3" t="s">
        <v>57</v>
      </c>
      <c r="C41" s="3">
        <v>1.7710999999999999</v>
      </c>
      <c r="D41" s="8">
        <v>3.7483</v>
      </c>
      <c r="E41" s="3">
        <v>2.4838</v>
      </c>
      <c r="F41" s="4">
        <f t="shared" si="0"/>
        <v>1.2645</v>
      </c>
      <c r="I41" s="2" t="s">
        <v>41</v>
      </c>
      <c r="J41" s="3" t="s">
        <v>57</v>
      </c>
      <c r="K41" s="3">
        <v>9.8960000000000008</v>
      </c>
      <c r="L41" s="40">
        <v>16.137974095604225</v>
      </c>
      <c r="M41" s="34">
        <v>1.5043240409394536</v>
      </c>
      <c r="N41" s="34">
        <f t="shared" si="1"/>
        <v>161.37974095604224</v>
      </c>
      <c r="O41" s="34">
        <f t="shared" si="2"/>
        <v>15.043240409394535</v>
      </c>
    </row>
    <row r="42" spans="1:15">
      <c r="A42" s="2" t="s">
        <v>42</v>
      </c>
      <c r="B42" s="8" t="s">
        <v>58</v>
      </c>
      <c r="C42" s="3">
        <v>2.8938999999999999</v>
      </c>
      <c r="D42" s="8">
        <v>4.5953999999999997</v>
      </c>
      <c r="E42" s="3">
        <v>2.4958</v>
      </c>
      <c r="F42" s="4">
        <f t="shared" si="0"/>
        <v>2.0995999999999997</v>
      </c>
      <c r="I42" s="2" t="s">
        <v>42</v>
      </c>
      <c r="J42" s="8" t="s">
        <v>58</v>
      </c>
      <c r="K42" s="8">
        <v>11.302</v>
      </c>
      <c r="L42" s="40">
        <v>12.6813823600015</v>
      </c>
      <c r="M42" s="34">
        <v>1.190698382528715</v>
      </c>
      <c r="N42" s="34">
        <f t="shared" si="1"/>
        <v>126.813823600015</v>
      </c>
      <c r="O42" s="34">
        <f t="shared" si="2"/>
        <v>11.906983825287149</v>
      </c>
    </row>
    <row r="43" spans="1:15">
      <c r="A43" s="2" t="s">
        <v>43</v>
      </c>
      <c r="B43" s="8" t="s">
        <v>59</v>
      </c>
      <c r="C43" s="3">
        <v>1.5536000000000001</v>
      </c>
      <c r="D43" s="8">
        <v>3.6457999999999999</v>
      </c>
      <c r="E43" s="3">
        <v>2.5198</v>
      </c>
      <c r="F43" s="4">
        <f t="shared" si="0"/>
        <v>1.1259999999999999</v>
      </c>
      <c r="I43" s="2" t="s">
        <v>43</v>
      </c>
      <c r="J43" s="8" t="s">
        <v>59</v>
      </c>
      <c r="K43" s="8">
        <v>10.275</v>
      </c>
      <c r="L43" s="40">
        <v>13.641273204245735</v>
      </c>
      <c r="M43" s="34">
        <v>1.2477849826583687</v>
      </c>
      <c r="N43" s="34">
        <f t="shared" si="1"/>
        <v>136.41273204245735</v>
      </c>
      <c r="O43" s="34">
        <f t="shared" si="2"/>
        <v>12.477849826583686</v>
      </c>
    </row>
    <row r="44" spans="1:15">
      <c r="A44" s="2" t="s">
        <v>44</v>
      </c>
      <c r="B44" s="8" t="s">
        <v>60</v>
      </c>
      <c r="C44" s="3">
        <v>1.4004000000000001</v>
      </c>
      <c r="D44" s="8">
        <v>3.4148000000000001</v>
      </c>
      <c r="E44" s="3">
        <v>2.4718</v>
      </c>
      <c r="F44" s="4">
        <f t="shared" si="0"/>
        <v>0.94300000000000006</v>
      </c>
      <c r="I44" s="2" t="s">
        <v>44</v>
      </c>
      <c r="J44" s="8" t="s">
        <v>60</v>
      </c>
      <c r="K44" s="8">
        <v>9.76</v>
      </c>
      <c r="L44" s="40">
        <v>14.513553922367434</v>
      </c>
      <c r="M44" s="34">
        <v>1.0765898033615091</v>
      </c>
      <c r="N44" s="34">
        <f t="shared" si="1"/>
        <v>145.13553922367433</v>
      </c>
      <c r="O44" s="34">
        <f t="shared" si="2"/>
        <v>10.765898033615091</v>
      </c>
    </row>
    <row r="45" spans="1:15">
      <c r="A45" s="2" t="s">
        <v>45</v>
      </c>
      <c r="B45" s="8" t="s">
        <v>61</v>
      </c>
      <c r="C45" s="3">
        <v>1.8115000000000001</v>
      </c>
      <c r="D45" s="8">
        <v>3.7808000000000002</v>
      </c>
      <c r="E45" s="3">
        <v>2.4611999999999998</v>
      </c>
      <c r="F45" s="4">
        <f t="shared" si="0"/>
        <v>1.3196000000000003</v>
      </c>
      <c r="I45" s="2" t="s">
        <v>45</v>
      </c>
      <c r="J45" s="8" t="s">
        <v>61</v>
      </c>
      <c r="K45" s="8">
        <v>9.8710000000000004</v>
      </c>
      <c r="L45" s="40">
        <v>12.640806630852778</v>
      </c>
      <c r="M45" s="34">
        <v>1.3435751107342759</v>
      </c>
      <c r="N45" s="34">
        <f t="shared" si="1"/>
        <v>126.40806630852778</v>
      </c>
      <c r="O45" s="34">
        <f t="shared" si="2"/>
        <v>13.43575110734276</v>
      </c>
    </row>
    <row r="46" spans="1:15">
      <c r="A46" s="2" t="s">
        <v>46</v>
      </c>
      <c r="B46" s="8" t="s">
        <v>62</v>
      </c>
      <c r="C46" s="3">
        <v>1.7347999999999999</v>
      </c>
      <c r="D46" s="8">
        <v>3.7433000000000001</v>
      </c>
      <c r="E46" s="3">
        <v>2.4965000000000002</v>
      </c>
      <c r="F46" s="4">
        <f t="shared" si="0"/>
        <v>1.2467999999999999</v>
      </c>
      <c r="I46" s="2" t="s">
        <v>46</v>
      </c>
      <c r="J46" s="8" t="s">
        <v>62</v>
      </c>
      <c r="K46" s="8">
        <v>9.3460000000000001</v>
      </c>
      <c r="L46" s="40">
        <v>12.657147917828643</v>
      </c>
      <c r="M46" s="34">
        <v>1.3635426408395492</v>
      </c>
      <c r="N46" s="34">
        <f t="shared" si="1"/>
        <v>126.57147917828644</v>
      </c>
      <c r="O46" s="34">
        <f t="shared" si="2"/>
        <v>13.635426408395492</v>
      </c>
    </row>
    <row r="47" spans="1:15">
      <c r="A47" s="15" t="s">
        <v>47</v>
      </c>
      <c r="B47" s="16" t="s">
        <v>65</v>
      </c>
      <c r="C47" s="16">
        <v>999</v>
      </c>
      <c r="D47" s="16">
        <v>999</v>
      </c>
      <c r="E47" s="16"/>
      <c r="F47" s="17">
        <f t="shared" si="0"/>
        <v>999</v>
      </c>
      <c r="I47" s="2" t="s">
        <v>47</v>
      </c>
      <c r="J47" s="8" t="s">
        <v>63</v>
      </c>
      <c r="K47" s="8">
        <v>9.9909999999999997</v>
      </c>
      <c r="L47" s="40">
        <v>12.683774575381593</v>
      </c>
      <c r="M47" s="34">
        <v>1.2210484229719631</v>
      </c>
      <c r="N47" s="34">
        <f t="shared" si="1"/>
        <v>126.83774575381592</v>
      </c>
      <c r="O47" s="34">
        <f t="shared" si="2"/>
        <v>12.210484229719631</v>
      </c>
    </row>
    <row r="48" spans="1:15">
      <c r="A48" s="2" t="s">
        <v>66</v>
      </c>
      <c r="B48" s="8" t="s">
        <v>64</v>
      </c>
      <c r="C48" s="3">
        <v>1.7846</v>
      </c>
      <c r="D48" s="8">
        <v>3.6421000000000001</v>
      </c>
      <c r="E48" s="3">
        <v>2.4931000000000001</v>
      </c>
      <c r="F48" s="4">
        <f t="shared" si="0"/>
        <v>1.149</v>
      </c>
      <c r="I48" s="2" t="s">
        <v>66</v>
      </c>
      <c r="J48" s="8" t="s">
        <v>64</v>
      </c>
      <c r="K48" s="8">
        <v>10.829000000000001</v>
      </c>
      <c r="L48" s="40">
        <v>14.589582583300945</v>
      </c>
      <c r="M48" s="34">
        <v>1.2331629428594515</v>
      </c>
      <c r="N48" s="34">
        <f t="shared" si="1"/>
        <v>145.89582583300944</v>
      </c>
      <c r="O48" s="34">
        <f t="shared" si="2"/>
        <v>12.331629428594514</v>
      </c>
    </row>
    <row r="49" spans="1:15">
      <c r="A49" s="2" t="s">
        <v>67</v>
      </c>
      <c r="B49" s="8" t="s">
        <v>74</v>
      </c>
      <c r="C49" s="3">
        <v>1.9420999999999999</v>
      </c>
      <c r="D49" s="8">
        <v>3.8616999999999999</v>
      </c>
      <c r="E49" s="3">
        <v>2.5023</v>
      </c>
      <c r="F49" s="4">
        <f t="shared" si="0"/>
        <v>1.3593999999999999</v>
      </c>
      <c r="I49" s="2" t="s">
        <v>67</v>
      </c>
      <c r="J49" s="8" t="s">
        <v>74</v>
      </c>
      <c r="K49" s="8">
        <v>9.5649999999999995</v>
      </c>
      <c r="L49" s="40">
        <v>11.866282701075304</v>
      </c>
      <c r="M49" s="34">
        <v>0.95778076987873362</v>
      </c>
      <c r="N49" s="34">
        <f t="shared" si="1"/>
        <v>118.66282701075305</v>
      </c>
      <c r="O49" s="34">
        <f t="shared" si="2"/>
        <v>9.5778076987873355</v>
      </c>
    </row>
    <row r="50" spans="1:15">
      <c r="A50" s="2" t="s">
        <v>68</v>
      </c>
      <c r="B50" s="8" t="s">
        <v>75</v>
      </c>
      <c r="C50" s="3">
        <v>2.7339000000000002</v>
      </c>
      <c r="D50" s="8">
        <v>4.6334999999999997</v>
      </c>
      <c r="E50" s="3">
        <v>2.5097</v>
      </c>
      <c r="F50" s="4">
        <f t="shared" si="0"/>
        <v>2.1237999999999997</v>
      </c>
      <c r="I50" s="2" t="s">
        <v>68</v>
      </c>
      <c r="J50" s="8" t="s">
        <v>75</v>
      </c>
      <c r="K50" s="8">
        <v>11.397</v>
      </c>
      <c r="L50" s="40">
        <v>8.1425285263064051</v>
      </c>
      <c r="M50" s="34">
        <v>0.6644197890369391</v>
      </c>
      <c r="N50" s="34">
        <f t="shared" si="1"/>
        <v>81.425285263064055</v>
      </c>
      <c r="O50" s="34">
        <f t="shared" si="2"/>
        <v>6.6441978903693908</v>
      </c>
    </row>
    <row r="51" spans="1:15">
      <c r="A51" s="2" t="s">
        <v>69</v>
      </c>
      <c r="B51" s="8" t="s">
        <v>77</v>
      </c>
      <c r="C51" s="3">
        <v>1.0486</v>
      </c>
      <c r="D51" s="8">
        <v>3.3815</v>
      </c>
      <c r="E51" s="3">
        <v>2.4981</v>
      </c>
      <c r="F51" s="4">
        <f t="shared" si="0"/>
        <v>0.88339999999999996</v>
      </c>
      <c r="I51" s="2" t="s">
        <v>69</v>
      </c>
      <c r="J51" s="8" t="s">
        <v>77</v>
      </c>
      <c r="K51" s="8">
        <v>11.689</v>
      </c>
      <c r="L51" s="40">
        <v>9.7237659394532496</v>
      </c>
      <c r="M51" s="34">
        <v>1.0077393464687858</v>
      </c>
      <c r="N51" s="34">
        <f t="shared" si="1"/>
        <v>97.2376593945325</v>
      </c>
      <c r="O51" s="34">
        <f t="shared" si="2"/>
        <v>10.077393464687859</v>
      </c>
    </row>
    <row r="52" spans="1:15">
      <c r="A52" s="2" t="s">
        <v>70</v>
      </c>
      <c r="B52" s="8" t="s">
        <v>78</v>
      </c>
      <c r="C52" s="3">
        <v>1.7278</v>
      </c>
      <c r="D52" s="8">
        <v>3.7930999999999999</v>
      </c>
      <c r="E52" s="3">
        <v>2.4922</v>
      </c>
      <c r="F52" s="4">
        <f t="shared" si="0"/>
        <v>1.3008999999999999</v>
      </c>
      <c r="I52" s="2" t="s">
        <v>70</v>
      </c>
      <c r="J52" s="8" t="s">
        <v>78</v>
      </c>
      <c r="K52" s="8">
        <v>9.2910000000000004</v>
      </c>
      <c r="L52" s="40">
        <v>17.986202542218084</v>
      </c>
      <c r="M52" s="34">
        <v>1.1907815336486323</v>
      </c>
      <c r="N52" s="34">
        <f t="shared" si="1"/>
        <v>179.86202542218084</v>
      </c>
      <c r="O52" s="34">
        <f t="shared" si="2"/>
        <v>11.907815336486323</v>
      </c>
    </row>
    <row r="53" spans="1:15">
      <c r="A53" s="2" t="s">
        <v>71</v>
      </c>
      <c r="B53" s="8" t="s">
        <v>79</v>
      </c>
      <c r="C53" s="3">
        <v>2.1433</v>
      </c>
      <c r="D53" s="8">
        <v>3.8822999999999999</v>
      </c>
      <c r="E53" s="3">
        <v>2.5028999999999999</v>
      </c>
      <c r="F53" s="4">
        <f t="shared" si="0"/>
        <v>1.3794</v>
      </c>
      <c r="I53" s="2" t="s">
        <v>71</v>
      </c>
      <c r="J53" s="8" t="s">
        <v>79</v>
      </c>
      <c r="K53" s="8">
        <v>9.2910000000000004</v>
      </c>
      <c r="L53" s="40">
        <v>18.921037688767122</v>
      </c>
      <c r="M53" s="34">
        <v>1.9767281809463535</v>
      </c>
      <c r="N53" s="34">
        <f t="shared" si="1"/>
        <v>189.2103768876712</v>
      </c>
      <c r="O53" s="34">
        <f t="shared" si="2"/>
        <v>19.767281809463533</v>
      </c>
    </row>
    <row r="54" spans="1:15">
      <c r="A54" s="2" t="s">
        <v>72</v>
      </c>
      <c r="B54" s="8" t="s">
        <v>80</v>
      </c>
      <c r="C54" s="3">
        <v>1.8555999999999999</v>
      </c>
      <c r="D54" s="8">
        <v>3.8066</v>
      </c>
      <c r="E54" s="3">
        <v>2.5152999999999999</v>
      </c>
      <c r="F54" s="4">
        <f t="shared" si="0"/>
        <v>1.2913000000000001</v>
      </c>
      <c r="I54" s="2" t="s">
        <v>72</v>
      </c>
      <c r="J54" s="8" t="s">
        <v>80</v>
      </c>
      <c r="K54" s="8">
        <v>11.785</v>
      </c>
      <c r="L54" s="40">
        <v>10.208740485948683</v>
      </c>
      <c r="M54" s="34">
        <v>0.6646065879528289</v>
      </c>
      <c r="N54" s="34">
        <f t="shared" si="1"/>
        <v>102.08740485948682</v>
      </c>
      <c r="O54" s="34">
        <f t="shared" si="2"/>
        <v>6.6460658795282885</v>
      </c>
    </row>
    <row r="55" spans="1:15" ht="15.75" thickBot="1">
      <c r="A55" s="5" t="s">
        <v>73</v>
      </c>
      <c r="B55" s="10" t="s">
        <v>81</v>
      </c>
      <c r="C55" s="6">
        <v>2.4998999999999998</v>
      </c>
      <c r="D55" s="14">
        <v>2.99</v>
      </c>
      <c r="E55" s="6">
        <v>1.0382</v>
      </c>
      <c r="F55" s="7">
        <f t="shared" si="0"/>
        <v>1.9518000000000002</v>
      </c>
      <c r="I55" s="2" t="s">
        <v>73</v>
      </c>
      <c r="J55" s="8" t="s">
        <v>81</v>
      </c>
      <c r="K55" s="8">
        <v>10.510999999999999</v>
      </c>
      <c r="L55" s="40"/>
      <c r="M55" s="34"/>
      <c r="N55" s="34"/>
      <c r="O55" s="34"/>
    </row>
    <row r="56" spans="1:15" ht="15.75" thickBot="1">
      <c r="A56" s="3"/>
      <c r="B56" s="3"/>
      <c r="C56" s="3"/>
      <c r="D56" s="3"/>
      <c r="E56" s="3"/>
      <c r="I56" s="5" t="s">
        <v>76</v>
      </c>
      <c r="J56" s="6" t="s">
        <v>82</v>
      </c>
      <c r="K56" s="6">
        <v>10.708</v>
      </c>
      <c r="L56" s="41">
        <v>23.071538395080889</v>
      </c>
      <c r="M56" s="34">
        <v>1.9767229000745148</v>
      </c>
      <c r="N56" s="34">
        <f t="shared" si="1"/>
        <v>230.7153839508089</v>
      </c>
      <c r="O56" s="34">
        <f t="shared" si="2"/>
        <v>19.767229000745147</v>
      </c>
    </row>
    <row r="62" spans="1:15" ht="27.75" thickBot="1">
      <c r="A62" s="21" t="s">
        <v>145</v>
      </c>
    </row>
    <row r="63" spans="1:15" ht="15.75">
      <c r="A63" s="11" t="s">
        <v>48</v>
      </c>
      <c r="B63" s="12" t="s">
        <v>50</v>
      </c>
      <c r="C63" s="13" t="s">
        <v>146</v>
      </c>
      <c r="D63" s="9" t="s">
        <v>167</v>
      </c>
      <c r="E63" s="9" t="s">
        <v>168</v>
      </c>
    </row>
    <row r="64" spans="1:15">
      <c r="A64" s="24" t="s">
        <v>36</v>
      </c>
      <c r="B64" s="22" t="s">
        <v>108</v>
      </c>
      <c r="C64" s="25" t="s">
        <v>147</v>
      </c>
      <c r="D64" s="8" t="s">
        <v>169</v>
      </c>
      <c r="E64" s="36">
        <v>2.4382354753249955E-3</v>
      </c>
      <c r="F64" s="8"/>
    </row>
    <row r="65" spans="1:5">
      <c r="A65" s="24" t="s">
        <v>37</v>
      </c>
      <c r="B65" s="22" t="s">
        <v>108</v>
      </c>
      <c r="C65" s="25" t="s">
        <v>147</v>
      </c>
      <c r="D65" s="8" t="s">
        <v>169</v>
      </c>
      <c r="E65" s="36">
        <v>8.8195428501016589E-3</v>
      </c>
    </row>
    <row r="66" spans="1:5">
      <c r="A66" s="24" t="s">
        <v>38</v>
      </c>
      <c r="B66" s="23" t="s">
        <v>100</v>
      </c>
      <c r="C66" s="25">
        <v>100</v>
      </c>
      <c r="D66">
        <v>1.6964877402253142</v>
      </c>
      <c r="E66" s="3">
        <v>2.7270346867106152</v>
      </c>
    </row>
    <row r="67" spans="1:5">
      <c r="A67" s="24" t="s">
        <v>39</v>
      </c>
      <c r="B67" s="23" t="s">
        <v>101</v>
      </c>
      <c r="C67" s="25">
        <v>100</v>
      </c>
      <c r="D67">
        <v>5.9190192180251824</v>
      </c>
      <c r="E67" s="3">
        <v>1.1841537798040789</v>
      </c>
    </row>
    <row r="68" spans="1:5">
      <c r="A68" s="24" t="s">
        <v>40</v>
      </c>
      <c r="B68" s="23" t="s">
        <v>102</v>
      </c>
      <c r="C68" s="25">
        <v>100</v>
      </c>
      <c r="D68">
        <v>4.4858846918489066</v>
      </c>
      <c r="E68" s="3">
        <v>1.0338241636374839</v>
      </c>
    </row>
    <row r="69" spans="1:5">
      <c r="A69" s="24" t="s">
        <v>41</v>
      </c>
      <c r="B69" s="23" t="s">
        <v>103</v>
      </c>
      <c r="C69" s="25">
        <v>100</v>
      </c>
      <c r="D69" s="32" t="s">
        <v>169</v>
      </c>
      <c r="E69" s="3">
        <v>1.0700203314644816</v>
      </c>
    </row>
    <row r="70" spans="1:5">
      <c r="A70" s="24" t="s">
        <v>42</v>
      </c>
      <c r="B70" s="23" t="s">
        <v>104</v>
      </c>
      <c r="C70" s="25">
        <v>100</v>
      </c>
      <c r="D70">
        <v>0.34015904572564587</v>
      </c>
      <c r="E70" s="35" t="s">
        <v>169</v>
      </c>
    </row>
    <row r="71" spans="1:5">
      <c r="A71" s="24" t="s">
        <v>43</v>
      </c>
      <c r="B71" s="23" t="s">
        <v>105</v>
      </c>
      <c r="C71" s="25">
        <v>100</v>
      </c>
      <c r="D71" s="32" t="s">
        <v>169</v>
      </c>
      <c r="E71" s="3">
        <v>0.41540878565707612</v>
      </c>
    </row>
    <row r="72" spans="1:5">
      <c r="A72" s="24" t="s">
        <v>44</v>
      </c>
      <c r="B72" s="23" t="s">
        <v>106</v>
      </c>
      <c r="C72" s="25">
        <v>100</v>
      </c>
      <c r="D72">
        <v>0.64956925115970787</v>
      </c>
      <c r="E72" s="3">
        <v>3.3802599963033697</v>
      </c>
    </row>
    <row r="73" spans="1:5">
      <c r="A73" s="24" t="s">
        <v>45</v>
      </c>
      <c r="B73" s="23" t="s">
        <v>107</v>
      </c>
      <c r="C73" s="25">
        <v>100</v>
      </c>
      <c r="D73">
        <v>2.046785950960901</v>
      </c>
      <c r="E73" s="3">
        <v>0.46223276446306438</v>
      </c>
    </row>
    <row r="74" spans="1:5">
      <c r="A74" s="24" t="s">
        <v>46</v>
      </c>
      <c r="B74" s="23" t="s">
        <v>108</v>
      </c>
      <c r="C74" s="26" t="s">
        <v>147</v>
      </c>
      <c r="D74" t="s">
        <v>169</v>
      </c>
      <c r="E74" s="37">
        <v>9.6974924527139447E-3</v>
      </c>
    </row>
    <row r="75" spans="1:5">
      <c r="A75" s="24" t="s">
        <v>47</v>
      </c>
      <c r="B75" s="23" t="s">
        <v>109</v>
      </c>
      <c r="C75" s="26" t="s">
        <v>147</v>
      </c>
      <c r="D75" s="33"/>
      <c r="E75" s="3"/>
    </row>
    <row r="76" spans="1:5">
      <c r="A76" s="24" t="s">
        <v>66</v>
      </c>
      <c r="B76" s="23" t="s">
        <v>110</v>
      </c>
      <c r="C76" s="27">
        <v>100</v>
      </c>
      <c r="D76">
        <v>1.3752816434724984</v>
      </c>
      <c r="E76" s="3">
        <v>1.9490481177992733</v>
      </c>
    </row>
    <row r="77" spans="1:5">
      <c r="A77" s="24" t="s">
        <v>67</v>
      </c>
      <c r="B77" s="23" t="s">
        <v>111</v>
      </c>
      <c r="C77" s="27">
        <v>100</v>
      </c>
      <c r="D77">
        <v>2.8139827700463882</v>
      </c>
      <c r="E77" s="3">
        <v>1.7845480869940238</v>
      </c>
    </row>
    <row r="78" spans="1:5">
      <c r="A78" s="24" t="s">
        <v>68</v>
      </c>
      <c r="B78" s="23" t="s">
        <v>112</v>
      </c>
      <c r="C78" s="27">
        <v>100</v>
      </c>
      <c r="D78">
        <v>1.98674618952949</v>
      </c>
      <c r="E78" s="3">
        <v>1.8569404226480191</v>
      </c>
    </row>
    <row r="79" spans="1:5">
      <c r="A79" s="24" t="s">
        <v>69</v>
      </c>
      <c r="B79" s="23" t="s">
        <v>113</v>
      </c>
      <c r="C79" s="27">
        <v>100</v>
      </c>
      <c r="D79">
        <v>5.4520212060967532</v>
      </c>
      <c r="E79" s="3">
        <v>1.161357895385374</v>
      </c>
    </row>
    <row r="80" spans="1:5">
      <c r="A80" s="24" t="s">
        <v>70</v>
      </c>
      <c r="B80" s="23" t="s">
        <v>114</v>
      </c>
      <c r="C80" s="27">
        <v>100</v>
      </c>
      <c r="D80">
        <v>5.3563286944996698</v>
      </c>
      <c r="E80" s="3">
        <v>0.85453761320929078</v>
      </c>
    </row>
    <row r="81" spans="1:5">
      <c r="A81" s="24" t="s">
        <v>71</v>
      </c>
      <c r="B81" s="23" t="s">
        <v>115</v>
      </c>
      <c r="C81" s="27">
        <v>100</v>
      </c>
      <c r="D81">
        <v>4.4614976805831672</v>
      </c>
      <c r="E81" s="3">
        <v>1.8948308791818127</v>
      </c>
    </row>
    <row r="82" spans="1:5">
      <c r="A82" s="24" t="s">
        <v>72</v>
      </c>
      <c r="B82" s="23" t="s">
        <v>116</v>
      </c>
      <c r="C82" s="27">
        <v>100</v>
      </c>
      <c r="D82">
        <v>2.8497680583167662</v>
      </c>
      <c r="E82" s="3">
        <v>0.69465836978621154</v>
      </c>
    </row>
    <row r="83" spans="1:5">
      <c r="A83" s="24" t="s">
        <v>73</v>
      </c>
      <c r="B83" s="23" t="s">
        <v>124</v>
      </c>
      <c r="C83" s="27">
        <v>100</v>
      </c>
      <c r="D83">
        <v>2.8734261100066267</v>
      </c>
      <c r="E83" s="3">
        <v>0.7179163329431334</v>
      </c>
    </row>
    <row r="84" spans="1:5">
      <c r="A84" s="24" t="s">
        <v>76</v>
      </c>
      <c r="B84" s="23" t="s">
        <v>108</v>
      </c>
      <c r="C84" s="26" t="s">
        <v>147</v>
      </c>
      <c r="D84" s="33" t="s">
        <v>169</v>
      </c>
      <c r="E84" s="38">
        <v>6.4352165609019791E-3</v>
      </c>
    </row>
    <row r="85" spans="1:5">
      <c r="A85" s="24" t="s">
        <v>85</v>
      </c>
      <c r="B85" s="23" t="s">
        <v>109</v>
      </c>
      <c r="C85" s="26" t="s">
        <v>147</v>
      </c>
      <c r="D85" s="33"/>
      <c r="E85" s="3"/>
    </row>
    <row r="86" spans="1:5">
      <c r="A86" s="24" t="s">
        <v>86</v>
      </c>
      <c r="B86" s="23" t="s">
        <v>109</v>
      </c>
      <c r="C86" s="26" t="s">
        <v>147</v>
      </c>
      <c r="D86" s="33"/>
      <c r="E86" s="3"/>
    </row>
    <row r="87" spans="1:5">
      <c r="A87" s="24" t="s">
        <v>87</v>
      </c>
      <c r="B87" s="23" t="s">
        <v>109</v>
      </c>
      <c r="C87" s="26" t="s">
        <v>147</v>
      </c>
      <c r="D87" s="33"/>
      <c r="E87" s="3"/>
    </row>
    <row r="88" spans="1:5">
      <c r="A88" s="28" t="s">
        <v>88</v>
      </c>
      <c r="B88" s="23" t="s">
        <v>117</v>
      </c>
      <c r="C88" s="25">
        <v>100</v>
      </c>
      <c r="D88">
        <v>1.9355864811133199</v>
      </c>
      <c r="E88" s="35" t="s">
        <v>169</v>
      </c>
    </row>
    <row r="89" spans="1:5">
      <c r="A89" s="28" t="s">
        <v>89</v>
      </c>
      <c r="B89" s="23" t="s">
        <v>118</v>
      </c>
      <c r="C89" s="25">
        <v>100</v>
      </c>
      <c r="D89">
        <v>7.268986083499005</v>
      </c>
      <c r="E89">
        <v>2.1157045160495347</v>
      </c>
    </row>
    <row r="90" spans="1:5">
      <c r="A90" s="28" t="s">
        <v>90</v>
      </c>
      <c r="B90" s="23" t="s">
        <v>119</v>
      </c>
      <c r="C90" s="25">
        <v>100</v>
      </c>
      <c r="D90">
        <v>3.2314115308151092</v>
      </c>
      <c r="E90">
        <v>2.5465159263138437</v>
      </c>
    </row>
    <row r="91" spans="1:5">
      <c r="A91" s="28" t="s">
        <v>91</v>
      </c>
      <c r="B91" s="23" t="s">
        <v>120</v>
      </c>
      <c r="C91" s="25">
        <v>100</v>
      </c>
      <c r="D91">
        <v>0.63108018555334633</v>
      </c>
      <c r="E91">
        <v>1.3894707658184953</v>
      </c>
    </row>
    <row r="92" spans="1:5">
      <c r="A92" s="28" t="s">
        <v>92</v>
      </c>
      <c r="B92" s="23" t="s">
        <v>121</v>
      </c>
      <c r="C92" s="25">
        <v>100</v>
      </c>
      <c r="D92">
        <v>5.3734923790589795</v>
      </c>
      <c r="E92">
        <v>1.2269730762121864</v>
      </c>
    </row>
    <row r="93" spans="1:5">
      <c r="A93" s="28" t="s">
        <v>93</v>
      </c>
      <c r="B93" s="23" t="s">
        <v>122</v>
      </c>
      <c r="C93" s="25">
        <v>100</v>
      </c>
      <c r="D93">
        <v>3.3235255135851562</v>
      </c>
      <c r="E93">
        <v>1.3793050335777217</v>
      </c>
    </row>
    <row r="94" spans="1:5">
      <c r="A94" s="28" t="s">
        <v>94</v>
      </c>
      <c r="B94" s="23" t="s">
        <v>123</v>
      </c>
      <c r="C94" s="25">
        <v>100</v>
      </c>
      <c r="D94">
        <v>4.5052352551358519</v>
      </c>
      <c r="E94">
        <v>1.9997227527570691</v>
      </c>
    </row>
    <row r="95" spans="1:5">
      <c r="A95" s="28" t="s">
        <v>95</v>
      </c>
      <c r="B95" s="23" t="s">
        <v>125</v>
      </c>
      <c r="C95" s="25">
        <v>100</v>
      </c>
      <c r="D95">
        <v>4.9157057654075551</v>
      </c>
      <c r="E95">
        <v>1.3753003511798412</v>
      </c>
    </row>
    <row r="96" spans="1:5">
      <c r="A96" s="28" t="s">
        <v>96</v>
      </c>
      <c r="B96" s="23" t="s">
        <v>108</v>
      </c>
      <c r="C96" s="26" t="s">
        <v>147</v>
      </c>
      <c r="D96" s="33" t="s">
        <v>169</v>
      </c>
      <c r="E96" s="36">
        <v>1.0581603105169111E-3</v>
      </c>
    </row>
    <row r="97" spans="1:3">
      <c r="A97" s="28" t="s">
        <v>97</v>
      </c>
      <c r="B97" s="23" t="s">
        <v>109</v>
      </c>
      <c r="C97" s="26" t="s">
        <v>147</v>
      </c>
    </row>
    <row r="98" spans="1:3">
      <c r="A98" s="28" t="s">
        <v>98</v>
      </c>
      <c r="B98" s="23" t="s">
        <v>109</v>
      </c>
      <c r="C98" s="26" t="s">
        <v>147</v>
      </c>
    </row>
    <row r="99" spans="1:3" ht="15.75" thickBot="1">
      <c r="A99" s="29" t="s">
        <v>99</v>
      </c>
      <c r="B99" s="30" t="s">
        <v>109</v>
      </c>
      <c r="C99" s="31" t="s">
        <v>147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8"/>
  <sheetViews>
    <sheetView workbookViewId="0">
      <selection activeCell="I32" sqref="I32:I52"/>
    </sheetView>
  </sheetViews>
  <sheetFormatPr defaultRowHeight="15"/>
  <sheetData>
    <row r="1" spans="1:16">
      <c r="A1" t="s">
        <v>148</v>
      </c>
      <c r="B1" t="s">
        <v>149</v>
      </c>
      <c r="C1" t="s">
        <v>150</v>
      </c>
      <c r="D1" t="s">
        <v>153</v>
      </c>
      <c r="E1" t="s">
        <v>157</v>
      </c>
      <c r="F1" t="s">
        <v>160</v>
      </c>
      <c r="G1" t="s">
        <v>156</v>
      </c>
      <c r="H1" t="s">
        <v>158</v>
      </c>
      <c r="I1" t="s">
        <v>159</v>
      </c>
      <c r="K1" t="s">
        <v>151</v>
      </c>
      <c r="M1" t="s">
        <v>154</v>
      </c>
      <c r="N1" t="s">
        <v>155</v>
      </c>
    </row>
    <row r="2" spans="1:16">
      <c r="A2" s="24" t="s">
        <v>36</v>
      </c>
      <c r="B2" s="22" t="s">
        <v>108</v>
      </c>
      <c r="C2" s="25" t="s">
        <v>147</v>
      </c>
      <c r="D2">
        <v>12</v>
      </c>
      <c r="E2">
        <f>(D2-10.417)/649.24</f>
        <v>2.4382354753249955E-3</v>
      </c>
      <c r="G2">
        <v>61.201000000000001</v>
      </c>
      <c r="H2" s="33">
        <f>(G2-65.515)/1509</f>
        <v>-2.8588469184890656E-3</v>
      </c>
      <c r="K2" t="s">
        <v>152</v>
      </c>
      <c r="L2" t="s">
        <v>157</v>
      </c>
      <c r="M2" t="s">
        <v>153</v>
      </c>
      <c r="N2" t="s">
        <v>158</v>
      </c>
      <c r="O2" t="s">
        <v>156</v>
      </c>
    </row>
    <row r="3" spans="1:16">
      <c r="A3" s="24" t="s">
        <v>37</v>
      </c>
      <c r="B3" s="22" t="s">
        <v>108</v>
      </c>
      <c r="C3" s="25" t="s">
        <v>147</v>
      </c>
      <c r="D3">
        <v>16.143000000000001</v>
      </c>
      <c r="E3">
        <f t="shared" ref="E3:E52" si="0">(D3-10.417)/649.24</f>
        <v>8.8195428501016589E-3</v>
      </c>
      <c r="G3">
        <v>38.491</v>
      </c>
      <c r="H3" s="33">
        <f t="shared" ref="H3:H52" si="1">(G3-65.515)/1509</f>
        <v>-1.7908548707753481E-2</v>
      </c>
      <c r="K3">
        <v>0.35</v>
      </c>
      <c r="L3">
        <f>K3*0.0093</f>
        <v>3.2549999999999996E-3</v>
      </c>
      <c r="M3">
        <v>4.0839999999999996</v>
      </c>
      <c r="N3">
        <f>K3*0.1198</f>
        <v>4.1930000000000002E-2</v>
      </c>
      <c r="P3">
        <v>209.18199999999999</v>
      </c>
    </row>
    <row r="4" spans="1:16">
      <c r="A4" s="24" t="s">
        <v>38</v>
      </c>
      <c r="B4" s="23" t="s">
        <v>100</v>
      </c>
      <c r="C4" s="25">
        <v>100</v>
      </c>
      <c r="D4">
        <v>28.122</v>
      </c>
      <c r="E4">
        <f t="shared" si="0"/>
        <v>2.7270346867106152E-2</v>
      </c>
      <c r="F4">
        <f>E4/100*10*1000</f>
        <v>2.7270346867106152</v>
      </c>
      <c r="G4">
        <v>91.114999999999995</v>
      </c>
      <c r="H4" s="33">
        <f t="shared" si="1"/>
        <v>1.6964877402253144E-2</v>
      </c>
      <c r="I4">
        <f>H4/100*10*1000</f>
        <v>1.6964877402253142</v>
      </c>
      <c r="K4">
        <v>1.3240000000000001</v>
      </c>
      <c r="L4">
        <f t="shared" ref="L4:L5" si="2">K4*0.0093</f>
        <v>1.23132E-2</v>
      </c>
      <c r="N4">
        <f>K4*0.1198</f>
        <v>0.15861520000000001</v>
      </c>
      <c r="O4">
        <v>291.42700000000002</v>
      </c>
      <c r="P4">
        <v>5.2380000000000004</v>
      </c>
    </row>
    <row r="5" spans="1:16">
      <c r="A5" s="24" t="s">
        <v>39</v>
      </c>
      <c r="B5" s="23" t="s">
        <v>101</v>
      </c>
      <c r="C5" s="25">
        <v>100</v>
      </c>
      <c r="D5">
        <v>18.105</v>
      </c>
      <c r="E5">
        <f t="shared" si="0"/>
        <v>1.1841537798040787E-2</v>
      </c>
      <c r="F5">
        <f t="shared" ref="F5:F29" si="3">E5/100*10*1000</f>
        <v>1.1841537798040789</v>
      </c>
      <c r="G5">
        <v>154.833</v>
      </c>
      <c r="H5" s="33">
        <f t="shared" si="1"/>
        <v>5.9190192180251823E-2</v>
      </c>
      <c r="I5">
        <f t="shared" ref="I5:I29" si="4">H5/100*10*1000</f>
        <v>5.9190192180251824</v>
      </c>
      <c r="K5">
        <v>3.5129999999999999</v>
      </c>
      <c r="L5">
        <f t="shared" si="2"/>
        <v>3.2670899999999996E-2</v>
      </c>
      <c r="N5">
        <f>K5*0.1198</f>
        <v>0.42085739999999999</v>
      </c>
      <c r="O5">
        <v>653.79100000000005</v>
      </c>
      <c r="P5">
        <v>44.819000000000003</v>
      </c>
    </row>
    <row r="6" spans="1:16">
      <c r="A6" s="24" t="s">
        <v>40</v>
      </c>
      <c r="B6" s="23" t="s">
        <v>102</v>
      </c>
      <c r="C6" s="25">
        <v>100</v>
      </c>
      <c r="D6">
        <v>17.129000000000001</v>
      </c>
      <c r="E6">
        <f t="shared" si="0"/>
        <v>1.033824163637484E-2</v>
      </c>
      <c r="F6">
        <f t="shared" si="3"/>
        <v>1.0338241636374839</v>
      </c>
      <c r="G6">
        <v>133.20699999999999</v>
      </c>
      <c r="H6" s="33">
        <f t="shared" si="1"/>
        <v>4.4858846918489063E-2</v>
      </c>
      <c r="I6">
        <f t="shared" si="4"/>
        <v>4.4858846918489066</v>
      </c>
      <c r="K6">
        <v>4.5460000000000003</v>
      </c>
      <c r="L6">
        <f>K6*0.0093</f>
        <v>4.2277799999999997E-2</v>
      </c>
      <c r="M6">
        <v>39.494999999999997</v>
      </c>
      <c r="N6">
        <f>K6*0.1198</f>
        <v>0.54461080000000006</v>
      </c>
      <c r="O6">
        <v>843.39200000000005</v>
      </c>
    </row>
    <row r="7" spans="1:16">
      <c r="A7" s="24" t="s">
        <v>41</v>
      </c>
      <c r="B7" s="23" t="s">
        <v>103</v>
      </c>
      <c r="C7" s="25">
        <v>100</v>
      </c>
      <c r="D7">
        <v>17.364000000000001</v>
      </c>
      <c r="E7">
        <f t="shared" si="0"/>
        <v>1.0700203314644817E-2</v>
      </c>
      <c r="F7">
        <f t="shared" si="3"/>
        <v>1.0700203314644816</v>
      </c>
      <c r="G7">
        <v>56.323</v>
      </c>
      <c r="H7" s="33">
        <f t="shared" si="1"/>
        <v>-6.0914512922465207E-3</v>
      </c>
      <c r="I7" s="32">
        <f t="shared" si="4"/>
        <v>-0.60914512922465214</v>
      </c>
      <c r="K7">
        <v>9.5589999999999993</v>
      </c>
      <c r="L7">
        <f t="shared" ref="L7:L10" si="5">K7*0.0093</f>
        <v>8.8898699999999983E-2</v>
      </c>
      <c r="M7">
        <v>75.984999999999999</v>
      </c>
      <c r="N7">
        <f t="shared" ref="N7:N10" si="6">K7*0.1198</f>
        <v>1.1451681999999999</v>
      </c>
      <c r="O7">
        <v>1977.6469999999999</v>
      </c>
    </row>
    <row r="8" spans="1:16">
      <c r="A8" s="24" t="s">
        <v>42</v>
      </c>
      <c r="B8" s="23" t="s">
        <v>104</v>
      </c>
      <c r="C8" s="25">
        <v>100</v>
      </c>
      <c r="D8">
        <v>10.317</v>
      </c>
      <c r="E8">
        <f t="shared" si="0"/>
        <v>-1.5402624607233019E-4</v>
      </c>
      <c r="F8" s="32">
        <f t="shared" si="3"/>
        <v>-1.5402624607233021E-2</v>
      </c>
      <c r="G8">
        <v>70.647999999999996</v>
      </c>
      <c r="H8" s="33">
        <f t="shared" si="1"/>
        <v>3.4015904572564583E-3</v>
      </c>
      <c r="I8">
        <f t="shared" si="4"/>
        <v>0.34015904572564587</v>
      </c>
      <c r="K8">
        <v>14.234999999999999</v>
      </c>
      <c r="L8">
        <f t="shared" si="5"/>
        <v>0.13238549999999999</v>
      </c>
      <c r="M8">
        <v>101.459</v>
      </c>
      <c r="N8">
        <f t="shared" si="6"/>
        <v>1.7053529999999999</v>
      </c>
      <c r="O8">
        <v>2683.2249999999999</v>
      </c>
    </row>
    <row r="9" spans="1:16">
      <c r="A9" s="24" t="s">
        <v>43</v>
      </c>
      <c r="B9" s="23" t="s">
        <v>105</v>
      </c>
      <c r="C9" s="25">
        <v>100</v>
      </c>
      <c r="D9">
        <v>13.114000000000001</v>
      </c>
      <c r="E9">
        <f t="shared" si="0"/>
        <v>4.1540878565707613E-3</v>
      </c>
      <c r="F9">
        <f t="shared" si="3"/>
        <v>0.41540878565707612</v>
      </c>
      <c r="G9">
        <v>51.557000000000002</v>
      </c>
      <c r="H9" s="33">
        <f t="shared" si="1"/>
        <v>-9.2498343273691181E-3</v>
      </c>
      <c r="I9" s="32">
        <f t="shared" si="4"/>
        <v>-0.92498343273691175</v>
      </c>
      <c r="K9">
        <v>19.696000000000002</v>
      </c>
      <c r="L9">
        <f t="shared" si="5"/>
        <v>0.1831728</v>
      </c>
      <c r="M9">
        <v>127.587</v>
      </c>
      <c r="N9">
        <f t="shared" si="6"/>
        <v>2.3595808000000003</v>
      </c>
      <c r="O9">
        <v>3440.4740000000002</v>
      </c>
    </row>
    <row r="10" spans="1:16">
      <c r="A10" s="24" t="s">
        <v>44</v>
      </c>
      <c r="B10" s="23" t="s">
        <v>106</v>
      </c>
      <c r="C10" s="25">
        <v>100</v>
      </c>
      <c r="D10">
        <v>32.363</v>
      </c>
      <c r="E10">
        <f t="shared" si="0"/>
        <v>3.3802599963033697E-2</v>
      </c>
      <c r="F10">
        <f t="shared" si="3"/>
        <v>3.3802599963033697</v>
      </c>
      <c r="G10">
        <v>75.316999999999993</v>
      </c>
      <c r="H10" s="33">
        <f t="shared" si="1"/>
        <v>6.4956925115970789E-3</v>
      </c>
      <c r="I10">
        <f t="shared" si="4"/>
        <v>0.64956925115970787</v>
      </c>
      <c r="K10">
        <v>26.864999999999998</v>
      </c>
      <c r="L10">
        <f t="shared" si="5"/>
        <v>0.24984449999999997</v>
      </c>
      <c r="M10">
        <v>168.256</v>
      </c>
      <c r="N10">
        <f t="shared" si="6"/>
        <v>3.2184269999999997</v>
      </c>
      <c r="O10">
        <v>4983.2929999999997</v>
      </c>
    </row>
    <row r="11" spans="1:16">
      <c r="A11" s="24" t="s">
        <v>45</v>
      </c>
      <c r="B11" s="23" t="s">
        <v>107</v>
      </c>
      <c r="C11" s="25">
        <v>100</v>
      </c>
      <c r="D11">
        <v>13.417999999999999</v>
      </c>
      <c r="E11">
        <f t="shared" si="0"/>
        <v>4.6223276446306439E-3</v>
      </c>
      <c r="F11">
        <f t="shared" si="3"/>
        <v>0.46223276446306438</v>
      </c>
      <c r="G11">
        <v>96.400999999999996</v>
      </c>
      <c r="H11" s="33">
        <f t="shared" si="1"/>
        <v>2.0467859509609009E-2</v>
      </c>
      <c r="I11">
        <f t="shared" si="4"/>
        <v>2.046785950960901</v>
      </c>
    </row>
    <row r="12" spans="1:16">
      <c r="A12" s="24" t="s">
        <v>46</v>
      </c>
      <c r="B12" s="23" t="s">
        <v>108</v>
      </c>
      <c r="C12" s="26" t="s">
        <v>147</v>
      </c>
      <c r="D12">
        <v>16.713000000000001</v>
      </c>
      <c r="E12">
        <f t="shared" si="0"/>
        <v>9.6974924527139447E-3</v>
      </c>
      <c r="G12">
        <v>33.918999999999997</v>
      </c>
      <c r="H12" s="33">
        <f t="shared" si="1"/>
        <v>-2.0938369781312128E-2</v>
      </c>
      <c r="I12" s="33"/>
      <c r="J12" t="s">
        <v>161</v>
      </c>
      <c r="K12">
        <v>2.5950000000000002</v>
      </c>
      <c r="M12">
        <v>71.025999999999996</v>
      </c>
      <c r="O12">
        <v>1913.4949999999999</v>
      </c>
    </row>
    <row r="13" spans="1:16">
      <c r="A13" s="24" t="s">
        <v>66</v>
      </c>
      <c r="B13" s="23" t="s">
        <v>110</v>
      </c>
      <c r="C13" s="27">
        <v>100</v>
      </c>
      <c r="D13">
        <v>23.071000000000002</v>
      </c>
      <c r="E13">
        <f t="shared" si="0"/>
        <v>1.9490481177992732E-2</v>
      </c>
      <c r="F13">
        <f t="shared" si="3"/>
        <v>1.9490481177992733</v>
      </c>
      <c r="G13">
        <v>86.268000000000001</v>
      </c>
      <c r="H13" s="33">
        <f t="shared" si="1"/>
        <v>1.3752816434724983E-2</v>
      </c>
      <c r="I13">
        <f t="shared" si="4"/>
        <v>1.3752816434724984</v>
      </c>
      <c r="K13">
        <v>3.952</v>
      </c>
      <c r="M13">
        <v>89.844999999999999</v>
      </c>
      <c r="O13">
        <v>2805.8229999999999</v>
      </c>
    </row>
    <row r="14" spans="1:16">
      <c r="A14" s="24" t="s">
        <v>67</v>
      </c>
      <c r="B14" s="23" t="s">
        <v>111</v>
      </c>
      <c r="C14" s="27">
        <v>100</v>
      </c>
      <c r="D14">
        <v>22.003</v>
      </c>
      <c r="E14">
        <f t="shared" si="0"/>
        <v>1.7845480869940238E-2</v>
      </c>
      <c r="F14">
        <f t="shared" si="3"/>
        <v>1.7845480869940238</v>
      </c>
      <c r="G14">
        <v>107.97799999999999</v>
      </c>
      <c r="H14" s="33">
        <f t="shared" si="1"/>
        <v>2.8139827700463881E-2</v>
      </c>
      <c r="I14">
        <f t="shared" si="4"/>
        <v>2.8139827700463882</v>
      </c>
      <c r="K14">
        <v>5.093</v>
      </c>
      <c r="M14">
        <v>115.03700000000001</v>
      </c>
      <c r="O14">
        <v>3771.2170000000001</v>
      </c>
    </row>
    <row r="15" spans="1:16">
      <c r="A15" s="24" t="s">
        <v>68</v>
      </c>
      <c r="B15" s="23" t="s">
        <v>112</v>
      </c>
      <c r="C15" s="27">
        <v>100</v>
      </c>
      <c r="D15">
        <v>22.472999999999999</v>
      </c>
      <c r="E15">
        <f t="shared" si="0"/>
        <v>1.856940422648019E-2</v>
      </c>
      <c r="F15">
        <f t="shared" si="3"/>
        <v>1.8569404226480191</v>
      </c>
      <c r="G15">
        <v>95.495000000000005</v>
      </c>
      <c r="H15" s="33">
        <f t="shared" si="1"/>
        <v>1.98674618952949E-2</v>
      </c>
      <c r="I15">
        <f t="shared" si="4"/>
        <v>1.98674618952949</v>
      </c>
    </row>
    <row r="16" spans="1:16">
      <c r="A16" s="24" t="s">
        <v>69</v>
      </c>
      <c r="B16" s="23" t="s">
        <v>113</v>
      </c>
      <c r="C16" s="27">
        <v>100</v>
      </c>
      <c r="D16">
        <v>17.957000000000001</v>
      </c>
      <c r="E16">
        <f t="shared" si="0"/>
        <v>1.1613578953853738E-2</v>
      </c>
      <c r="F16">
        <f t="shared" si="3"/>
        <v>1.161357895385374</v>
      </c>
      <c r="G16">
        <v>147.786</v>
      </c>
      <c r="H16" s="33">
        <f t="shared" si="1"/>
        <v>5.4520212060967528E-2</v>
      </c>
      <c r="I16">
        <f t="shared" si="4"/>
        <v>5.4520212060967532</v>
      </c>
      <c r="J16" t="s">
        <v>162</v>
      </c>
      <c r="K16">
        <v>11.21</v>
      </c>
      <c r="L16">
        <f t="shared" ref="L16:L17" si="7">K16*0.0093</f>
        <v>0.104253</v>
      </c>
      <c r="M16">
        <v>83.012</v>
      </c>
      <c r="N16">
        <f t="shared" ref="N16:N17" si="8">K16*0.1198</f>
        <v>1.3429580000000001</v>
      </c>
      <c r="O16">
        <v>1965.989</v>
      </c>
    </row>
    <row r="17" spans="1:15">
      <c r="A17" s="24" t="s">
        <v>70</v>
      </c>
      <c r="B17" s="23" t="s">
        <v>114</v>
      </c>
      <c r="C17" s="27">
        <v>100</v>
      </c>
      <c r="D17">
        <v>15.965</v>
      </c>
      <c r="E17">
        <f t="shared" si="0"/>
        <v>8.5453761320929082E-3</v>
      </c>
      <c r="F17">
        <f t="shared" si="3"/>
        <v>0.85453761320929078</v>
      </c>
      <c r="G17">
        <v>146.34200000000001</v>
      </c>
      <c r="H17" s="33">
        <f t="shared" si="1"/>
        <v>5.3563286944996694E-2</v>
      </c>
      <c r="I17">
        <f t="shared" si="4"/>
        <v>5.3563286944996698</v>
      </c>
      <c r="K17">
        <v>23.704000000000001</v>
      </c>
      <c r="L17">
        <f t="shared" si="7"/>
        <v>0.22044719999999998</v>
      </c>
      <c r="M17">
        <v>12.183999999999999</v>
      </c>
      <c r="N17">
        <f t="shared" si="8"/>
        <v>2.8397392000000004</v>
      </c>
      <c r="O17">
        <v>212.69</v>
      </c>
    </row>
    <row r="18" spans="1:15">
      <c r="A18" s="24" t="s">
        <v>71</v>
      </c>
      <c r="B18" s="23" t="s">
        <v>115</v>
      </c>
      <c r="C18" s="27">
        <v>100</v>
      </c>
      <c r="D18">
        <v>22.719000000000001</v>
      </c>
      <c r="E18">
        <f t="shared" si="0"/>
        <v>1.8948308791818129E-2</v>
      </c>
      <c r="F18">
        <f t="shared" si="3"/>
        <v>1.8948308791818127</v>
      </c>
      <c r="G18">
        <v>132.839</v>
      </c>
      <c r="H18" s="33">
        <f t="shared" si="1"/>
        <v>4.4614976805831673E-2</v>
      </c>
      <c r="I18">
        <f t="shared" si="4"/>
        <v>4.4614976805831672</v>
      </c>
    </row>
    <row r="19" spans="1:15">
      <c r="A19" s="24" t="s">
        <v>72</v>
      </c>
      <c r="B19" s="23" t="s">
        <v>116</v>
      </c>
      <c r="C19" s="27">
        <v>100</v>
      </c>
      <c r="D19">
        <v>14.927</v>
      </c>
      <c r="E19">
        <f t="shared" si="0"/>
        <v>6.9465836978621154E-3</v>
      </c>
      <c r="F19">
        <f t="shared" si="3"/>
        <v>0.69465836978621154</v>
      </c>
      <c r="G19">
        <v>108.518</v>
      </c>
      <c r="H19" s="33">
        <f t="shared" si="1"/>
        <v>2.8497680583167661E-2</v>
      </c>
      <c r="I19">
        <f t="shared" si="4"/>
        <v>2.8497680583167662</v>
      </c>
    </row>
    <row r="20" spans="1:15">
      <c r="A20" s="24" t="s">
        <v>73</v>
      </c>
      <c r="B20" s="23" t="s">
        <v>124</v>
      </c>
      <c r="C20" s="27">
        <v>100</v>
      </c>
      <c r="D20">
        <v>15.077999999999999</v>
      </c>
      <c r="E20">
        <f t="shared" si="0"/>
        <v>7.1791633294313343E-3</v>
      </c>
      <c r="F20">
        <f t="shared" si="3"/>
        <v>0.7179163329431334</v>
      </c>
      <c r="G20">
        <v>108.875</v>
      </c>
      <c r="H20" s="33">
        <f t="shared" si="1"/>
        <v>2.8734261100066268E-2</v>
      </c>
      <c r="I20">
        <f t="shared" si="4"/>
        <v>2.8734261100066267</v>
      </c>
    </row>
    <row r="21" spans="1:15">
      <c r="A21" s="24" t="s">
        <v>76</v>
      </c>
      <c r="B21" s="23" t="s">
        <v>108</v>
      </c>
      <c r="C21" s="26" t="s">
        <v>147</v>
      </c>
      <c r="D21">
        <v>14.595000000000001</v>
      </c>
      <c r="E21">
        <f t="shared" si="0"/>
        <v>6.4352165609019791E-3</v>
      </c>
      <c r="G21">
        <v>23.024999999999999</v>
      </c>
      <c r="H21" s="33">
        <f t="shared" si="1"/>
        <v>-2.8157720344599072E-2</v>
      </c>
      <c r="I21" s="33"/>
    </row>
    <row r="22" spans="1:15">
      <c r="A22" s="28" t="s">
        <v>88</v>
      </c>
      <c r="B22" s="23" t="s">
        <v>117</v>
      </c>
      <c r="C22" s="25">
        <v>100</v>
      </c>
      <c r="D22">
        <v>8.5269999999999992</v>
      </c>
      <c r="E22">
        <f t="shared" si="0"/>
        <v>-2.9110960507670518E-3</v>
      </c>
      <c r="F22" s="32">
        <f t="shared" si="3"/>
        <v>-0.29110960507670519</v>
      </c>
      <c r="G22">
        <v>94.722999999999999</v>
      </c>
      <c r="H22" s="33">
        <f t="shared" si="1"/>
        <v>1.9355864811133199E-2</v>
      </c>
      <c r="I22">
        <f t="shared" si="4"/>
        <v>1.9355864811133199</v>
      </c>
    </row>
    <row r="23" spans="1:15">
      <c r="A23" s="28" t="s">
        <v>89</v>
      </c>
      <c r="B23" s="23" t="s">
        <v>118</v>
      </c>
      <c r="C23" s="25">
        <v>100</v>
      </c>
      <c r="D23">
        <v>24.152999999999999</v>
      </c>
      <c r="E23">
        <f t="shared" si="0"/>
        <v>2.1157045160495346E-2</v>
      </c>
      <c r="F23">
        <f t="shared" si="3"/>
        <v>2.1157045160495347</v>
      </c>
      <c r="G23">
        <v>175.20400000000001</v>
      </c>
      <c r="H23" s="33">
        <f t="shared" si="1"/>
        <v>7.2689860834990058E-2</v>
      </c>
      <c r="I23">
        <f t="shared" si="4"/>
        <v>7.268986083499005</v>
      </c>
    </row>
    <row r="24" spans="1:15">
      <c r="A24" s="28" t="s">
        <v>90</v>
      </c>
      <c r="B24" s="23" t="s">
        <v>119</v>
      </c>
      <c r="C24" s="25">
        <v>100</v>
      </c>
      <c r="D24">
        <v>26.95</v>
      </c>
      <c r="E24">
        <f t="shared" si="0"/>
        <v>2.5465159263138439E-2</v>
      </c>
      <c r="F24">
        <f t="shared" si="3"/>
        <v>2.5465159263138437</v>
      </c>
      <c r="G24">
        <v>114.277</v>
      </c>
      <c r="H24" s="33">
        <f t="shared" si="1"/>
        <v>3.2314115308151092E-2</v>
      </c>
      <c r="I24">
        <f t="shared" si="4"/>
        <v>3.2314115308151092</v>
      </c>
    </row>
    <row r="25" spans="1:15">
      <c r="A25" s="28" t="s">
        <v>91</v>
      </c>
      <c r="B25" s="23" t="s">
        <v>120</v>
      </c>
      <c r="C25" s="25">
        <v>100</v>
      </c>
      <c r="D25">
        <v>19.437999999999999</v>
      </c>
      <c r="E25">
        <f t="shared" si="0"/>
        <v>1.3894707658184954E-2</v>
      </c>
      <c r="F25">
        <f t="shared" si="3"/>
        <v>1.3894707658184953</v>
      </c>
      <c r="G25">
        <v>75.037999999999997</v>
      </c>
      <c r="H25" s="33">
        <f t="shared" si="1"/>
        <v>6.3108018555334631E-3</v>
      </c>
      <c r="I25">
        <f t="shared" si="4"/>
        <v>0.63108018555334633</v>
      </c>
    </row>
    <row r="26" spans="1:15">
      <c r="A26" s="28" t="s">
        <v>92</v>
      </c>
      <c r="B26" s="23" t="s">
        <v>121</v>
      </c>
      <c r="C26" s="25">
        <v>100</v>
      </c>
      <c r="D26">
        <v>18.382999999999999</v>
      </c>
      <c r="E26">
        <f t="shared" si="0"/>
        <v>1.2269730762121865E-2</v>
      </c>
      <c r="F26">
        <f t="shared" si="3"/>
        <v>1.2269730762121864</v>
      </c>
      <c r="G26">
        <v>146.601</v>
      </c>
      <c r="H26" s="33">
        <f t="shared" si="1"/>
        <v>5.3734923790589792E-2</v>
      </c>
      <c r="I26">
        <f t="shared" si="4"/>
        <v>5.3734923790589795</v>
      </c>
    </row>
    <row r="27" spans="1:15">
      <c r="A27" s="28" t="s">
        <v>93</v>
      </c>
      <c r="B27" s="23" t="s">
        <v>122</v>
      </c>
      <c r="C27" s="25">
        <v>100</v>
      </c>
      <c r="D27">
        <v>19.372</v>
      </c>
      <c r="E27">
        <f t="shared" si="0"/>
        <v>1.3793050335777216E-2</v>
      </c>
      <c r="F27">
        <f t="shared" si="3"/>
        <v>1.3793050335777217</v>
      </c>
      <c r="G27">
        <v>115.667</v>
      </c>
      <c r="H27" s="33">
        <f t="shared" si="1"/>
        <v>3.3235255135851557E-2</v>
      </c>
      <c r="I27">
        <f t="shared" si="4"/>
        <v>3.3235255135851562</v>
      </c>
    </row>
    <row r="28" spans="1:15">
      <c r="A28" s="28" t="s">
        <v>94</v>
      </c>
      <c r="B28" s="23" t="s">
        <v>123</v>
      </c>
      <c r="C28" s="25">
        <v>100</v>
      </c>
      <c r="D28">
        <v>23.4</v>
      </c>
      <c r="E28">
        <f t="shared" si="0"/>
        <v>1.9997227527570695E-2</v>
      </c>
      <c r="F28">
        <f t="shared" si="3"/>
        <v>1.9997227527570691</v>
      </c>
      <c r="G28">
        <v>133.499</v>
      </c>
      <c r="H28" s="33">
        <f t="shared" si="1"/>
        <v>4.5052352551358511E-2</v>
      </c>
      <c r="I28">
        <f t="shared" si="4"/>
        <v>4.5052352551358519</v>
      </c>
    </row>
    <row r="29" spans="1:15">
      <c r="A29" s="28" t="s">
        <v>95</v>
      </c>
      <c r="B29" s="23" t="s">
        <v>125</v>
      </c>
      <c r="C29" s="25">
        <v>100</v>
      </c>
      <c r="D29">
        <v>19.346</v>
      </c>
      <c r="E29">
        <f t="shared" si="0"/>
        <v>1.3753003511798411E-2</v>
      </c>
      <c r="F29">
        <f t="shared" si="3"/>
        <v>1.3753003511798412</v>
      </c>
      <c r="G29">
        <v>139.69300000000001</v>
      </c>
      <c r="H29" s="33">
        <f t="shared" si="1"/>
        <v>4.9157057654075555E-2</v>
      </c>
      <c r="I29">
        <f t="shared" si="4"/>
        <v>4.9157057654075551</v>
      </c>
    </row>
    <row r="30" spans="1:15">
      <c r="A30" s="28" t="s">
        <v>96</v>
      </c>
      <c r="B30" s="23" t="s">
        <v>108</v>
      </c>
      <c r="C30" s="26" t="s">
        <v>147</v>
      </c>
      <c r="D30">
        <v>11.103999999999999</v>
      </c>
      <c r="E30">
        <f t="shared" si="0"/>
        <v>1.0581603105169111E-3</v>
      </c>
      <c r="G30">
        <v>23.14</v>
      </c>
      <c r="H30" s="33">
        <f t="shared" si="1"/>
        <v>-2.8081510934393639E-2</v>
      </c>
      <c r="I30" s="33"/>
    </row>
    <row r="31" spans="1:15">
      <c r="D31" t="s">
        <v>153</v>
      </c>
      <c r="E31" t="s">
        <v>157</v>
      </c>
      <c r="F31" t="s">
        <v>165</v>
      </c>
      <c r="G31" t="s">
        <v>156</v>
      </c>
      <c r="H31" t="s">
        <v>158</v>
      </c>
      <c r="I31" t="s">
        <v>166</v>
      </c>
    </row>
    <row r="32" spans="1:15">
      <c r="A32" s="2" t="s">
        <v>36</v>
      </c>
      <c r="B32" s="3" t="s">
        <v>51</v>
      </c>
      <c r="C32" s="3">
        <v>9.8469999999999995</v>
      </c>
      <c r="D32">
        <v>97.91</v>
      </c>
      <c r="E32">
        <f t="shared" si="0"/>
        <v>0.13476218347606431</v>
      </c>
      <c r="F32">
        <f>E32/C32*100</f>
        <v>1.368560815233719</v>
      </c>
      <c r="G32">
        <v>1987.1179999999999</v>
      </c>
      <c r="H32" s="33">
        <f t="shared" si="1"/>
        <v>1.2734280980781973</v>
      </c>
      <c r="I32">
        <f>H32/C32*100</f>
        <v>12.932142765087818</v>
      </c>
    </row>
    <row r="33" spans="1:9">
      <c r="A33" s="2" t="s">
        <v>37</v>
      </c>
      <c r="B33" s="3" t="s">
        <v>53</v>
      </c>
      <c r="C33" s="3">
        <v>11.544</v>
      </c>
      <c r="D33">
        <v>141.87100000000001</v>
      </c>
      <c r="E33">
        <f t="shared" si="0"/>
        <v>0.20247366151192164</v>
      </c>
      <c r="F33">
        <f t="shared" ref="F33:F52" si="9">E33/C33*100</f>
        <v>1.753929846776868</v>
      </c>
      <c r="G33">
        <v>3331.4340000000002</v>
      </c>
      <c r="H33" s="33">
        <f t="shared" si="1"/>
        <v>2.1642935719019221</v>
      </c>
      <c r="I33">
        <f t="shared" ref="I33:I52" si="10">H33/C33*100</f>
        <v>18.748211814812212</v>
      </c>
    </row>
    <row r="34" spans="1:9">
      <c r="A34" s="2" t="s">
        <v>38</v>
      </c>
      <c r="B34" s="3" t="s">
        <v>54</v>
      </c>
      <c r="C34" s="3">
        <v>10.62</v>
      </c>
      <c r="D34">
        <v>98.825999999999993</v>
      </c>
      <c r="E34">
        <f t="shared" si="0"/>
        <v>0.13617306389008685</v>
      </c>
      <c r="F34">
        <f t="shared" si="9"/>
        <v>1.2822322400196504</v>
      </c>
      <c r="G34">
        <v>2535.81</v>
      </c>
      <c r="H34" s="33">
        <f t="shared" si="1"/>
        <v>1.6370410868124585</v>
      </c>
      <c r="I34">
        <f t="shared" si="10"/>
        <v>15.414699499175693</v>
      </c>
    </row>
    <row r="35" spans="1:9">
      <c r="A35" s="2" t="s">
        <v>39</v>
      </c>
      <c r="B35" s="3" t="s">
        <v>55</v>
      </c>
      <c r="C35" s="3">
        <v>12.071</v>
      </c>
      <c r="D35">
        <v>114.374</v>
      </c>
      <c r="E35">
        <f t="shared" si="0"/>
        <v>0.16012106462941283</v>
      </c>
      <c r="F35">
        <f t="shared" si="9"/>
        <v>1.3264937836915984</v>
      </c>
      <c r="G35">
        <v>2324.076</v>
      </c>
      <c r="H35" s="33">
        <f t="shared" si="1"/>
        <v>1.4967269715043077</v>
      </c>
      <c r="I35">
        <f t="shared" si="10"/>
        <v>12.399361871463075</v>
      </c>
    </row>
    <row r="36" spans="1:9">
      <c r="A36" s="2" t="s">
        <v>40</v>
      </c>
      <c r="B36" s="3" t="s">
        <v>56</v>
      </c>
      <c r="C36" s="3">
        <v>11.57</v>
      </c>
      <c r="D36">
        <v>108.148</v>
      </c>
      <c r="E36">
        <f t="shared" si="0"/>
        <v>0.15053139054894954</v>
      </c>
      <c r="F36">
        <f t="shared" si="9"/>
        <v>1.3010491836555707</v>
      </c>
      <c r="G36">
        <v>3043.444</v>
      </c>
      <c r="H36" s="33">
        <f t="shared" si="1"/>
        <v>1.9734453280318092</v>
      </c>
      <c r="I36">
        <f t="shared" si="10"/>
        <v>17.056571547379509</v>
      </c>
    </row>
    <row r="37" spans="1:9">
      <c r="A37" s="2" t="s">
        <v>41</v>
      </c>
      <c r="B37" s="3" t="s">
        <v>57</v>
      </c>
      <c r="C37" s="3">
        <v>9.8960000000000008</v>
      </c>
      <c r="D37">
        <v>107.068</v>
      </c>
      <c r="E37">
        <f t="shared" si="0"/>
        <v>0.14886790709136835</v>
      </c>
      <c r="F37">
        <f t="shared" si="9"/>
        <v>1.5043240409394536</v>
      </c>
      <c r="G37">
        <v>2475.4090000000001</v>
      </c>
      <c r="H37" s="33">
        <f t="shared" si="1"/>
        <v>1.5970139165009942</v>
      </c>
      <c r="I37">
        <f t="shared" si="10"/>
        <v>16.137974095604225</v>
      </c>
    </row>
    <row r="38" spans="1:9">
      <c r="A38" s="2" t="s">
        <v>42</v>
      </c>
      <c r="B38" s="8" t="s">
        <v>58</v>
      </c>
      <c r="C38" s="8">
        <v>11.302</v>
      </c>
      <c r="D38">
        <v>97.787000000000006</v>
      </c>
      <c r="E38">
        <f t="shared" si="0"/>
        <v>0.13457273119339536</v>
      </c>
      <c r="F38">
        <f t="shared" si="9"/>
        <v>1.190698382528715</v>
      </c>
      <c r="G38">
        <v>2228.2890000000002</v>
      </c>
      <c r="H38" s="33">
        <f t="shared" si="1"/>
        <v>1.4332498343273694</v>
      </c>
      <c r="I38">
        <f t="shared" si="10"/>
        <v>12.6813823600015</v>
      </c>
    </row>
    <row r="39" spans="1:9">
      <c r="A39" s="2" t="s">
        <v>43</v>
      </c>
      <c r="B39" s="8" t="s">
        <v>59</v>
      </c>
      <c r="C39" s="8">
        <v>10.275</v>
      </c>
      <c r="D39">
        <v>93.656000000000006</v>
      </c>
      <c r="E39">
        <f t="shared" si="0"/>
        <v>0.12820990696814738</v>
      </c>
      <c r="F39">
        <f t="shared" si="9"/>
        <v>1.2477849826583687</v>
      </c>
      <c r="G39">
        <v>2180.5909999999999</v>
      </c>
      <c r="H39" s="33">
        <f t="shared" si="1"/>
        <v>1.4016408217362493</v>
      </c>
      <c r="I39">
        <f t="shared" si="10"/>
        <v>13.641273204245735</v>
      </c>
    </row>
    <row r="40" spans="1:9">
      <c r="A40" s="2" t="s">
        <v>44</v>
      </c>
      <c r="B40" s="8" t="s">
        <v>60</v>
      </c>
      <c r="C40" s="8">
        <v>9.76</v>
      </c>
      <c r="D40">
        <v>78.635999999999996</v>
      </c>
      <c r="E40">
        <f t="shared" si="0"/>
        <v>0.10507516480808329</v>
      </c>
      <c r="F40">
        <f t="shared" si="9"/>
        <v>1.0765898033615091</v>
      </c>
      <c r="G40">
        <v>2203.0479999999998</v>
      </c>
      <c r="H40" s="33">
        <f t="shared" si="1"/>
        <v>1.4165228628230615</v>
      </c>
      <c r="I40">
        <f t="shared" si="10"/>
        <v>14.513553922367434</v>
      </c>
    </row>
    <row r="41" spans="1:9">
      <c r="A41" s="2" t="s">
        <v>45</v>
      </c>
      <c r="B41" s="8" t="s">
        <v>61</v>
      </c>
      <c r="C41" s="8">
        <v>9.8710000000000004</v>
      </c>
      <c r="D41">
        <v>96.522000000000006</v>
      </c>
      <c r="E41">
        <f t="shared" si="0"/>
        <v>0.13262429918058039</v>
      </c>
      <c r="F41">
        <f t="shared" si="9"/>
        <v>1.3435751107342759</v>
      </c>
      <c r="G41">
        <v>1948.4059999999999</v>
      </c>
      <c r="H41" s="33">
        <f t="shared" si="1"/>
        <v>1.2477740225314777</v>
      </c>
      <c r="I41">
        <f t="shared" si="10"/>
        <v>12.640806630852778</v>
      </c>
    </row>
    <row r="42" spans="1:9">
      <c r="A42" s="2" t="s">
        <v>46</v>
      </c>
      <c r="B42" s="8" t="s">
        <v>62</v>
      </c>
      <c r="C42" s="8">
        <v>9.3460000000000001</v>
      </c>
      <c r="D42">
        <v>93.153999999999996</v>
      </c>
      <c r="E42">
        <f t="shared" si="0"/>
        <v>0.12743669521286427</v>
      </c>
      <c r="F42">
        <f t="shared" si="9"/>
        <v>1.3635426408395492</v>
      </c>
      <c r="G42">
        <v>1850.567</v>
      </c>
      <c r="H42" s="33">
        <f t="shared" si="1"/>
        <v>1.1829370444002649</v>
      </c>
      <c r="I42">
        <f t="shared" si="10"/>
        <v>12.657147917828643</v>
      </c>
    </row>
    <row r="43" spans="1:9">
      <c r="A43" s="2" t="s">
        <v>47</v>
      </c>
      <c r="B43" s="8" t="s">
        <v>63</v>
      </c>
      <c r="C43" s="8">
        <v>9.9909999999999997</v>
      </c>
      <c r="D43">
        <v>89.620999999999995</v>
      </c>
      <c r="E43">
        <f t="shared" si="0"/>
        <v>0.12199494793912882</v>
      </c>
      <c r="F43">
        <f t="shared" si="9"/>
        <v>1.2210484229719631</v>
      </c>
      <c r="G43">
        <v>1977.7739999999999</v>
      </c>
      <c r="H43" s="33">
        <f t="shared" si="1"/>
        <v>1.267235917826375</v>
      </c>
      <c r="I43">
        <f t="shared" si="10"/>
        <v>12.683774575381593</v>
      </c>
    </row>
    <row r="44" spans="1:9">
      <c r="A44" s="2" t="s">
        <v>66</v>
      </c>
      <c r="B44" s="8" t="s">
        <v>64</v>
      </c>
      <c r="C44" s="8">
        <v>10.829000000000001</v>
      </c>
      <c r="D44">
        <v>97.116</v>
      </c>
      <c r="E44">
        <f t="shared" si="0"/>
        <v>0.13353921508225</v>
      </c>
      <c r="F44">
        <f t="shared" si="9"/>
        <v>1.2331629428594515</v>
      </c>
      <c r="G44">
        <v>2449.5929999999998</v>
      </c>
      <c r="H44" s="33">
        <f t="shared" si="1"/>
        <v>1.5799058979456593</v>
      </c>
      <c r="I44">
        <f t="shared" si="10"/>
        <v>14.589582583300945</v>
      </c>
    </row>
    <row r="45" spans="1:9">
      <c r="A45" s="2" t="s">
        <v>67</v>
      </c>
      <c r="B45" s="8" t="s">
        <v>74</v>
      </c>
      <c r="C45" s="8">
        <v>9.5649999999999995</v>
      </c>
      <c r="D45">
        <v>69.894999999999996</v>
      </c>
      <c r="E45">
        <f t="shared" si="0"/>
        <v>9.1611730638900865E-2</v>
      </c>
      <c r="F45">
        <f t="shared" si="9"/>
        <v>0.95778076987873362</v>
      </c>
      <c r="G45">
        <v>1778.2449999999999</v>
      </c>
      <c r="H45" s="33">
        <f t="shared" si="1"/>
        <v>1.1350099403578529</v>
      </c>
      <c r="I45">
        <f t="shared" si="10"/>
        <v>11.866282701075304</v>
      </c>
    </row>
    <row r="46" spans="1:9">
      <c r="A46" s="2" t="s">
        <v>68</v>
      </c>
      <c r="B46" s="8" t="s">
        <v>75</v>
      </c>
      <c r="C46" s="8">
        <v>11.397</v>
      </c>
      <c r="D46">
        <v>59.58</v>
      </c>
      <c r="E46">
        <f t="shared" si="0"/>
        <v>7.5723923356539949E-2</v>
      </c>
      <c r="F46">
        <f t="shared" si="9"/>
        <v>0.6644197890369391</v>
      </c>
      <c r="G46">
        <v>1465.873</v>
      </c>
      <c r="H46" s="33">
        <f t="shared" si="1"/>
        <v>0.92800397614314112</v>
      </c>
      <c r="I46">
        <f t="shared" si="10"/>
        <v>8.1425285263064051</v>
      </c>
    </row>
    <row r="47" spans="1:9">
      <c r="A47" s="2" t="s">
        <v>69</v>
      </c>
      <c r="B47" s="8" t="s">
        <v>77</v>
      </c>
      <c r="C47" s="8">
        <v>11.689</v>
      </c>
      <c r="D47">
        <v>86.894000000000005</v>
      </c>
      <c r="E47">
        <f t="shared" si="0"/>
        <v>0.11779465220873638</v>
      </c>
      <c r="F47">
        <f t="shared" si="9"/>
        <v>1.0077393464687858</v>
      </c>
      <c r="G47">
        <v>1780.6610000000001</v>
      </c>
      <c r="H47" s="33">
        <f t="shared" si="1"/>
        <v>1.1366110006626904</v>
      </c>
      <c r="I47">
        <f t="shared" si="10"/>
        <v>9.7237659394532496</v>
      </c>
    </row>
    <row r="48" spans="1:9">
      <c r="A48" s="2" t="s">
        <v>70</v>
      </c>
      <c r="B48" s="8" t="s">
        <v>78</v>
      </c>
      <c r="C48" s="8">
        <v>9.2910000000000004</v>
      </c>
      <c r="D48">
        <v>82.245999999999995</v>
      </c>
      <c r="E48">
        <f t="shared" si="0"/>
        <v>0.11063551229129442</v>
      </c>
      <c r="F48">
        <f t="shared" si="9"/>
        <v>1.1907815336486323</v>
      </c>
      <c r="G48">
        <v>2587.2020000000002</v>
      </c>
      <c r="H48" s="33">
        <f t="shared" si="1"/>
        <v>1.671098078197482</v>
      </c>
      <c r="I48">
        <f t="shared" si="10"/>
        <v>17.986202542218084</v>
      </c>
    </row>
    <row r="49" spans="1:9">
      <c r="A49" s="2" t="s">
        <v>71</v>
      </c>
      <c r="B49" s="8" t="s">
        <v>79</v>
      </c>
      <c r="C49" s="8">
        <v>9.2910000000000004</v>
      </c>
      <c r="D49">
        <v>129.655</v>
      </c>
      <c r="E49">
        <f t="shared" si="0"/>
        <v>0.1836578152917257</v>
      </c>
      <c r="F49">
        <f t="shared" si="9"/>
        <v>1.9767281809463535</v>
      </c>
      <c r="G49">
        <v>2718.2669999999998</v>
      </c>
      <c r="H49" s="33">
        <f t="shared" si="1"/>
        <v>1.7579536116633532</v>
      </c>
      <c r="I49">
        <f t="shared" si="10"/>
        <v>18.921037688767122</v>
      </c>
    </row>
    <row r="50" spans="1:9">
      <c r="A50" s="2" t="s">
        <v>72</v>
      </c>
      <c r="B50" s="8" t="s">
        <v>80</v>
      </c>
      <c r="C50" s="8">
        <v>11.785</v>
      </c>
      <c r="D50">
        <v>61.268000000000001</v>
      </c>
      <c r="E50">
        <f t="shared" si="0"/>
        <v>7.832388639024089E-2</v>
      </c>
      <c r="F50">
        <f t="shared" si="9"/>
        <v>0.6646065879528289</v>
      </c>
      <c r="G50">
        <v>1880.9929999999999</v>
      </c>
      <c r="H50" s="33">
        <f t="shared" si="1"/>
        <v>1.2031000662690523</v>
      </c>
      <c r="I50">
        <f t="shared" si="10"/>
        <v>10.208740485948683</v>
      </c>
    </row>
    <row r="51" spans="1:9">
      <c r="A51" s="2" t="s">
        <v>73</v>
      </c>
      <c r="B51" s="8" t="s">
        <v>81</v>
      </c>
      <c r="C51" s="8">
        <v>10.510999999999999</v>
      </c>
      <c r="H51" s="33"/>
    </row>
    <row r="52" spans="1:9" ht="15.75" thickBot="1">
      <c r="A52" s="5" t="s">
        <v>76</v>
      </c>
      <c r="B52" s="6" t="s">
        <v>82</v>
      </c>
      <c r="C52" s="6">
        <v>10.708</v>
      </c>
      <c r="D52">
        <v>147.84</v>
      </c>
      <c r="E52">
        <f t="shared" si="0"/>
        <v>0.21166748813997904</v>
      </c>
      <c r="F52">
        <f t="shared" si="9"/>
        <v>1.9767229000745148</v>
      </c>
      <c r="G52">
        <v>3793.5</v>
      </c>
      <c r="H52" s="33">
        <f t="shared" si="1"/>
        <v>2.4705003313452618</v>
      </c>
      <c r="I52">
        <f t="shared" si="10"/>
        <v>23.071538395080889</v>
      </c>
    </row>
    <row r="53" spans="1:9">
      <c r="F53" t="s">
        <v>164</v>
      </c>
      <c r="I53" t="s">
        <v>164</v>
      </c>
    </row>
    <row r="54" spans="1:9">
      <c r="A54" t="s">
        <v>163</v>
      </c>
      <c r="C54">
        <v>11.21</v>
      </c>
      <c r="D54">
        <v>83.012</v>
      </c>
      <c r="E54">
        <f t="shared" ref="E54:E58" si="11">(D54-10.417)/649.24</f>
        <v>0.11181535333620848</v>
      </c>
      <c r="F54">
        <f>E54/C54*100</f>
        <v>0.99746077909195785</v>
      </c>
      <c r="G54">
        <v>1965.989</v>
      </c>
      <c r="H54" s="33">
        <f t="shared" ref="H54:H58" si="12">(G54-65.515)/1509</f>
        <v>1.2594261100066269</v>
      </c>
      <c r="I54">
        <f>H54/C54*100</f>
        <v>11.234844870710319</v>
      </c>
    </row>
    <row r="55" spans="1:9">
      <c r="F55" s="34">
        <f>(F54-0.93)/((F54+0.93)/2)*100</f>
        <v>6.9999638720263979</v>
      </c>
      <c r="H55" s="33"/>
      <c r="I55" s="34">
        <f>(11.98-I54)/((I54+11.98)/2)*100</f>
        <v>6.4196434086865528</v>
      </c>
    </row>
    <row r="56" spans="1:9">
      <c r="A56" t="s">
        <v>161</v>
      </c>
      <c r="C56">
        <v>2.5950000000000002</v>
      </c>
      <c r="D56">
        <v>71.025999999999996</v>
      </c>
      <c r="E56">
        <f t="shared" si="11"/>
        <v>9.3353767481978919E-2</v>
      </c>
      <c r="F56">
        <f>E56/C56*100</f>
        <v>3.5974476871668175</v>
      </c>
      <c r="G56">
        <v>1913.4949999999999</v>
      </c>
      <c r="H56" s="33">
        <f t="shared" si="12"/>
        <v>1.2246388336646785</v>
      </c>
      <c r="I56">
        <f>H56/C56*100</f>
        <v>47.192247925421135</v>
      </c>
    </row>
    <row r="57" spans="1:9">
      <c r="C57">
        <v>3.952</v>
      </c>
      <c r="D57">
        <v>89.844999999999999</v>
      </c>
      <c r="E57">
        <f t="shared" si="11"/>
        <v>0.12233996673033085</v>
      </c>
      <c r="F57">
        <f t="shared" ref="F57:F58" si="13">E57/C57*100</f>
        <v>3.0956469314354971</v>
      </c>
      <c r="G57">
        <v>2805.8229999999999</v>
      </c>
      <c r="H57" s="33">
        <f t="shared" si="12"/>
        <v>1.8159761431411532</v>
      </c>
      <c r="I57">
        <f t="shared" ref="I57:I58" si="14">H57/C57*100</f>
        <v>45.950813338591935</v>
      </c>
    </row>
    <row r="58" spans="1:9">
      <c r="C58">
        <v>5.093</v>
      </c>
      <c r="D58">
        <v>115.03700000000001</v>
      </c>
      <c r="E58">
        <f t="shared" si="11"/>
        <v>0.16114225864087242</v>
      </c>
      <c r="F58">
        <f t="shared" si="13"/>
        <v>3.16399486826767</v>
      </c>
      <c r="G58">
        <v>3771.2170000000001</v>
      </c>
      <c r="H58" s="33">
        <f t="shared" si="12"/>
        <v>2.4557335984095428</v>
      </c>
      <c r="I58">
        <f t="shared" si="14"/>
        <v>48.217820506765023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Culpepper</cp:lastModifiedBy>
  <dcterms:created xsi:type="dcterms:W3CDTF">2022-01-31T17:29:10Z</dcterms:created>
  <dcterms:modified xsi:type="dcterms:W3CDTF">2022-03-30T02:27:40Z</dcterms:modified>
</cp:coreProperties>
</file>