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90" yWindow="-15" windowWidth="14025" windowHeight="11625" firstSheet="5" activeTab="7"/>
    <workbookView xWindow="-15" yWindow="-15" windowWidth="5235" windowHeight="11625" firstSheet="1" activeTab="6"/>
  </bookViews>
  <sheets>
    <sheet name="Assignments" sheetId="1" r:id="rId1"/>
    <sheet name="every house worked" sheetId="13" r:id="rId2"/>
    <sheet name="Sumry Chrt" sheetId="6" r:id="rId3"/>
    <sheet name="Fire Duty Chart" sheetId="7" r:id="rId4"/>
    <sheet name="Summary by Year" sheetId="2" r:id="rId5"/>
    <sheet name="Alarm boxes" sheetId="4" r:id="rId6"/>
    <sheet name="Detail" sheetId="3" r:id="rId7"/>
    <sheet name="Summary by Mo" sheetId="5" r:id="rId8"/>
    <sheet name="C runs - workers" sheetId="18" r:id="rId9"/>
    <sheet name="C Fire duty" sheetId="19" r:id="rId10"/>
    <sheet name="Summary by Mo (2)" sheetId="11" r:id="rId11"/>
    <sheet name="Sheet2" sheetId="15" r:id="rId12"/>
    <sheet name="Sheet3" sheetId="16" r:id="rId13"/>
    <sheet name="Sheet1" sheetId="17" r:id="rId14"/>
  </sheets>
  <definedNames>
    <definedName name="_xlnm._FilterDatabase" localSheetId="6" hidden="1">Detail!$B$21:$I$2417</definedName>
  </definedNames>
  <calcPr calcId="145621"/>
</workbook>
</file>

<file path=xl/calcChain.xml><?xml version="1.0" encoding="utf-8"?>
<calcChain xmlns="http://schemas.openxmlformats.org/spreadsheetml/2006/main">
  <c r="X16" i="5" l="1"/>
  <c r="W16" i="5"/>
  <c r="V16" i="5"/>
  <c r="U16" i="5"/>
  <c r="T16" i="5"/>
  <c r="S16" i="5"/>
  <c r="R16" i="5"/>
  <c r="Q16" i="5"/>
  <c r="P16" i="5"/>
  <c r="O16" i="5"/>
  <c r="N16" i="5"/>
  <c r="M16" i="5"/>
  <c r="X15" i="5"/>
  <c r="W15" i="5"/>
  <c r="V15" i="5"/>
  <c r="U15" i="5"/>
  <c r="T15" i="5"/>
  <c r="S15" i="5"/>
  <c r="R15" i="5"/>
  <c r="Q15" i="5"/>
  <c r="P15" i="5"/>
  <c r="O15" i="5"/>
  <c r="N15" i="5"/>
  <c r="M15" i="5"/>
  <c r="X14" i="5"/>
  <c r="W14" i="5"/>
  <c r="V14" i="5"/>
  <c r="U14" i="5"/>
  <c r="T14" i="5"/>
  <c r="S14" i="5"/>
  <c r="R14" i="5"/>
  <c r="Q14" i="5"/>
  <c r="P14" i="5"/>
  <c r="O14" i="5"/>
  <c r="N14" i="5"/>
  <c r="M14" i="5"/>
  <c r="X13" i="5"/>
  <c r="W13" i="5"/>
  <c r="V13" i="5"/>
  <c r="U13" i="5"/>
  <c r="T13" i="5"/>
  <c r="S13" i="5"/>
  <c r="R13" i="5"/>
  <c r="Q13" i="5"/>
  <c r="P13" i="5"/>
  <c r="O13" i="5"/>
  <c r="N13" i="5"/>
  <c r="M13" i="5"/>
  <c r="X12" i="5"/>
  <c r="W12" i="5"/>
  <c r="V12" i="5"/>
  <c r="U12" i="5"/>
  <c r="T12" i="5"/>
  <c r="S12" i="5"/>
  <c r="R12" i="5"/>
  <c r="Q12" i="5"/>
  <c r="P12" i="5"/>
  <c r="O12" i="5"/>
  <c r="N12" i="5"/>
  <c r="M12" i="5"/>
  <c r="X11" i="5"/>
  <c r="W11" i="5"/>
  <c r="V11" i="5"/>
  <c r="U11" i="5"/>
  <c r="T11" i="5"/>
  <c r="S11" i="5"/>
  <c r="R11" i="5"/>
  <c r="Q11" i="5"/>
  <c r="P11" i="5"/>
  <c r="O11" i="5"/>
  <c r="N11" i="5"/>
  <c r="M11" i="5"/>
  <c r="X10" i="5"/>
  <c r="W10" i="5"/>
  <c r="V10" i="5"/>
  <c r="U10" i="5"/>
  <c r="T10" i="5"/>
  <c r="S10" i="5"/>
  <c r="R10" i="5"/>
  <c r="Q10" i="5"/>
  <c r="P10" i="5"/>
  <c r="O10" i="5"/>
  <c r="N10" i="5"/>
  <c r="M10" i="5"/>
  <c r="X9" i="5"/>
  <c r="W9" i="5"/>
  <c r="V9" i="5"/>
  <c r="U9" i="5"/>
  <c r="T9" i="5"/>
  <c r="S9" i="5"/>
  <c r="R9" i="5"/>
  <c r="Q9" i="5"/>
  <c r="P9" i="5"/>
  <c r="O9" i="5"/>
  <c r="N9" i="5"/>
  <c r="M9" i="5"/>
  <c r="X8" i="5"/>
  <c r="W8" i="5"/>
  <c r="V8" i="5"/>
  <c r="U8" i="5"/>
  <c r="T8" i="5"/>
  <c r="S8" i="5"/>
  <c r="R8" i="5"/>
  <c r="Q8" i="5"/>
  <c r="P8" i="5"/>
  <c r="O8" i="5"/>
  <c r="N8" i="5"/>
  <c r="M8" i="5"/>
  <c r="X7" i="5"/>
  <c r="W7" i="5"/>
  <c r="V7" i="5"/>
  <c r="U7" i="5"/>
  <c r="T7" i="5"/>
  <c r="S7" i="5"/>
  <c r="R7" i="5"/>
  <c r="Q7" i="5"/>
  <c r="P7" i="5"/>
  <c r="O7" i="5"/>
  <c r="N7" i="5"/>
  <c r="M7" i="5"/>
  <c r="X6" i="5"/>
  <c r="W6" i="5"/>
  <c r="V6" i="5"/>
  <c r="U6" i="5"/>
  <c r="T6" i="5"/>
  <c r="S6" i="5"/>
  <c r="R6" i="5"/>
  <c r="Q6" i="5"/>
  <c r="P6" i="5"/>
  <c r="O6" i="5"/>
  <c r="N6" i="5"/>
  <c r="M6" i="5"/>
  <c r="X5" i="5"/>
  <c r="W5" i="5"/>
  <c r="V5" i="5"/>
  <c r="U5" i="5"/>
  <c r="T5" i="5"/>
  <c r="S5" i="5"/>
  <c r="R5" i="5"/>
  <c r="Q5" i="5"/>
  <c r="P5" i="5"/>
  <c r="O5" i="5"/>
  <c r="N5" i="5"/>
  <c r="M5" i="5"/>
  <c r="X4" i="5"/>
  <c r="W4" i="5"/>
  <c r="V4" i="5"/>
  <c r="U4" i="5"/>
  <c r="T4" i="5"/>
  <c r="S4" i="5"/>
  <c r="R4" i="5"/>
  <c r="Q4" i="5"/>
  <c r="P4" i="5"/>
  <c r="O4" i="5"/>
  <c r="N4" i="5"/>
  <c r="M4" i="5"/>
  <c r="X3" i="5"/>
  <c r="W3" i="5"/>
  <c r="V3" i="5"/>
  <c r="U3" i="5"/>
  <c r="T3" i="5"/>
  <c r="S3" i="5"/>
  <c r="R3" i="5"/>
  <c r="L5" i="5"/>
  <c r="L6" i="5" s="1"/>
  <c r="L7" i="5" s="1"/>
  <c r="L8" i="5" s="1"/>
  <c r="L9" i="5" s="1"/>
  <c r="L10" i="5" s="1"/>
  <c r="L11" i="5" s="1"/>
  <c r="L12" i="5" s="1"/>
  <c r="L13" i="5" s="1"/>
  <c r="L14" i="5" s="1"/>
  <c r="L15" i="5" s="1"/>
  <c r="L16" i="5" s="1"/>
  <c r="L17" i="5" s="1"/>
  <c r="L18" i="5" s="1"/>
  <c r="L19" i="5" s="1"/>
  <c r="L20" i="5" s="1"/>
  <c r="L21" i="5" s="1"/>
  <c r="L22" i="5" s="1"/>
  <c r="L23" i="5" s="1"/>
  <c r="L24" i="5" s="1"/>
  <c r="L4" i="5"/>
  <c r="J2352" i="3"/>
  <c r="J2281" i="3"/>
  <c r="J2274" i="3"/>
  <c r="J2181" i="3"/>
  <c r="J2073" i="3"/>
  <c r="J2002" i="3"/>
  <c r="J1981" i="3"/>
  <c r="J1904" i="3"/>
  <c r="J1854" i="3"/>
  <c r="J1849" i="3"/>
  <c r="J1847" i="3"/>
  <c r="J1830" i="3"/>
  <c r="J1742" i="3"/>
  <c r="J1732" i="3"/>
  <c r="J1659" i="3"/>
  <c r="J1572" i="3"/>
  <c r="J1566" i="3"/>
  <c r="J1559" i="3"/>
  <c r="J1553" i="3"/>
  <c r="J1518" i="3"/>
  <c r="J1498" i="3"/>
  <c r="J1436" i="3"/>
  <c r="J1435" i="3"/>
  <c r="J1427" i="3"/>
  <c r="J1400" i="3"/>
  <c r="J1387" i="3"/>
  <c r="J1361" i="3"/>
  <c r="J1347" i="3"/>
  <c r="J1323" i="3"/>
  <c r="J1294" i="3"/>
  <c r="J1284" i="3"/>
  <c r="J1245" i="3"/>
  <c r="J1240" i="3"/>
  <c r="J1229" i="3"/>
  <c r="J1163" i="3"/>
  <c r="J1160" i="3"/>
  <c r="J1152" i="3"/>
  <c r="J1141" i="3"/>
  <c r="J1138" i="3"/>
  <c r="J1112" i="3"/>
  <c r="J1108" i="3"/>
  <c r="J1103" i="3"/>
  <c r="J1098" i="3"/>
  <c r="J1095" i="3"/>
  <c r="J1092" i="3"/>
  <c r="J1090" i="3"/>
  <c r="J1083" i="3"/>
  <c r="J1077" i="3"/>
  <c r="J1074" i="3"/>
  <c r="J1073" i="3"/>
  <c r="J1072" i="3"/>
  <c r="J1063" i="3"/>
  <c r="J1062" i="3"/>
  <c r="J1060" i="3"/>
  <c r="J1046" i="3"/>
  <c r="J1029" i="3"/>
  <c r="J1028" i="3"/>
  <c r="J1004" i="3"/>
  <c r="J1001" i="3"/>
  <c r="J985" i="3"/>
  <c r="J982" i="3"/>
  <c r="J959" i="3"/>
  <c r="J958" i="3"/>
  <c r="J945" i="3"/>
  <c r="J936" i="3"/>
  <c r="J925" i="3"/>
  <c r="J923" i="3"/>
  <c r="J920" i="3"/>
  <c r="J907" i="3"/>
  <c r="J906" i="3"/>
  <c r="J905" i="3"/>
  <c r="J893" i="3"/>
  <c r="J879" i="3"/>
  <c r="J876" i="3"/>
  <c r="J874" i="3"/>
  <c r="J850" i="3"/>
  <c r="J812" i="3"/>
  <c r="J768" i="3"/>
  <c r="J760" i="3"/>
  <c r="J751" i="3"/>
  <c r="J724" i="3"/>
  <c r="J679" i="3"/>
  <c r="J672" i="3"/>
  <c r="J670" i="3"/>
  <c r="J665" i="3"/>
  <c r="J659" i="3"/>
  <c r="J655" i="3"/>
  <c r="J651" i="3"/>
  <c r="J646" i="3"/>
  <c r="J638" i="3"/>
  <c r="J635" i="3"/>
  <c r="J615" i="3"/>
  <c r="J572" i="3"/>
  <c r="J537" i="3"/>
  <c r="J530" i="3"/>
  <c r="J516" i="3"/>
  <c r="J508" i="3"/>
  <c r="J483" i="3"/>
  <c r="J475" i="3"/>
  <c r="J464" i="3"/>
  <c r="J458" i="3"/>
  <c r="J423" i="3"/>
  <c r="J417" i="3"/>
  <c r="J410" i="3"/>
  <c r="J398" i="3"/>
  <c r="J379" i="3"/>
  <c r="J338" i="3"/>
  <c r="J337" i="3"/>
  <c r="J325" i="3"/>
  <c r="J281" i="3"/>
  <c r="J279" i="3"/>
  <c r="J269" i="3"/>
  <c r="J259" i="3"/>
  <c r="J237" i="3"/>
  <c r="J234" i="3"/>
  <c r="J232" i="3"/>
  <c r="J231" i="3"/>
  <c r="J206" i="3"/>
  <c r="J203" i="3"/>
  <c r="J167" i="3"/>
  <c r="J162" i="3"/>
  <c r="J140" i="3"/>
  <c r="J139" i="3"/>
  <c r="J136" i="3"/>
  <c r="J130" i="3"/>
  <c r="J112" i="3"/>
  <c r="J96" i="3"/>
  <c r="J86" i="3"/>
  <c r="J62" i="3"/>
  <c r="J2090" i="3" l="1"/>
  <c r="J1432" i="3" l="1"/>
  <c r="J1366" i="3"/>
  <c r="J2498" i="3" l="1"/>
  <c r="J2382" i="3"/>
  <c r="J2359" i="3"/>
  <c r="J2309" i="3"/>
  <c r="J2276" i="3"/>
  <c r="J2247" i="3"/>
  <c r="J2087" i="3"/>
  <c r="M2061" i="3"/>
  <c r="J2024" i="3"/>
  <c r="J1934" i="3"/>
  <c r="N755" i="3"/>
  <c r="J576" i="3"/>
  <c r="J533" i="3"/>
  <c r="J532" i="3"/>
  <c r="J531" i="3"/>
  <c r="J528" i="3"/>
  <c r="J527" i="3"/>
  <c r="J525" i="3"/>
  <c r="J491" i="3"/>
  <c r="J473" i="3"/>
  <c r="J470" i="3"/>
  <c r="J446" i="3"/>
  <c r="J445" i="3"/>
  <c r="J433" i="3"/>
  <c r="J432" i="3"/>
  <c r="J419" i="3"/>
  <c r="J400" i="3"/>
  <c r="J393" i="3"/>
  <c r="J388" i="3"/>
  <c r="J386" i="3"/>
  <c r="J354" i="3"/>
  <c r="J346" i="3"/>
  <c r="J326" i="3"/>
  <c r="J274" i="3"/>
  <c r="J273" i="3"/>
  <c r="J272" i="3"/>
  <c r="J266" i="3"/>
  <c r="J251" i="3"/>
  <c r="J242" i="3"/>
  <c r="J205" i="3"/>
  <c r="J181" i="3"/>
  <c r="J180" i="3"/>
  <c r="J178" i="3"/>
  <c r="J146" i="3"/>
  <c r="J142" i="3"/>
  <c r="J134" i="3"/>
  <c r="J126" i="3"/>
  <c r="J101" i="3"/>
  <c r="J78" i="3"/>
  <c r="J63" i="3"/>
  <c r="J34" i="3"/>
  <c r="L34" i="3"/>
  <c r="J3600" i="3"/>
  <c r="J3534" i="3"/>
  <c r="J3503" i="3"/>
  <c r="J3501" i="3"/>
  <c r="J3495" i="3"/>
  <c r="J3435" i="3"/>
  <c r="J2414" i="3"/>
  <c r="J2396" i="3"/>
  <c r="J2363" i="3"/>
  <c r="J2332" i="3"/>
  <c r="J2320" i="3"/>
  <c r="J2302" i="3"/>
  <c r="J2253" i="3"/>
  <c r="J2213" i="3"/>
  <c r="J2198" i="3"/>
  <c r="J2169" i="3"/>
  <c r="J2110" i="3"/>
  <c r="J2048" i="3"/>
  <c r="J2042" i="3"/>
  <c r="J2041" i="3"/>
  <c r="J2011" i="3"/>
  <c r="J1988" i="3"/>
  <c r="J1961" i="3"/>
  <c r="J1953" i="3"/>
  <c r="J1925" i="3"/>
  <c r="J1915" i="3"/>
  <c r="J1879" i="3"/>
  <c r="J1859" i="3"/>
  <c r="J1843" i="3"/>
  <c r="J1841" i="3"/>
  <c r="J1837" i="3"/>
  <c r="J1829" i="3"/>
  <c r="J1825" i="3"/>
  <c r="J1768" i="3"/>
  <c r="J1766" i="3"/>
  <c r="J1724" i="3"/>
  <c r="J1690" i="3"/>
  <c r="J1676" i="3"/>
  <c r="J1673" i="3"/>
  <c r="J1641" i="3"/>
  <c r="J1640" i="3"/>
  <c r="J1631" i="3"/>
  <c r="J1589" i="3"/>
  <c r="J1585" i="3"/>
  <c r="J1564" i="3"/>
  <c r="J1543" i="3"/>
  <c r="J1510" i="3"/>
  <c r="J1496" i="3"/>
  <c r="J1493" i="3"/>
  <c r="J1485" i="3"/>
  <c r="J1446" i="3"/>
  <c r="J1441" i="3"/>
  <c r="J1375" i="3"/>
  <c r="J1369" i="3"/>
  <c r="J1327" i="3"/>
  <c r="J1302" i="3"/>
  <c r="J1280" i="3"/>
  <c r="J1279" i="3"/>
  <c r="J1277" i="3"/>
  <c r="J1275" i="3"/>
  <c r="J1273" i="3"/>
  <c r="J1254" i="3"/>
  <c r="J1241" i="3"/>
  <c r="J1232" i="3"/>
  <c r="J1201" i="3"/>
  <c r="J1190" i="3"/>
  <c r="J1189" i="3"/>
  <c r="J1181" i="3"/>
  <c r="J1178" i="3"/>
  <c r="J1169" i="3"/>
  <c r="J1168" i="3"/>
  <c r="J1167" i="3"/>
  <c r="J1166" i="3"/>
  <c r="J1150" i="3"/>
  <c r="J1129" i="3"/>
  <c r="J1081" i="3"/>
  <c r="J1061" i="3"/>
  <c r="J1027" i="3"/>
  <c r="J1026" i="3"/>
  <c r="J1025" i="3"/>
  <c r="J1016" i="3"/>
  <c r="J998" i="3"/>
  <c r="J975" i="3"/>
  <c r="J956" i="3"/>
  <c r="J951" i="3"/>
  <c r="J896" i="3"/>
  <c r="J895" i="3"/>
  <c r="J892" i="3"/>
  <c r="J882" i="3"/>
  <c r="J878" i="3"/>
  <c r="J863" i="3"/>
  <c r="J819" i="3"/>
  <c r="J813" i="3"/>
  <c r="J804" i="3"/>
  <c r="J763" i="3"/>
  <c r="J752" i="3"/>
  <c r="J750" i="3"/>
  <c r="J749" i="3"/>
  <c r="J626" i="3"/>
  <c r="J529" i="3"/>
  <c r="J480" i="3"/>
  <c r="J477" i="3"/>
  <c r="J392" i="3"/>
  <c r="J382" i="3"/>
  <c r="J377" i="3"/>
  <c r="J339" i="3"/>
  <c r="J324" i="3"/>
  <c r="J270" i="3"/>
  <c r="J249" i="3"/>
  <c r="J244" i="3"/>
  <c r="J202" i="3"/>
  <c r="J200" i="3"/>
  <c r="J171" i="3"/>
  <c r="J150" i="3"/>
  <c r="J132" i="3"/>
  <c r="J104" i="3"/>
  <c r="J98" i="3"/>
  <c r="J89" i="3"/>
  <c r="J83" i="3"/>
  <c r="J81" i="3"/>
  <c r="J60" i="3"/>
  <c r="AQ5" i="15" l="1"/>
  <c r="AQ4" i="15" s="1"/>
  <c r="AO5" i="15"/>
  <c r="AO4" i="15" s="1"/>
  <c r="AM5" i="15"/>
  <c r="AM4" i="15"/>
  <c r="AK5" i="15"/>
  <c r="AK4" i="15" s="1"/>
  <c r="AI5" i="15"/>
  <c r="AI4" i="15" s="1"/>
  <c r="AG5" i="15"/>
  <c r="AG4" i="15"/>
  <c r="AE5" i="15"/>
  <c r="AE4" i="15"/>
  <c r="AC5" i="15"/>
  <c r="AC4" i="15" s="1"/>
  <c r="AQ3" i="15"/>
  <c r="AO3" i="15"/>
  <c r="AM3" i="15"/>
  <c r="AK3" i="15"/>
  <c r="AI3" i="15"/>
  <c r="AG3" i="15"/>
  <c r="AE3" i="15"/>
  <c r="AC3" i="15"/>
  <c r="AO6" i="15"/>
  <c r="AP6" i="15" s="1"/>
  <c r="AM6" i="15"/>
  <c r="AN6" i="15" s="1"/>
  <c r="H2930" i="3" l="1"/>
  <c r="H2911" i="3"/>
  <c r="H2931" i="3"/>
  <c r="H2929" i="3"/>
  <c r="H2928" i="3"/>
  <c r="H2923" i="3"/>
  <c r="H2918" i="3"/>
  <c r="H2915" i="3"/>
  <c r="H2913" i="3"/>
  <c r="H2912" i="3"/>
  <c r="H2910" i="3"/>
  <c r="H2909" i="3" l="1"/>
  <c r="H2908" i="3"/>
  <c r="H2907" i="3"/>
  <c r="H2903" i="3"/>
  <c r="H2900" i="3"/>
  <c r="H2894" i="3"/>
  <c r="H2893" i="3"/>
  <c r="H2883" i="3" l="1"/>
  <c r="H2882" i="3"/>
  <c r="H2880" i="3"/>
  <c r="H2879" i="3"/>
  <c r="H2877" i="3"/>
  <c r="H2876" i="3"/>
  <c r="H2875" i="3"/>
  <c r="H2873" i="3"/>
  <c r="H2872" i="3"/>
  <c r="H2870" i="3"/>
  <c r="H2869" i="3"/>
  <c r="H2863" i="3" l="1"/>
  <c r="H2861" i="3"/>
  <c r="H2860" i="3"/>
  <c r="H2857" i="3"/>
  <c r="H2852" i="3"/>
  <c r="H2838" i="3" l="1"/>
  <c r="H2835" i="3"/>
  <c r="C74" i="3"/>
  <c r="C75" i="3" s="1"/>
  <c r="C160" i="3"/>
  <c r="C524" i="3"/>
  <c r="H2830" i="3"/>
  <c r="H2828" i="3"/>
  <c r="H2826" i="3"/>
  <c r="H2825" i="3"/>
  <c r="H2837" i="3" l="1"/>
  <c r="H2836" i="3"/>
  <c r="H2834" i="3"/>
  <c r="H2832" i="3"/>
  <c r="H2827" i="3"/>
  <c r="H2823" i="3"/>
  <c r="H2822" i="3"/>
  <c r="H2821" i="3"/>
  <c r="H2819" i="3"/>
  <c r="H2817" i="3"/>
  <c r="H2816" i="3"/>
  <c r="H2815" i="3"/>
  <c r="H2814" i="3"/>
  <c r="H2812" i="3"/>
  <c r="H2811" i="3"/>
  <c r="H2810" i="3"/>
  <c r="H2809" i="3"/>
  <c r="H2808" i="3"/>
  <c r="H2807" i="3"/>
  <c r="H2806" i="3"/>
  <c r="H2805" i="3"/>
  <c r="H2804" i="3"/>
  <c r="H2803" i="3"/>
  <c r="H2801" i="3"/>
  <c r="H2800" i="3"/>
  <c r="H2799" i="3"/>
  <c r="H2798" i="3"/>
  <c r="H2796" i="3"/>
  <c r="H2795" i="3"/>
  <c r="H2791" i="3"/>
  <c r="H2789" i="3"/>
  <c r="H2788" i="3"/>
  <c r="H2787" i="3"/>
  <c r="H2786" i="3"/>
  <c r="H2782" i="3"/>
  <c r="H2781" i="3"/>
  <c r="H2779" i="3"/>
  <c r="H2778" i="3"/>
  <c r="H2762" i="3"/>
  <c r="H2764" i="3"/>
  <c r="H2765" i="3"/>
  <c r="H2766" i="3"/>
  <c r="H2767" i="3"/>
  <c r="H2768" i="3"/>
  <c r="H2770" i="3"/>
  <c r="H2772" i="3"/>
  <c r="H2773" i="3"/>
  <c r="H2775" i="3"/>
  <c r="H2761" i="3"/>
  <c r="AE7" i="15" l="1"/>
  <c r="AF7" i="15" s="1"/>
  <c r="AM7" i="15" s="1"/>
  <c r="AG9" i="15"/>
  <c r="AH9" i="15"/>
  <c r="AC7" i="15"/>
  <c r="AN7" i="15" l="1"/>
  <c r="AO7" i="15"/>
  <c r="AP7" i="15" s="1"/>
  <c r="AH13" i="15"/>
  <c r="AF12" i="15"/>
  <c r="AG12" i="15" s="1"/>
  <c r="AF11" i="15"/>
  <c r="AG11" i="15" s="1"/>
  <c r="AG10" i="15"/>
  <c r="AE9" i="15"/>
  <c r="AF9" i="15" s="1"/>
  <c r="AB9" i="15"/>
  <c r="AB10" i="15"/>
  <c r="AI22" i="15"/>
  <c r="AH22" i="15"/>
  <c r="AG22" i="15"/>
  <c r="AG21" i="15"/>
  <c r="AH21" i="15" s="1"/>
  <c r="AH20" i="15"/>
  <c r="AG20" i="15"/>
  <c r="AI20" i="15" s="1"/>
  <c r="AG8" i="15"/>
  <c r="AH8" i="15" s="1"/>
  <c r="AE8" i="15"/>
  <c r="AF8" i="15" s="1"/>
  <c r="AD7" i="15"/>
  <c r="AC6" i="15"/>
  <c r="AE6" i="15" s="1"/>
  <c r="AF6" i="15" s="1"/>
  <c r="AC30" i="15"/>
  <c r="AE30" i="15" s="1"/>
  <c r="AF30" i="15" s="1"/>
  <c r="AC29" i="15"/>
  <c r="AD29" i="15" s="1"/>
  <c r="AC28" i="15"/>
  <c r="AD28" i="15" s="1"/>
  <c r="AC27" i="15"/>
  <c r="AD27" i="15" s="1"/>
  <c r="AA28" i="15"/>
  <c r="AB28" i="15" s="1"/>
  <c r="AB27" i="15"/>
  <c r="AA27" i="15"/>
  <c r="AD26" i="15"/>
  <c r="AC26" i="15"/>
  <c r="AI25" i="15"/>
  <c r="AJ25" i="15" s="1"/>
  <c r="AI24" i="15"/>
  <c r="AJ24" i="15" s="1"/>
  <c r="AI23" i="15"/>
  <c r="AJ23" i="15" s="1"/>
  <c r="AE19" i="15"/>
  <c r="AG19" i="15" s="1"/>
  <c r="AG18" i="15"/>
  <c r="AE18" i="15"/>
  <c r="AF18" i="15" s="1"/>
  <c r="AG17" i="15"/>
  <c r="AF17" i="15"/>
  <c r="AE17" i="15"/>
  <c r="AC16" i="15"/>
  <c r="AE16" i="15" s="1"/>
  <c r="AE15" i="15"/>
  <c r="AC15" i="15"/>
  <c r="AD15" i="15" s="1"/>
  <c r="AE14" i="15"/>
  <c r="AD14" i="15"/>
  <c r="AC14" i="15"/>
  <c r="Y10" i="15"/>
  <c r="AA10" i="15" s="1"/>
  <c r="AA9" i="15"/>
  <c r="Y9" i="15"/>
  <c r="Z9" i="15" s="1"/>
  <c r="AJ22" i="15"/>
  <c r="AA4" i="15"/>
  <c r="AA5" i="15"/>
  <c r="AA3" i="15"/>
  <c r="T33" i="15"/>
  <c r="R33" i="15"/>
  <c r="J33" i="15"/>
  <c r="Q32" i="15"/>
  <c r="X32" i="15"/>
  <c r="P32" i="15"/>
  <c r="N32" i="15"/>
  <c r="J32" i="15"/>
  <c r="Y30" i="15"/>
  <c r="Z30" i="15" s="1"/>
  <c r="O30" i="15"/>
  <c r="P30" i="15" s="1"/>
  <c r="W30" i="15" s="1"/>
  <c r="X30" i="15" s="1"/>
  <c r="Q22" i="15"/>
  <c r="R22" i="15" s="1"/>
  <c r="Q21" i="15"/>
  <c r="S21" i="15" s="1"/>
  <c r="T21" i="15" s="1"/>
  <c r="W21" i="15" s="1"/>
  <c r="Y21" i="15" s="1"/>
  <c r="W20" i="15"/>
  <c r="Y20" i="15" s="1"/>
  <c r="Z20" i="15" s="1"/>
  <c r="U19" i="15"/>
  <c r="W19" i="15" s="1"/>
  <c r="S16" i="15"/>
  <c r="T16" i="15" s="1"/>
  <c r="S15" i="15"/>
  <c r="U15" i="15" s="1"/>
  <c r="Q20" i="15"/>
  <c r="R20" i="15" s="1"/>
  <c r="Q19" i="15"/>
  <c r="R19" i="15" s="1"/>
  <c r="Q18" i="15"/>
  <c r="R18" i="15" s="1"/>
  <c r="U18" i="15" s="1"/>
  <c r="W18" i="15" s="1"/>
  <c r="P20" i="15"/>
  <c r="P19" i="15"/>
  <c r="P18" i="15"/>
  <c r="O17" i="15"/>
  <c r="P17" i="15" s="1"/>
  <c r="U17" i="15" s="1"/>
  <c r="W17" i="15" s="1"/>
  <c r="X17" i="15" s="1"/>
  <c r="O16" i="15"/>
  <c r="P16" i="15" s="1"/>
  <c r="O15" i="15"/>
  <c r="P15" i="15" s="1"/>
  <c r="N17" i="15"/>
  <c r="N16" i="15"/>
  <c r="N15" i="15"/>
  <c r="M14" i="15"/>
  <c r="N14" i="15" s="1"/>
  <c r="S14" i="15" s="1"/>
  <c r="M13" i="15"/>
  <c r="N13" i="15" s="1"/>
  <c r="Q13" i="15" s="1"/>
  <c r="S13" i="15" s="1"/>
  <c r="T13" i="15" s="1"/>
  <c r="AA13" i="15" s="1"/>
  <c r="AC13" i="15" s="1"/>
  <c r="M12" i="15"/>
  <c r="N12" i="15" s="1"/>
  <c r="Q12" i="15" s="1"/>
  <c r="S12" i="15" s="1"/>
  <c r="T12" i="15" s="1"/>
  <c r="AA12" i="15" s="1"/>
  <c r="L14" i="15"/>
  <c r="L13" i="15"/>
  <c r="L12" i="15"/>
  <c r="L9" i="15"/>
  <c r="O9" i="15" s="1"/>
  <c r="Q9" i="15" s="1"/>
  <c r="K11" i="15"/>
  <c r="L11" i="15" s="1"/>
  <c r="Q11" i="15" s="1"/>
  <c r="K10" i="15"/>
  <c r="L10" i="15" s="1"/>
  <c r="O10" i="15" s="1"/>
  <c r="Q10" i="15" s="1"/>
  <c r="K9" i="15"/>
  <c r="M29" i="15"/>
  <c r="N29" i="15" s="1"/>
  <c r="U29" i="15" s="1"/>
  <c r="W29" i="15" s="1"/>
  <c r="X29" i="15" s="1"/>
  <c r="M28" i="15"/>
  <c r="N28" i="15" s="1"/>
  <c r="U28" i="15" s="1"/>
  <c r="W28" i="15" s="1"/>
  <c r="X28" i="15" s="1"/>
  <c r="M27" i="15"/>
  <c r="N27" i="15" s="1"/>
  <c r="U27" i="15" s="1"/>
  <c r="W27" i="15" s="1"/>
  <c r="X27" i="15" s="1"/>
  <c r="L29" i="15"/>
  <c r="L28" i="15"/>
  <c r="L27" i="15"/>
  <c r="K25" i="15"/>
  <c r="L25" i="15" s="1"/>
  <c r="S25" i="15" s="1"/>
  <c r="K26" i="15"/>
  <c r="L26" i="15"/>
  <c r="S26" i="15" s="1"/>
  <c r="U26" i="15" s="1"/>
  <c r="V26" i="15" s="1"/>
  <c r="AA26" i="15" s="1"/>
  <c r="L24" i="15"/>
  <c r="S24" i="15" s="1"/>
  <c r="U24" i="15" s="1"/>
  <c r="V24" i="15" s="1"/>
  <c r="Y24" i="15" s="1"/>
  <c r="K24" i="15"/>
  <c r="J26" i="15"/>
  <c r="J25" i="15"/>
  <c r="J24" i="15"/>
  <c r="J23" i="15"/>
  <c r="Q23" i="15" s="1"/>
  <c r="J22" i="15"/>
  <c r="J21" i="15"/>
  <c r="J11" i="15"/>
  <c r="J10" i="15"/>
  <c r="J9" i="15"/>
  <c r="J8" i="15"/>
  <c r="O8" i="15" s="1"/>
  <c r="J7" i="15"/>
  <c r="M7" i="15" s="1"/>
  <c r="J6" i="15"/>
  <c r="M6" i="15" s="1"/>
  <c r="I5" i="15"/>
  <c r="I4" i="15" s="1"/>
  <c r="K3" i="15"/>
  <c r="M3" i="15" s="1"/>
  <c r="O3" i="15" s="1"/>
  <c r="Q3" i="15" s="1"/>
  <c r="S3" i="15" s="1"/>
  <c r="U3" i="15" s="1"/>
  <c r="W3" i="15" s="1"/>
  <c r="Y3" i="15" s="1"/>
  <c r="AI21" i="15" l="1"/>
  <c r="AJ21" i="15" s="1"/>
  <c r="AD6" i="15"/>
  <c r="AD30" i="15"/>
  <c r="AE29" i="15"/>
  <c r="AF29" i="15" s="1"/>
  <c r="AF19" i="15"/>
  <c r="AD16" i="15"/>
  <c r="Z10" i="15"/>
  <c r="R11" i="15"/>
  <c r="S11" i="15"/>
  <c r="T11" i="15" s="1"/>
  <c r="AA11" i="15" s="1"/>
  <c r="P8" i="15"/>
  <c r="Q8" i="15"/>
  <c r="R8" i="15" s="1"/>
  <c r="Y8" i="15" s="1"/>
  <c r="AA8" i="15" s="1"/>
  <c r="AB8" i="15" s="1"/>
  <c r="R9" i="15"/>
  <c r="AB12" i="15"/>
  <c r="AC12" i="15"/>
  <c r="N7" i="15"/>
  <c r="O7" i="15"/>
  <c r="P7" i="15" s="1"/>
  <c r="W7" i="15" s="1"/>
  <c r="X7" i="15" s="1"/>
  <c r="N6" i="15"/>
  <c r="O6" i="15"/>
  <c r="P6" i="15" s="1"/>
  <c r="W6" i="15" s="1"/>
  <c r="Y6" i="15" s="1"/>
  <c r="Z6" i="15" s="1"/>
  <c r="S23" i="15"/>
  <c r="T23" i="15" s="1"/>
  <c r="Y23" i="15" s="1"/>
  <c r="AA23" i="15" s="1"/>
  <c r="AB23" i="15" s="1"/>
  <c r="R23" i="15"/>
  <c r="U25" i="15"/>
  <c r="V25" i="15" s="1"/>
  <c r="Y25" i="15" s="1"/>
  <c r="Z25" i="15" s="1"/>
  <c r="T25" i="15"/>
  <c r="R10" i="15"/>
  <c r="T14" i="15"/>
  <c r="U14" i="15"/>
  <c r="V14" i="15" s="1"/>
  <c r="S22" i="15"/>
  <c r="T22" i="15" s="1"/>
  <c r="W22" i="15" s="1"/>
  <c r="Y22" i="15" s="1"/>
  <c r="M5" i="15"/>
  <c r="M4" i="15" s="1"/>
  <c r="U16" i="15"/>
  <c r="V19" i="15"/>
  <c r="R21" i="15"/>
  <c r="U5" i="15"/>
  <c r="AB13" i="15"/>
  <c r="Y7" i="15"/>
  <c r="Z7" i="15" s="1"/>
  <c r="V27" i="15"/>
  <c r="V28" i="15"/>
  <c r="V29" i="15"/>
  <c r="AA24" i="15"/>
  <c r="Z24" i="15"/>
  <c r="AB26" i="15"/>
  <c r="T24" i="15"/>
  <c r="T26" i="15"/>
  <c r="Z22" i="15"/>
  <c r="Z21" i="15"/>
  <c r="X21" i="15"/>
  <c r="X22" i="15"/>
  <c r="Z23" i="15"/>
  <c r="X18" i="15"/>
  <c r="V18" i="15"/>
  <c r="X19" i="15"/>
  <c r="X20" i="15"/>
  <c r="V15" i="15"/>
  <c r="T15" i="15"/>
  <c r="V16" i="15"/>
  <c r="V17" i="15"/>
  <c r="R12" i="15"/>
  <c r="R13" i="15"/>
  <c r="P9" i="15"/>
  <c r="P10" i="15"/>
  <c r="Q5" i="15"/>
  <c r="Q4" i="15" s="1"/>
  <c r="O5" i="15"/>
  <c r="O4" i="15" s="1"/>
  <c r="W5" i="15"/>
  <c r="K5" i="15"/>
  <c r="K4" i="15" s="1"/>
  <c r="S5" i="15"/>
  <c r="Z8" i="15" l="1"/>
  <c r="AA25" i="15"/>
  <c r="AB11" i="15"/>
  <c r="AC11" i="15"/>
  <c r="X6" i="15"/>
  <c r="AB24" i="15"/>
  <c r="AB25" i="15"/>
  <c r="O48" i="16"/>
  <c r="N48" i="16"/>
  <c r="J48" i="16"/>
  <c r="I48" i="16"/>
  <c r="H48" i="16"/>
  <c r="P47" i="16"/>
  <c r="N47" i="16"/>
  <c r="I47" i="16"/>
  <c r="G47" i="16"/>
  <c r="Y46" i="16"/>
  <c r="X46" i="16"/>
  <c r="X45" i="16"/>
  <c r="V45" i="16"/>
  <c r="T45" i="16"/>
  <c r="R45" i="16"/>
  <c r="P45" i="16"/>
  <c r="H45" i="16"/>
  <c r="J45" i="16" s="1"/>
  <c r="L45" i="16" s="1"/>
  <c r="N45" i="16" s="1"/>
  <c r="H46" i="16"/>
  <c r="G46" i="16"/>
  <c r="I46" i="16" s="1"/>
  <c r="M46" i="16" s="1"/>
  <c r="K39" i="16"/>
  <c r="O46" i="16" l="1"/>
  <c r="N46" i="16"/>
  <c r="P46" i="16" s="1"/>
  <c r="V46" i="16" s="1"/>
  <c r="W46" i="16" s="1"/>
  <c r="L261" i="11" l="1"/>
  <c r="K261" i="11"/>
  <c r="J261" i="11"/>
  <c r="L249" i="11"/>
  <c r="K249" i="11"/>
  <c r="J249" i="11"/>
  <c r="L237" i="11"/>
  <c r="K237" i="11"/>
  <c r="J237" i="11"/>
  <c r="L225" i="11"/>
  <c r="K225" i="11"/>
  <c r="J225" i="11"/>
  <c r="L213" i="11"/>
  <c r="K213" i="11"/>
  <c r="J213" i="11"/>
  <c r="L201" i="11"/>
  <c r="K201" i="11"/>
  <c r="J201" i="11"/>
  <c r="L189" i="11"/>
  <c r="K189" i="11"/>
  <c r="J189" i="11"/>
  <c r="L177" i="11"/>
  <c r="K177" i="11"/>
  <c r="J177" i="11"/>
  <c r="L165" i="11"/>
  <c r="K165" i="11"/>
  <c r="J165" i="11"/>
  <c r="L153" i="11"/>
  <c r="K153" i="11"/>
  <c r="J153" i="11"/>
  <c r="L141" i="11"/>
  <c r="K141" i="11"/>
  <c r="J141" i="11"/>
  <c r="L129" i="11"/>
  <c r="K129" i="11"/>
  <c r="J129" i="11"/>
  <c r="L117" i="11"/>
  <c r="K117" i="11"/>
  <c r="J117" i="11"/>
  <c r="L105" i="11"/>
  <c r="K105" i="11"/>
  <c r="J105" i="11"/>
  <c r="L93" i="11"/>
  <c r="K93" i="11"/>
  <c r="J93" i="11"/>
  <c r="L81" i="11"/>
  <c r="K81" i="11"/>
  <c r="J81" i="11"/>
  <c r="L69" i="11"/>
  <c r="K69" i="11"/>
  <c r="J69" i="11"/>
  <c r="L57" i="11"/>
  <c r="K57" i="11"/>
  <c r="J57" i="11"/>
  <c r="L45" i="11"/>
  <c r="K45" i="11"/>
  <c r="J45" i="11"/>
  <c r="L33" i="11"/>
  <c r="K33" i="11"/>
  <c r="J33" i="11"/>
  <c r="K21" i="11"/>
  <c r="L21" i="11"/>
  <c r="J21" i="11"/>
  <c r="K9" i="11"/>
  <c r="L9" i="11"/>
  <c r="J9" i="11"/>
  <c r="E99" i="4" l="1"/>
  <c r="E375" i="4"/>
  <c r="E437" i="4"/>
  <c r="E362" i="4"/>
  <c r="E80" i="4"/>
  <c r="H2755" i="3"/>
  <c r="H2754" i="3"/>
  <c r="H2753" i="3"/>
  <c r="H2752" i="3"/>
  <c r="H2751" i="3"/>
  <c r="H2750" i="3"/>
  <c r="H2743" i="3"/>
  <c r="H2738" i="3"/>
  <c r="H2721" i="3"/>
  <c r="H2722" i="3"/>
  <c r="H2723" i="3"/>
  <c r="H2724" i="3"/>
  <c r="H2725" i="3"/>
  <c r="H2726" i="3"/>
  <c r="H2727" i="3"/>
  <c r="H2730" i="3"/>
  <c r="H2735" i="3"/>
  <c r="H2719" i="3"/>
  <c r="H2718" i="3"/>
  <c r="H2707" i="3"/>
  <c r="H2699" i="3"/>
  <c r="H2698" i="3"/>
  <c r="H2689" i="3"/>
  <c r="H2687" i="3"/>
  <c r="H2685" i="3"/>
  <c r="H2674" i="3"/>
  <c r="H2672" i="3"/>
  <c r="H2670" i="3"/>
  <c r="H2667" i="3"/>
  <c r="H2664" i="3"/>
  <c r="H2656" i="3"/>
  <c r="H2652" i="3"/>
  <c r="H2649" i="3"/>
  <c r="H2648" i="3"/>
  <c r="H2645" i="3"/>
  <c r="H2644" i="3"/>
  <c r="H2638" i="3"/>
  <c r="H2637" i="3"/>
  <c r="H2630" i="3"/>
  <c r="H2623" i="3"/>
  <c r="H2624" i="3"/>
  <c r="H2625" i="3"/>
  <c r="H2621" i="3"/>
  <c r="H2615" i="3"/>
  <c r="H2613" i="3"/>
  <c r="H2612" i="3"/>
  <c r="H2610" i="3"/>
  <c r="H2603" i="3"/>
  <c r="H2600" i="3"/>
  <c r="H2587" i="3"/>
  <c r="H2588" i="3"/>
  <c r="H2597" i="3"/>
  <c r="H2594" i="3"/>
  <c r="H2591" i="3"/>
  <c r="H2582" i="3"/>
  <c r="H2575" i="3"/>
  <c r="H2572" i="3"/>
  <c r="H2569" i="3"/>
  <c r="H2565" i="3"/>
  <c r="H2564" i="3"/>
  <c r="H2560" i="3"/>
  <c r="H2552" i="3"/>
  <c r="H2917" i="3" l="1"/>
  <c r="H2886" i="3"/>
  <c r="H2874" i="3"/>
  <c r="H2833" i="3"/>
  <c r="H2702" i="3"/>
  <c r="H2927" i="3"/>
  <c r="H2926" i="3"/>
  <c r="H2604" i="3"/>
  <c r="H2914" i="3"/>
  <c r="H2922" i="3"/>
  <c r="H2904" i="3"/>
  <c r="H2901" i="3"/>
  <c r="H2881" i="3"/>
  <c r="H2850" i="3"/>
  <c r="H2824" i="3"/>
  <c r="H2557" i="3"/>
  <c r="H2611" i="3"/>
  <c r="H2616" i="3"/>
  <c r="H2646" i="3"/>
  <c r="H2862" i="3"/>
  <c r="H2840" i="3"/>
  <c r="H2829" i="3"/>
  <c r="H2820" i="3"/>
  <c r="H2706" i="3"/>
  <c r="H2734" i="3"/>
  <c r="H2844" i="3"/>
  <c r="H2839" i="3"/>
  <c r="H2831" i="3"/>
  <c r="H2732" i="3"/>
  <c r="H2841" i="3"/>
  <c r="H2617" i="3"/>
  <c r="H2813" i="3"/>
  <c r="H2769" i="3"/>
  <c r="H2802" i="3"/>
  <c r="H2576" i="3"/>
  <c r="H2731" i="3"/>
  <c r="H2701" i="3"/>
  <c r="H2818" i="3"/>
  <c r="H2774" i="3"/>
  <c r="H2675" i="3"/>
  <c r="H2792" i="3"/>
  <c r="H2777" i="3"/>
  <c r="H2657" i="3"/>
  <c r="H2783" i="3"/>
  <c r="H2573" i="3"/>
  <c r="H2590" i="3"/>
  <c r="H2671" i="3"/>
  <c r="H2729" i="3"/>
  <c r="H2558" i="3"/>
  <c r="H2733" i="3"/>
  <c r="H2728" i="3"/>
  <c r="H2595" i="3"/>
  <c r="H2665" i="3"/>
  <c r="H2669" i="3"/>
  <c r="H2598" i="3"/>
  <c r="H2739" i="3"/>
  <c r="H2763" i="3"/>
  <c r="H2771" i="3"/>
  <c r="H2559" i="3"/>
  <c r="H2631" i="3"/>
  <c r="H2633" i="3"/>
  <c r="H2601" i="3"/>
  <c r="H2632" i="3"/>
  <c r="H2636" i="3"/>
  <c r="H2651" i="3"/>
  <c r="H2737" i="3"/>
  <c r="H2744" i="3"/>
  <c r="H2686" i="3"/>
  <c r="H2688" i="3"/>
  <c r="H2551" i="3"/>
  <c r="H2549" i="3"/>
  <c r="H2548" i="3"/>
  <c r="H2546" i="3"/>
  <c r="H2545" i="3"/>
  <c r="H2543" i="3"/>
  <c r="H2542" i="3"/>
  <c r="H2536" i="3"/>
  <c r="H2535" i="3"/>
  <c r="H2529" i="3"/>
  <c r="H2530" i="3"/>
  <c r="H2526" i="3" l="1"/>
  <c r="H2522" i="3"/>
  <c r="H2521" i="3"/>
  <c r="H2518" i="3"/>
  <c r="H2517" i="3"/>
  <c r="H2510" i="3"/>
  <c r="H2506" i="3"/>
  <c r="H2505" i="3"/>
  <c r="H2504" i="3"/>
  <c r="H2503" i="3"/>
  <c r="H2497" i="3"/>
  <c r="H2496" i="3"/>
  <c r="H2493" i="3"/>
  <c r="H2492" i="3"/>
  <c r="H2483" i="3" l="1"/>
  <c r="H2482" i="3"/>
  <c r="H2481" i="3"/>
  <c r="H2480" i="3"/>
  <c r="H2478" i="3"/>
  <c r="H2477" i="3"/>
  <c r="H2471" i="3"/>
  <c r="H2470" i="3"/>
  <c r="H2468" i="3"/>
  <c r="H2467" i="3"/>
  <c r="H2463" i="3"/>
  <c r="H2464" i="3"/>
  <c r="H2479" i="3" l="1"/>
  <c r="H2469" i="3"/>
  <c r="H2462" i="3"/>
  <c r="H2459" i="3"/>
  <c r="H2458" i="3"/>
  <c r="H2457" i="3"/>
  <c r="H2455" i="3"/>
  <c r="H2454" i="3"/>
  <c r="H2451" i="3"/>
  <c r="H2450" i="3"/>
  <c r="H2448" i="3"/>
  <c r="H2445" i="3"/>
  <c r="H2444" i="3"/>
  <c r="H2440" i="3"/>
  <c r="H2441" i="3"/>
  <c r="H2424" i="3"/>
  <c r="H2425" i="3"/>
  <c r="H2426" i="3"/>
  <c r="H2427" i="3"/>
  <c r="H2428" i="3"/>
  <c r="H2429" i="3"/>
  <c r="H2430" i="3"/>
  <c r="H2431" i="3"/>
  <c r="H2439" i="3"/>
  <c r="H2433" i="3"/>
  <c r="H2389" i="3" l="1"/>
  <c r="H2390" i="3"/>
  <c r="H2395" i="3"/>
  <c r="H2394" i="3"/>
  <c r="H2384" i="3"/>
  <c r="H2383" i="3"/>
  <c r="H2381" i="3"/>
  <c r="H2380" i="3"/>
  <c r="H2355" i="3"/>
  <c r="H2356" i="3"/>
  <c r="H2341" i="3"/>
  <c r="H2347" i="3"/>
  <c r="H2346" i="3"/>
  <c r="H2345" i="3"/>
  <c r="H2336" i="3"/>
  <c r="H2335" i="3"/>
  <c r="H2333" i="3"/>
  <c r="H2311" i="3"/>
  <c r="H2312" i="3"/>
  <c r="H2313" i="3"/>
  <c r="H2314" i="3"/>
  <c r="H2315" i="3"/>
  <c r="H2316" i="3"/>
  <c r="H2317" i="3"/>
  <c r="H2327" i="3" l="1"/>
  <c r="H2321" i="3"/>
  <c r="H2310" i="3"/>
  <c r="H2300" i="3"/>
  <c r="H2305" i="3"/>
  <c r="H2306" i="3"/>
  <c r="H2303" i="3"/>
  <c r="H2301" i="3"/>
  <c r="H2299" i="3"/>
  <c r="H2298" i="3"/>
  <c r="H2297" i="3"/>
  <c r="H2294" i="3"/>
  <c r="H2291" i="3"/>
  <c r="H2290" i="3"/>
  <c r="H2285" i="3"/>
  <c r="H2284" i="3"/>
  <c r="H2282" i="3"/>
  <c r="H2280" i="3"/>
  <c r="H2279" i="3"/>
  <c r="H2273" i="3"/>
  <c r="H2272" i="3"/>
  <c r="H2271" i="3"/>
  <c r="H2269" i="3"/>
  <c r="H2268" i="3"/>
  <c r="H2264" i="3" l="1"/>
  <c r="H2261" i="3"/>
  <c r="H2260" i="3"/>
  <c r="H2239" i="3" l="1"/>
  <c r="H2238" i="3"/>
  <c r="H2233" i="3"/>
  <c r="H2232" i="3"/>
  <c r="H2221" i="3" l="1"/>
  <c r="H2199" i="3"/>
  <c r="H2200" i="3"/>
  <c r="H2201" i="3"/>
  <c r="H2187" i="3"/>
  <c r="H2185" i="3"/>
  <c r="H2180" i="3"/>
  <c r="H2179" i="3"/>
  <c r="H2177" i="3"/>
  <c r="H2164" i="3"/>
  <c r="H2175" i="3"/>
  <c r="H2173" i="3"/>
  <c r="H2172" i="3"/>
  <c r="H2154" i="3"/>
  <c r="H2153" i="3"/>
  <c r="H2152" i="3"/>
  <c r="H2147" i="3"/>
  <c r="H2146" i="3"/>
  <c r="H2145" i="3"/>
  <c r="H2106" i="3" l="1"/>
  <c r="H2105" i="3"/>
  <c r="H2104" i="3"/>
  <c r="H2103" i="3"/>
  <c r="H2075" i="3"/>
  <c r="H2074" i="3"/>
  <c r="H2073" i="3"/>
  <c r="H2072" i="3"/>
  <c r="H2071" i="3"/>
  <c r="H2070" i="3"/>
  <c r="H2069" i="3"/>
  <c r="H2076" i="3"/>
  <c r="H2055" i="3"/>
  <c r="H2054" i="3"/>
  <c r="H2050" i="3"/>
  <c r="H2049" i="3"/>
  <c r="H2048" i="3"/>
  <c r="H2047" i="3"/>
  <c r="H2045" i="3" l="1"/>
  <c r="H2044" i="3"/>
  <c r="H2043" i="3"/>
  <c r="H2042" i="3"/>
  <c r="H2041" i="3"/>
  <c r="H2038" i="3"/>
  <c r="H2037" i="3"/>
  <c r="H2036" i="3"/>
  <c r="H2034" i="3"/>
  <c r="H2024" i="3"/>
  <c r="H2025" i="3"/>
  <c r="H2017" i="3"/>
  <c r="H2022" i="3"/>
  <c r="H2021" i="3"/>
  <c r="H2020" i="3"/>
  <c r="H2000" i="3"/>
  <c r="H1999" i="3"/>
  <c r="H1991" i="3"/>
  <c r="H1990" i="3"/>
  <c r="H1979" i="3"/>
  <c r="H1972" i="3" l="1"/>
  <c r="H1940" i="3"/>
  <c r="H1939" i="3"/>
  <c r="H1930" i="3" l="1"/>
  <c r="H1929" i="3"/>
  <c r="H1925" i="3"/>
  <c r="H1924" i="3"/>
  <c r="H1917" i="3"/>
  <c r="H1916" i="3"/>
  <c r="H1915" i="3"/>
  <c r="H1908" i="3"/>
  <c r="H1907" i="3"/>
  <c r="H1902" i="3"/>
  <c r="H1901" i="3"/>
  <c r="H1900" i="3"/>
  <c r="H1899" i="3"/>
  <c r="H1897" i="3"/>
  <c r="H1896" i="3"/>
  <c r="H1895" i="3"/>
  <c r="H1880" i="3"/>
  <c r="H1879" i="3"/>
  <c r="H1878" i="3"/>
  <c r="H1877" i="3"/>
  <c r="H1882" i="3"/>
  <c r="H1866" i="3"/>
  <c r="H1861" i="3"/>
  <c r="H1860" i="3"/>
  <c r="H1858" i="3"/>
  <c r="H1857" i="3"/>
  <c r="H1852" i="3"/>
  <c r="H1851" i="3"/>
  <c r="H1850" i="3"/>
  <c r="H1849" i="3"/>
  <c r="H1848" i="3"/>
  <c r="H1847" i="3"/>
  <c r="H1846" i="3"/>
  <c r="H1842" i="3"/>
  <c r="H1843" i="3"/>
  <c r="H1844" i="3"/>
  <c r="H1818" i="3" l="1"/>
  <c r="H1819" i="3"/>
  <c r="H1820" i="3"/>
  <c r="H1821" i="3"/>
  <c r="H1824" i="3" l="1"/>
  <c r="H1823" i="3"/>
  <c r="H1815" i="3" l="1"/>
  <c r="H1814" i="3"/>
  <c r="H1812" i="3"/>
  <c r="H1811" i="3"/>
  <c r="H1809" i="3"/>
  <c r="H1805" i="3"/>
  <c r="H1794" i="3"/>
  <c r="H1791" i="3" l="1"/>
  <c r="H1790" i="3"/>
  <c r="H1787" i="3"/>
  <c r="H1786" i="3"/>
  <c r="H1782" i="3"/>
  <c r="H1781" i="3"/>
  <c r="H1776" i="3"/>
  <c r="H1774" i="3"/>
  <c r="H1770" i="3"/>
  <c r="H1769" i="3"/>
  <c r="H1764" i="3"/>
  <c r="H1763" i="3"/>
  <c r="H1762" i="3"/>
  <c r="H1761" i="3"/>
  <c r="H1759" i="3"/>
  <c r="H1758" i="3"/>
  <c r="H1745" i="3"/>
  <c r="H1743" i="3"/>
  <c r="H1742" i="3"/>
  <c r="H1739" i="3"/>
  <c r="H1738" i="3"/>
  <c r="H1737" i="3"/>
  <c r="H1729" i="3"/>
  <c r="H1728" i="3"/>
  <c r="H1726" i="3"/>
  <c r="H1725" i="3"/>
  <c r="H1709" i="3"/>
  <c r="H1687" i="3"/>
  <c r="H1674" i="3"/>
  <c r="H1673" i="3"/>
  <c r="H1660" i="3"/>
  <c r="H1659" i="3"/>
  <c r="H1652" i="3"/>
  <c r="H1653" i="3"/>
  <c r="H1650" i="3" l="1"/>
  <c r="H1649" i="3"/>
  <c r="H1648" i="3"/>
  <c r="H1643" i="3"/>
  <c r="H1642" i="3"/>
  <c r="H1641" i="3"/>
  <c r="H1634" i="3"/>
  <c r="H1633" i="3"/>
  <c r="H1627" i="3"/>
  <c r="H35" i="3"/>
  <c r="H32" i="3"/>
  <c r="H31" i="3"/>
  <c r="H1578" i="3"/>
  <c r="H1594" i="3"/>
  <c r="H1593" i="3"/>
  <c r="H1588" i="3" l="1"/>
  <c r="H1589" i="3"/>
  <c r="H1590" i="3"/>
  <c r="H1591" i="3"/>
  <c r="H1592"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8" i="3"/>
  <c r="H1629" i="3"/>
  <c r="H1630" i="3"/>
  <c r="H1631" i="3"/>
  <c r="H1632" i="3"/>
  <c r="H1635" i="3"/>
  <c r="H1636" i="3"/>
  <c r="H1637" i="3"/>
  <c r="H1638" i="3"/>
  <c r="H1639" i="3"/>
  <c r="H1640" i="3"/>
  <c r="H1644" i="3"/>
  <c r="H1645" i="3"/>
  <c r="H1646" i="3"/>
  <c r="H1647" i="3"/>
  <c r="H1651" i="3"/>
  <c r="H1654" i="3"/>
  <c r="H1655" i="3"/>
  <c r="H1656" i="3"/>
  <c r="H1657" i="3"/>
  <c r="H1658" i="3"/>
  <c r="H1661" i="3"/>
  <c r="H1662" i="3"/>
  <c r="H1663" i="3"/>
  <c r="H1664" i="3"/>
  <c r="H1665" i="3"/>
  <c r="H1666" i="3"/>
  <c r="H1667" i="3"/>
  <c r="H1668" i="3"/>
  <c r="H1669" i="3"/>
  <c r="H1670" i="3"/>
  <c r="H1671" i="3"/>
  <c r="H1672" i="3"/>
  <c r="H1675" i="3"/>
  <c r="H1676" i="3"/>
  <c r="H1677" i="3"/>
  <c r="H1678" i="3"/>
  <c r="H1679" i="3"/>
  <c r="H1680" i="3"/>
  <c r="H1681" i="3"/>
  <c r="H1682" i="3"/>
  <c r="H1683" i="3"/>
  <c r="H1684" i="3"/>
  <c r="H1685" i="3"/>
  <c r="H1686" i="3"/>
  <c r="H1688" i="3"/>
  <c r="H1689" i="3"/>
  <c r="H1690" i="3"/>
  <c r="H1691" i="3"/>
  <c r="H1692" i="3"/>
  <c r="H1693" i="3"/>
  <c r="H1694" i="3"/>
  <c r="H1695" i="3"/>
  <c r="H1696" i="3"/>
  <c r="H1697" i="3"/>
  <c r="H1698" i="3"/>
  <c r="H1699" i="3"/>
  <c r="H1700" i="3"/>
  <c r="H1701" i="3"/>
  <c r="H1702" i="3"/>
  <c r="H1703" i="3"/>
  <c r="H1704" i="3"/>
  <c r="H1705" i="3"/>
  <c r="H1708" i="3"/>
  <c r="H1710" i="3"/>
  <c r="H1711" i="3"/>
  <c r="H1712" i="3"/>
  <c r="H1713" i="3"/>
  <c r="H1714" i="3"/>
  <c r="H1715" i="3"/>
  <c r="H1716" i="3"/>
  <c r="H1718" i="3"/>
  <c r="H1719" i="3"/>
  <c r="H1720" i="3"/>
  <c r="H1721" i="3"/>
  <c r="H1722" i="3"/>
  <c r="H1723" i="3"/>
  <c r="H1724" i="3"/>
  <c r="H1727" i="3"/>
  <c r="H1730" i="3"/>
  <c r="H1731" i="3"/>
  <c r="H1732" i="3"/>
  <c r="H1733" i="3"/>
  <c r="H1734" i="3"/>
  <c r="H1735" i="3"/>
  <c r="H1736" i="3"/>
  <c r="H1740" i="3"/>
  <c r="H1741" i="3"/>
  <c r="H1744" i="3"/>
  <c r="H1746" i="3"/>
  <c r="H1747" i="3"/>
  <c r="H1748" i="3"/>
  <c r="H1749" i="3"/>
  <c r="H1750" i="3"/>
  <c r="H1751" i="3"/>
  <c r="H1752" i="3"/>
  <c r="H1753" i="3"/>
  <c r="H1754" i="3"/>
  <c r="H1755" i="3"/>
  <c r="H1756" i="3"/>
  <c r="H1757" i="3"/>
  <c r="H1760" i="3"/>
  <c r="H1765" i="3"/>
  <c r="H1766" i="3"/>
  <c r="H1767" i="3"/>
  <c r="H1768" i="3"/>
  <c r="H1771" i="3"/>
  <c r="H1772" i="3"/>
  <c r="H1773" i="3"/>
  <c r="H1775" i="3"/>
  <c r="H1777" i="3"/>
  <c r="H1778" i="3"/>
  <c r="H1779" i="3"/>
  <c r="H1780" i="3"/>
  <c r="H1783" i="3"/>
  <c r="H1784" i="3"/>
  <c r="H1785" i="3"/>
  <c r="H1788" i="3"/>
  <c r="H1789" i="3"/>
  <c r="H1792" i="3"/>
  <c r="H1793" i="3"/>
  <c r="H1795" i="3"/>
  <c r="H1796" i="3"/>
  <c r="H1797" i="3"/>
  <c r="H1798" i="3"/>
  <c r="H1799" i="3"/>
  <c r="H1800" i="3"/>
  <c r="H1801" i="3"/>
  <c r="H1802" i="3"/>
  <c r="H1803" i="3"/>
  <c r="H1804" i="3"/>
  <c r="H1806" i="3"/>
  <c r="H1807" i="3"/>
  <c r="H1808" i="3"/>
  <c r="H1810" i="3"/>
  <c r="H1813" i="3"/>
  <c r="H1816" i="3"/>
  <c r="H1817" i="3"/>
  <c r="H1825" i="3"/>
  <c r="H1826" i="3"/>
  <c r="H1827" i="3"/>
  <c r="H1828" i="3"/>
  <c r="H1829" i="3"/>
  <c r="H1830" i="3"/>
  <c r="H1831" i="3"/>
  <c r="H1832" i="3"/>
  <c r="H1833" i="3"/>
  <c r="H1834" i="3"/>
  <c r="H1835" i="3"/>
  <c r="H1836" i="3"/>
  <c r="H1837" i="3"/>
  <c r="H1838" i="3"/>
  <c r="H1839" i="3"/>
  <c r="H1840" i="3"/>
  <c r="H1841" i="3"/>
  <c r="H1845" i="3"/>
  <c r="H1853" i="3"/>
  <c r="H1854" i="3"/>
  <c r="H1855" i="3"/>
  <c r="H1856" i="3"/>
  <c r="H1859" i="3"/>
  <c r="H1862" i="3"/>
  <c r="H1863" i="3"/>
  <c r="H1864" i="3"/>
  <c r="H1865" i="3"/>
  <c r="H1867" i="3"/>
  <c r="H1868" i="3"/>
  <c r="H1869" i="3"/>
  <c r="H1870" i="3"/>
  <c r="H1871" i="3"/>
  <c r="H1872" i="3"/>
  <c r="H1873" i="3"/>
  <c r="H1874" i="3"/>
  <c r="H1875" i="3"/>
  <c r="H1876" i="3"/>
  <c r="H1881" i="3"/>
  <c r="H1883" i="3"/>
  <c r="H1884" i="3"/>
  <c r="H1885" i="3"/>
  <c r="H1886" i="3"/>
  <c r="H1887" i="3"/>
  <c r="H1888" i="3"/>
  <c r="H1889" i="3"/>
  <c r="H1890" i="3"/>
  <c r="H1891" i="3"/>
  <c r="H1892" i="3"/>
  <c r="H1893" i="3"/>
  <c r="H1894" i="3"/>
  <c r="H1898" i="3"/>
  <c r="H1903" i="3"/>
  <c r="H1904" i="3"/>
  <c r="H1905" i="3"/>
  <c r="H1906" i="3"/>
  <c r="H1909" i="3"/>
  <c r="H1911" i="3"/>
  <c r="H1912" i="3"/>
  <c r="H1913" i="3"/>
  <c r="H1914" i="3"/>
  <c r="H1923" i="3"/>
  <c r="H1926" i="3"/>
  <c r="H1927" i="3"/>
  <c r="H1928" i="3"/>
  <c r="H1931" i="3"/>
  <c r="H1932" i="3"/>
  <c r="H1933" i="3"/>
  <c r="H1934" i="3"/>
  <c r="H1935" i="3"/>
  <c r="H1936" i="3"/>
  <c r="H1937" i="3"/>
  <c r="H1938"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3" i="3"/>
  <c r="H1974" i="3"/>
  <c r="H1975" i="3"/>
  <c r="H1976" i="3"/>
  <c r="H1977" i="3"/>
  <c r="H1978" i="3"/>
  <c r="H1980" i="3"/>
  <c r="H1981" i="3"/>
  <c r="H1982" i="3"/>
  <c r="H1983" i="3"/>
  <c r="H1984" i="3"/>
  <c r="H1985" i="3"/>
  <c r="H1986" i="3"/>
  <c r="H1987" i="3"/>
  <c r="H1988" i="3"/>
  <c r="H1989" i="3"/>
  <c r="H1992" i="3"/>
  <c r="H1993" i="3"/>
  <c r="H1994" i="3"/>
  <c r="H1995" i="3"/>
  <c r="H1996" i="3"/>
  <c r="H1997" i="3"/>
  <c r="H1998" i="3"/>
  <c r="H2001" i="3"/>
  <c r="H2002" i="3"/>
  <c r="H2003" i="3"/>
  <c r="H2004" i="3"/>
  <c r="H2005" i="3"/>
  <c r="H2006" i="3"/>
  <c r="H2007" i="3"/>
  <c r="H2008" i="3"/>
  <c r="H2009" i="3"/>
  <c r="H2010" i="3"/>
  <c r="H2011" i="3"/>
  <c r="H2012" i="3"/>
  <c r="H2013" i="3"/>
  <c r="H2014" i="3"/>
  <c r="H2018" i="3"/>
  <c r="H2019" i="3"/>
  <c r="H2023" i="3"/>
  <c r="H2026" i="3"/>
  <c r="H2027" i="3"/>
  <c r="H2028" i="3"/>
  <c r="H2029" i="3"/>
  <c r="H2030" i="3"/>
  <c r="H2031" i="3"/>
  <c r="H2032" i="3"/>
  <c r="H2035" i="3"/>
  <c r="H2039" i="3"/>
  <c r="H2040" i="3"/>
  <c r="H2046" i="3"/>
  <c r="H2051" i="3"/>
  <c r="H2052" i="3"/>
  <c r="H2053" i="3"/>
  <c r="H2056" i="3"/>
  <c r="H2057" i="3"/>
  <c r="H2058" i="3"/>
  <c r="H2059" i="3"/>
  <c r="H2060" i="3"/>
  <c r="H2061" i="3"/>
  <c r="H2062" i="3"/>
  <c r="H2063" i="3"/>
  <c r="H2064" i="3"/>
  <c r="H2065" i="3"/>
  <c r="H2066" i="3"/>
  <c r="H2067" i="3"/>
  <c r="H2068"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7" i="3"/>
  <c r="L2107" i="3" s="1"/>
  <c r="H2108" i="3"/>
  <c r="H2109" i="3"/>
  <c r="H2110" i="3"/>
  <c r="H2111" i="3"/>
  <c r="H2112" i="3"/>
  <c r="H2113" i="3"/>
  <c r="H2114" i="3"/>
  <c r="H2115" i="3"/>
  <c r="H2116" i="3"/>
  <c r="H2117"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8" i="3"/>
  <c r="H2149" i="3"/>
  <c r="H2150" i="3"/>
  <c r="H2151" i="3"/>
  <c r="H2155" i="3"/>
  <c r="H2156" i="3"/>
  <c r="H2157" i="3"/>
  <c r="H2158" i="3"/>
  <c r="H2159" i="3"/>
  <c r="H2160" i="3"/>
  <c r="H2161" i="3"/>
  <c r="H2162" i="3"/>
  <c r="H2163" i="3"/>
  <c r="H2165" i="3"/>
  <c r="H2166" i="3"/>
  <c r="H2167" i="3"/>
  <c r="H2168" i="3"/>
  <c r="H2169" i="3"/>
  <c r="H2170" i="3"/>
  <c r="H2171" i="3"/>
  <c r="H2174" i="3"/>
  <c r="H2176" i="3"/>
  <c r="H2178" i="3"/>
  <c r="H2181" i="3"/>
  <c r="H2182" i="3"/>
  <c r="H2183" i="3"/>
  <c r="H2184" i="3"/>
  <c r="H2186" i="3"/>
  <c r="H2188" i="3"/>
  <c r="H2189" i="3"/>
  <c r="H2190" i="3"/>
  <c r="H2191" i="3"/>
  <c r="H2192" i="3"/>
  <c r="H2193" i="3"/>
  <c r="H2194" i="3"/>
  <c r="H2195" i="3"/>
  <c r="H2196" i="3"/>
  <c r="H2197" i="3"/>
  <c r="H2198" i="3"/>
  <c r="H2202" i="3"/>
  <c r="H2203" i="3"/>
  <c r="H2204" i="3"/>
  <c r="H2205" i="3"/>
  <c r="H2206" i="3"/>
  <c r="H2207" i="3"/>
  <c r="H2208" i="3"/>
  <c r="H2209" i="3"/>
  <c r="H2210" i="3"/>
  <c r="H2211" i="3"/>
  <c r="H2212" i="3"/>
  <c r="H2213" i="3"/>
  <c r="H2214" i="3"/>
  <c r="H2215" i="3"/>
  <c r="H2216" i="3"/>
  <c r="H2217" i="3"/>
  <c r="H2218" i="3"/>
  <c r="H2219" i="3"/>
  <c r="H2220" i="3"/>
  <c r="H2222" i="3"/>
  <c r="H2223" i="3"/>
  <c r="H2224" i="3"/>
  <c r="H2225" i="3"/>
  <c r="H2226" i="3"/>
  <c r="H2227" i="3"/>
  <c r="H2228" i="3"/>
  <c r="H2229" i="3"/>
  <c r="H2230" i="3"/>
  <c r="H2231" i="3"/>
  <c r="H2234" i="3"/>
  <c r="H2235" i="3"/>
  <c r="H2236" i="3"/>
  <c r="H2237" i="3"/>
  <c r="H2240" i="3"/>
  <c r="H2241" i="3"/>
  <c r="H2244" i="3"/>
  <c r="H2245" i="3"/>
  <c r="H2246" i="3"/>
  <c r="H2247" i="3"/>
  <c r="H2248" i="3"/>
  <c r="H2251" i="3"/>
  <c r="H2252" i="3"/>
  <c r="H2253" i="3"/>
  <c r="H2254" i="3"/>
  <c r="H2255" i="3"/>
  <c r="H2256" i="3"/>
  <c r="H2257" i="3"/>
  <c r="H2258" i="3"/>
  <c r="H2259" i="3"/>
  <c r="H2262" i="3"/>
  <c r="H2263" i="3"/>
  <c r="H2265" i="3"/>
  <c r="H2266" i="3"/>
  <c r="H2267" i="3"/>
  <c r="H2270" i="3"/>
  <c r="H2274" i="3"/>
  <c r="H2275" i="3"/>
  <c r="H2276" i="3"/>
  <c r="H2277" i="3"/>
  <c r="H2278" i="3"/>
  <c r="H2281" i="3"/>
  <c r="H2283" i="3"/>
  <c r="H2286" i="3"/>
  <c r="H2287" i="3"/>
  <c r="H2288" i="3"/>
  <c r="H2289" i="3"/>
  <c r="H2292" i="3"/>
  <c r="H2293" i="3"/>
  <c r="H2295" i="3"/>
  <c r="H2296" i="3"/>
  <c r="H2302" i="3"/>
  <c r="H2304" i="3"/>
  <c r="H2307" i="3"/>
  <c r="H2308" i="3"/>
  <c r="H2309" i="3"/>
  <c r="H2318" i="3"/>
  <c r="H2319" i="3"/>
  <c r="H2320" i="3"/>
  <c r="H2322" i="3"/>
  <c r="H2325" i="3"/>
  <c r="H2326" i="3"/>
  <c r="H2328" i="3"/>
  <c r="H2329" i="3"/>
  <c r="H2330" i="3"/>
  <c r="H2331" i="3"/>
  <c r="H2332" i="3"/>
  <c r="H2334" i="3"/>
  <c r="H2337" i="3"/>
  <c r="H2338" i="3"/>
  <c r="H2339" i="3"/>
  <c r="H2340" i="3"/>
  <c r="H2342" i="3"/>
  <c r="H2343" i="3"/>
  <c r="H2344" i="3"/>
  <c r="H2348" i="3"/>
  <c r="H2349" i="3"/>
  <c r="H2350" i="3"/>
  <c r="H2351" i="3"/>
  <c r="H2352" i="3"/>
  <c r="H2353" i="3"/>
  <c r="H2354"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2" i="3"/>
  <c r="H2385" i="3"/>
  <c r="H2386" i="3"/>
  <c r="H2387" i="3"/>
  <c r="H2388" i="3"/>
  <c r="H2391" i="3"/>
  <c r="H2392" i="3"/>
  <c r="H2393"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32" i="3"/>
  <c r="H2434" i="3"/>
  <c r="H2435" i="3"/>
  <c r="H2436" i="3"/>
  <c r="H2437" i="3"/>
  <c r="H2438" i="3"/>
  <c r="H2442" i="3"/>
  <c r="H2443" i="3"/>
  <c r="H2446" i="3"/>
  <c r="H2447" i="3"/>
  <c r="H2449" i="3"/>
  <c r="H2452" i="3"/>
  <c r="H2453" i="3"/>
  <c r="H2456" i="3"/>
  <c r="H2460" i="3"/>
  <c r="H2461" i="3"/>
  <c r="H2465" i="3"/>
  <c r="H2466" i="3"/>
  <c r="H2472" i="3"/>
  <c r="H2473" i="3"/>
  <c r="H2474" i="3"/>
  <c r="H2475" i="3"/>
  <c r="H2476" i="3"/>
  <c r="H2484" i="3"/>
  <c r="H2485" i="3"/>
  <c r="H2486" i="3"/>
  <c r="H2487" i="3"/>
  <c r="H2488" i="3"/>
  <c r="H2489" i="3"/>
  <c r="H2490" i="3"/>
  <c r="H2491" i="3"/>
  <c r="H2494" i="3"/>
  <c r="H2495" i="3"/>
  <c r="H2498" i="3"/>
  <c r="H2499" i="3"/>
  <c r="H2500" i="3"/>
  <c r="H2501" i="3"/>
  <c r="H2502" i="3"/>
  <c r="H2507" i="3"/>
  <c r="H2508" i="3"/>
  <c r="H2509" i="3"/>
  <c r="H2511" i="3"/>
  <c r="H2512" i="3"/>
  <c r="H2513" i="3"/>
  <c r="H2514" i="3"/>
  <c r="H2515" i="3"/>
  <c r="H2516" i="3"/>
  <c r="H2519" i="3"/>
  <c r="H2520" i="3"/>
  <c r="H2523" i="3"/>
  <c r="H2524" i="3"/>
  <c r="H2525" i="3"/>
  <c r="H2527" i="3"/>
  <c r="H2528" i="3"/>
  <c r="H2531" i="3"/>
  <c r="H2532" i="3"/>
  <c r="H2533" i="3"/>
  <c r="H2534" i="3"/>
  <c r="H2537" i="3"/>
  <c r="H2538" i="3"/>
  <c r="H2539" i="3"/>
  <c r="H2540" i="3"/>
  <c r="H2541" i="3"/>
  <c r="H2544" i="3"/>
  <c r="H2547" i="3"/>
  <c r="H2550" i="3"/>
  <c r="H2553" i="3"/>
  <c r="H2554" i="3"/>
  <c r="H2555" i="3"/>
  <c r="H2556" i="3"/>
  <c r="H2561" i="3"/>
  <c r="H2562" i="3"/>
  <c r="H2563" i="3"/>
  <c r="H2566" i="3"/>
  <c r="H2567" i="3"/>
  <c r="H2568" i="3"/>
  <c r="H2570" i="3"/>
  <c r="H2571" i="3"/>
  <c r="H2574" i="3"/>
  <c r="H2577" i="3"/>
  <c r="H2578" i="3"/>
  <c r="H2579" i="3"/>
  <c r="H2580" i="3"/>
  <c r="H2581" i="3"/>
  <c r="H2589" i="3"/>
  <c r="H2592" i="3"/>
  <c r="H2593" i="3"/>
  <c r="H2596" i="3"/>
  <c r="H2599" i="3"/>
  <c r="H2602" i="3"/>
  <c r="H2605" i="3"/>
  <c r="H2606" i="3"/>
  <c r="H2607" i="3"/>
  <c r="H2608" i="3"/>
  <c r="H2609" i="3"/>
  <c r="H2614" i="3"/>
  <c r="H2618" i="3"/>
  <c r="H2619" i="3"/>
  <c r="H2620" i="3"/>
  <c r="H2622" i="3"/>
  <c r="H2626" i="3"/>
  <c r="H2627" i="3"/>
  <c r="H2628" i="3"/>
  <c r="H2629" i="3"/>
  <c r="H2634" i="3"/>
  <c r="H2635" i="3"/>
  <c r="H2639" i="3"/>
  <c r="H2640" i="3"/>
  <c r="H2641" i="3"/>
  <c r="H2642" i="3"/>
  <c r="H2643" i="3"/>
  <c r="H2647" i="3"/>
  <c r="H2650" i="3"/>
  <c r="H2653" i="3"/>
  <c r="H2654" i="3"/>
  <c r="H2655" i="3"/>
  <c r="H2658" i="3"/>
  <c r="H2659" i="3"/>
  <c r="H2660" i="3"/>
  <c r="H2661" i="3"/>
  <c r="H2662" i="3"/>
  <c r="H2663" i="3"/>
  <c r="H2666" i="3"/>
  <c r="H2668" i="3"/>
  <c r="H2673" i="3"/>
  <c r="H2676" i="3"/>
  <c r="H2677" i="3"/>
  <c r="H2678" i="3"/>
  <c r="H2679" i="3"/>
  <c r="H2680" i="3"/>
  <c r="H2681" i="3"/>
  <c r="H2682" i="3"/>
  <c r="H2683" i="3"/>
  <c r="H2684" i="3"/>
  <c r="H2690" i="3"/>
  <c r="H2691" i="3"/>
  <c r="H2692" i="3"/>
  <c r="H2693" i="3"/>
  <c r="H2694" i="3"/>
  <c r="H2695" i="3"/>
  <c r="H2696" i="3"/>
  <c r="H2697" i="3"/>
  <c r="H2700" i="3"/>
  <c r="H2703" i="3"/>
  <c r="H2704" i="3"/>
  <c r="H2705" i="3"/>
  <c r="H2708" i="3"/>
  <c r="H2709" i="3"/>
  <c r="H2710" i="3"/>
  <c r="H2711" i="3"/>
  <c r="H2712" i="3"/>
  <c r="H2713" i="3"/>
  <c r="H2714" i="3"/>
  <c r="H2715" i="3"/>
  <c r="H2716" i="3"/>
  <c r="H2717" i="3"/>
  <c r="H2720" i="3"/>
  <c r="H2736" i="3"/>
  <c r="H2740" i="3"/>
  <c r="H2741" i="3"/>
  <c r="H2742" i="3"/>
  <c r="H2745" i="3"/>
  <c r="H2746" i="3"/>
  <c r="H2747" i="3"/>
  <c r="H2748" i="3"/>
  <c r="H2749" i="3"/>
  <c r="H2758" i="3"/>
  <c r="H2759" i="3"/>
  <c r="H2760" i="3"/>
  <c r="H2780" i="3"/>
  <c r="H2784" i="3"/>
  <c r="H2785" i="3"/>
  <c r="H2790" i="3"/>
  <c r="H2793" i="3"/>
  <c r="H2794" i="3"/>
  <c r="H2797" i="3"/>
  <c r="H2842" i="3"/>
  <c r="H2843" i="3"/>
  <c r="H2845" i="3"/>
  <c r="H2846" i="3"/>
  <c r="H2847" i="3"/>
  <c r="H2848" i="3"/>
  <c r="H2849" i="3"/>
  <c r="H2851" i="3"/>
  <c r="H2853" i="3"/>
  <c r="H2854" i="3"/>
  <c r="H2855" i="3"/>
  <c r="H2856" i="3"/>
  <c r="H2858" i="3"/>
  <c r="H2859" i="3"/>
  <c r="H2864" i="3"/>
  <c r="H2865" i="3"/>
  <c r="H2866" i="3"/>
  <c r="H2867" i="3"/>
  <c r="H2868" i="3"/>
  <c r="H2871" i="3"/>
  <c r="H2878" i="3"/>
  <c r="H2884" i="3"/>
  <c r="H2885" i="3"/>
  <c r="H2887" i="3"/>
  <c r="H2888" i="3"/>
  <c r="H2889" i="3"/>
  <c r="H2890" i="3"/>
  <c r="H2891" i="3"/>
  <c r="H2892" i="3"/>
  <c r="H2895" i="3"/>
  <c r="H2896" i="3"/>
  <c r="H2897" i="3"/>
  <c r="H2898" i="3"/>
  <c r="H2899" i="3"/>
  <c r="H2902" i="3"/>
  <c r="H2905" i="3"/>
  <c r="H2906" i="3"/>
  <c r="H2916" i="3"/>
  <c r="H2919" i="3"/>
  <c r="H2920" i="3"/>
  <c r="H2921" i="3"/>
  <c r="H2924" i="3"/>
  <c r="H2925" i="3"/>
  <c r="H1579" i="3"/>
  <c r="H1580" i="3"/>
  <c r="H1581" i="3"/>
  <c r="H1582" i="3"/>
  <c r="H1583" i="3"/>
  <c r="H1584" i="3"/>
  <c r="H1585" i="3"/>
  <c r="H1586" i="3"/>
  <c r="H1587" i="3"/>
  <c r="C4" i="11" l="1"/>
  <c r="C5" i="11" s="1"/>
  <c r="C6" i="11" s="1"/>
  <c r="C7" i="11" s="1"/>
  <c r="C8" i="11" s="1"/>
  <c r="C9" i="11" s="1"/>
  <c r="I262" i="11"/>
  <c r="H262" i="11"/>
  <c r="F262" i="11"/>
  <c r="E262" i="11"/>
  <c r="D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328" i="5"/>
  <c r="G327" i="5"/>
  <c r="G326" i="5"/>
  <c r="G325" i="5"/>
  <c r="G324" i="5"/>
  <c r="G323" i="5"/>
  <c r="G322" i="5"/>
  <c r="G321" i="5"/>
  <c r="G320" i="5"/>
  <c r="G319" i="5"/>
  <c r="G318" i="5"/>
  <c r="G317" i="5"/>
  <c r="D314" i="5"/>
  <c r="G310" i="5"/>
  <c r="G309" i="5"/>
  <c r="G308" i="5"/>
  <c r="G307" i="5"/>
  <c r="G306" i="5"/>
  <c r="G305" i="5"/>
  <c r="G304" i="5"/>
  <c r="G303" i="5"/>
  <c r="G302" i="5"/>
  <c r="G301" i="5"/>
  <c r="G300" i="5"/>
  <c r="G299" i="5"/>
  <c r="G295" i="5"/>
  <c r="G294" i="5"/>
  <c r="G293" i="5"/>
  <c r="G292" i="5"/>
  <c r="G291" i="5"/>
  <c r="G290" i="5"/>
  <c r="G289" i="5"/>
  <c r="G288" i="5"/>
  <c r="G287" i="5"/>
  <c r="G286" i="5"/>
  <c r="G285" i="5"/>
  <c r="G284" i="5"/>
  <c r="G279" i="5"/>
  <c r="G278" i="5"/>
  <c r="G277" i="5"/>
  <c r="G276" i="5"/>
  <c r="G275" i="5"/>
  <c r="G274" i="5"/>
  <c r="G273" i="5"/>
  <c r="G272" i="5"/>
  <c r="G271" i="5"/>
  <c r="G270" i="5"/>
  <c r="G269" i="5"/>
  <c r="G268" i="5"/>
  <c r="G263" i="5"/>
  <c r="G262" i="5"/>
  <c r="G261" i="5"/>
  <c r="G260" i="5"/>
  <c r="G259" i="5"/>
  <c r="G258" i="5"/>
  <c r="G257" i="5"/>
  <c r="G256" i="5"/>
  <c r="G255" i="5"/>
  <c r="G254" i="5"/>
  <c r="G253" i="5"/>
  <c r="G252" i="5"/>
  <c r="G246" i="5"/>
  <c r="G245" i="5"/>
  <c r="G244" i="5"/>
  <c r="G243" i="5"/>
  <c r="G242" i="5"/>
  <c r="G241" i="5"/>
  <c r="G240" i="5"/>
  <c r="G239" i="5"/>
  <c r="G238" i="5"/>
  <c r="G237" i="5"/>
  <c r="G236" i="5"/>
  <c r="G235" i="5"/>
  <c r="G229" i="5"/>
  <c r="G228" i="5"/>
  <c r="G227" i="5"/>
  <c r="G226" i="5"/>
  <c r="G225" i="5"/>
  <c r="G224" i="5"/>
  <c r="G223" i="5"/>
  <c r="G222" i="5"/>
  <c r="G221" i="5"/>
  <c r="G220" i="5"/>
  <c r="G219" i="5"/>
  <c r="G218" i="5"/>
  <c r="G214" i="5"/>
  <c r="G213" i="5"/>
  <c r="G212" i="5"/>
  <c r="G211" i="5"/>
  <c r="G210" i="5"/>
  <c r="G209" i="5"/>
  <c r="G208" i="5"/>
  <c r="G207" i="5"/>
  <c r="G206" i="5"/>
  <c r="G205" i="5"/>
  <c r="G204" i="5"/>
  <c r="G203" i="5"/>
  <c r="I329" i="5"/>
  <c r="H329" i="5"/>
  <c r="F329" i="5"/>
  <c r="E329" i="5"/>
  <c r="D329" i="5"/>
  <c r="I311" i="5"/>
  <c r="H311" i="5"/>
  <c r="F311" i="5"/>
  <c r="E311" i="5"/>
  <c r="D311" i="5"/>
  <c r="I296" i="5"/>
  <c r="H296" i="5"/>
  <c r="F296" i="5"/>
  <c r="E296" i="5"/>
  <c r="D296" i="5"/>
  <c r="I280" i="5"/>
  <c r="H280" i="5"/>
  <c r="F280" i="5"/>
  <c r="E280" i="5"/>
  <c r="D280" i="5"/>
  <c r="I264" i="5"/>
  <c r="H264" i="5"/>
  <c r="F264" i="5"/>
  <c r="E264" i="5"/>
  <c r="D264" i="5"/>
  <c r="I247" i="5"/>
  <c r="H247" i="5"/>
  <c r="F247" i="5"/>
  <c r="E247" i="5"/>
  <c r="D247" i="5"/>
  <c r="I230" i="5"/>
  <c r="H230" i="5"/>
  <c r="F230" i="5"/>
  <c r="E230" i="5"/>
  <c r="D230" i="5"/>
  <c r="I215" i="5"/>
  <c r="H215" i="5"/>
  <c r="F215" i="5"/>
  <c r="E215" i="5"/>
  <c r="D215" i="5"/>
  <c r="G199" i="5"/>
  <c r="G198" i="5"/>
  <c r="G197" i="5"/>
  <c r="G196" i="5"/>
  <c r="G195" i="5"/>
  <c r="G194" i="5"/>
  <c r="G193" i="5"/>
  <c r="G192" i="5"/>
  <c r="G191" i="5"/>
  <c r="G190" i="5"/>
  <c r="G189" i="5"/>
  <c r="G188" i="5"/>
  <c r="E200" i="5"/>
  <c r="F200" i="5"/>
  <c r="H200" i="5"/>
  <c r="I200" i="5"/>
  <c r="D200" i="5"/>
  <c r="B203" i="5"/>
  <c r="B204" i="5" s="1"/>
  <c r="B205" i="5" s="1"/>
  <c r="B206" i="5" s="1"/>
  <c r="B207" i="5" s="1"/>
  <c r="B208" i="5" s="1"/>
  <c r="B209" i="5" s="1"/>
  <c r="B210" i="5" s="1"/>
  <c r="B211" i="5" s="1"/>
  <c r="B212" i="5" s="1"/>
  <c r="B213" i="5" s="1"/>
  <c r="B214" i="5" s="1"/>
  <c r="B215" i="5" s="1"/>
  <c r="B216" i="5" s="1"/>
  <c r="B217" i="5" s="1"/>
  <c r="G185" i="5"/>
  <c r="G184" i="5"/>
  <c r="G183" i="5"/>
  <c r="G182" i="5"/>
  <c r="G181" i="5"/>
  <c r="G180" i="5"/>
  <c r="G179" i="5"/>
  <c r="G178" i="5"/>
  <c r="G177" i="5"/>
  <c r="G176" i="5"/>
  <c r="G175" i="5"/>
  <c r="G174" i="5"/>
  <c r="G160" i="5"/>
  <c r="I186" i="5"/>
  <c r="H186" i="5"/>
  <c r="F186" i="5"/>
  <c r="E186" i="5"/>
  <c r="D186" i="5"/>
  <c r="G170" i="5"/>
  <c r="G169" i="5"/>
  <c r="G168" i="5"/>
  <c r="G167" i="5"/>
  <c r="G166" i="5"/>
  <c r="G165" i="5"/>
  <c r="G164" i="5"/>
  <c r="G163" i="5"/>
  <c r="G162" i="5"/>
  <c r="G161" i="5"/>
  <c r="G159" i="5"/>
  <c r="E171" i="5"/>
  <c r="F171" i="5"/>
  <c r="H171" i="5"/>
  <c r="I171" i="5"/>
  <c r="D171" i="5"/>
  <c r="G9" i="5"/>
  <c r="G8" i="5"/>
  <c r="G7" i="5"/>
  <c r="G6" i="5"/>
  <c r="G5" i="5"/>
  <c r="G4" i="5"/>
  <c r="G3" i="5"/>
  <c r="G23" i="5"/>
  <c r="G22" i="5"/>
  <c r="G21" i="5"/>
  <c r="G20" i="5"/>
  <c r="G19" i="5"/>
  <c r="G18" i="5"/>
  <c r="G17" i="5"/>
  <c r="G16" i="5"/>
  <c r="G15" i="5"/>
  <c r="G14" i="5"/>
  <c r="G13" i="5"/>
  <c r="G12" i="5"/>
  <c r="G37" i="5"/>
  <c r="G36" i="5"/>
  <c r="G35" i="5"/>
  <c r="G34" i="5"/>
  <c r="G33" i="5"/>
  <c r="G32" i="5"/>
  <c r="G31" i="5"/>
  <c r="G30" i="5"/>
  <c r="G29" i="5"/>
  <c r="G28" i="5"/>
  <c r="G27" i="5"/>
  <c r="G26" i="5"/>
  <c r="G52" i="5"/>
  <c r="G51" i="5"/>
  <c r="G50" i="5"/>
  <c r="G49" i="5"/>
  <c r="G48" i="5"/>
  <c r="G47" i="5"/>
  <c r="G46" i="5"/>
  <c r="G45" i="5"/>
  <c r="G44" i="5"/>
  <c r="G43" i="5"/>
  <c r="G42" i="5"/>
  <c r="G41" i="5"/>
  <c r="G66" i="5"/>
  <c r="G65" i="5"/>
  <c r="G64" i="5"/>
  <c r="G63" i="5"/>
  <c r="G62" i="5"/>
  <c r="G61" i="5"/>
  <c r="G60" i="5"/>
  <c r="G59" i="5"/>
  <c r="G58" i="5"/>
  <c r="G57" i="5"/>
  <c r="G56" i="5"/>
  <c r="G55" i="5"/>
  <c r="G80" i="5"/>
  <c r="G79" i="5"/>
  <c r="G78" i="5"/>
  <c r="G77" i="5"/>
  <c r="G76" i="5"/>
  <c r="G75" i="5"/>
  <c r="G74" i="5"/>
  <c r="G73" i="5"/>
  <c r="G72" i="5"/>
  <c r="G71" i="5"/>
  <c r="G70" i="5"/>
  <c r="G69" i="5"/>
  <c r="G96" i="5"/>
  <c r="G95" i="5"/>
  <c r="G94" i="5"/>
  <c r="G93" i="5"/>
  <c r="G92" i="5"/>
  <c r="G91" i="5"/>
  <c r="G90" i="5"/>
  <c r="G89" i="5"/>
  <c r="G88" i="5"/>
  <c r="G87" i="5"/>
  <c r="G86" i="5"/>
  <c r="G85" i="5"/>
  <c r="G111" i="5"/>
  <c r="G110" i="5"/>
  <c r="G109" i="5"/>
  <c r="G108" i="5"/>
  <c r="G107" i="5"/>
  <c r="G106" i="5"/>
  <c r="G105" i="5"/>
  <c r="G104" i="5"/>
  <c r="G103" i="5"/>
  <c r="G102" i="5"/>
  <c r="G101" i="5"/>
  <c r="G100" i="5"/>
  <c r="G125" i="5"/>
  <c r="G124" i="5"/>
  <c r="G123" i="5"/>
  <c r="G122" i="5"/>
  <c r="G121" i="5"/>
  <c r="G120" i="5"/>
  <c r="G119" i="5"/>
  <c r="G118" i="5"/>
  <c r="G117" i="5"/>
  <c r="G116" i="5"/>
  <c r="G115" i="5"/>
  <c r="G114" i="5"/>
  <c r="G140" i="5"/>
  <c r="G139" i="5"/>
  <c r="G138" i="5"/>
  <c r="G137" i="5"/>
  <c r="G136" i="5"/>
  <c r="G135" i="5"/>
  <c r="G134" i="5"/>
  <c r="G133" i="5"/>
  <c r="G132" i="5"/>
  <c r="G131" i="5"/>
  <c r="G130" i="5"/>
  <c r="G129" i="5"/>
  <c r="G145" i="5"/>
  <c r="G146" i="5"/>
  <c r="G147" i="5"/>
  <c r="G148" i="5"/>
  <c r="G149" i="5"/>
  <c r="G150" i="5"/>
  <c r="G151" i="5"/>
  <c r="G152" i="5"/>
  <c r="G153" i="5"/>
  <c r="G154" i="5"/>
  <c r="G155" i="5"/>
  <c r="G144" i="5"/>
  <c r="H156" i="5"/>
  <c r="F156" i="5"/>
  <c r="E156" i="5"/>
  <c r="D156" i="5"/>
  <c r="G262" i="11" l="1"/>
  <c r="G329" i="5"/>
  <c r="G311" i="5"/>
  <c r="B218" i="5"/>
  <c r="B219" i="5" s="1"/>
  <c r="B220" i="5" s="1"/>
  <c r="B221" i="5" s="1"/>
  <c r="B222" i="5" s="1"/>
  <c r="B223" i="5" s="1"/>
  <c r="B224" i="5" s="1"/>
  <c r="B225" i="5" s="1"/>
  <c r="B226" i="5" s="1"/>
  <c r="B227" i="5" s="1"/>
  <c r="B228" i="5" s="1"/>
  <c r="B229" i="5" s="1"/>
  <c r="B230" i="5" s="1"/>
  <c r="B231" i="5" s="1"/>
  <c r="B232" i="5" s="1"/>
  <c r="B233" i="5" s="1"/>
  <c r="B234" i="5" s="1"/>
  <c r="G186" i="5"/>
  <c r="G200" i="5"/>
  <c r="G215" i="5"/>
  <c r="G230" i="5"/>
  <c r="G247" i="5"/>
  <c r="G264" i="5"/>
  <c r="G280" i="5"/>
  <c r="G296" i="5"/>
  <c r="G156" i="5"/>
  <c r="G126" i="5"/>
  <c r="G112" i="5"/>
  <c r="G97" i="5"/>
  <c r="G81" i="5"/>
  <c r="G38" i="5"/>
  <c r="G24" i="5"/>
  <c r="G171" i="5"/>
  <c r="G141" i="5"/>
  <c r="G67" i="5"/>
  <c r="G53" i="5"/>
  <c r="G10" i="5"/>
  <c r="E141" i="5"/>
  <c r="F141" i="5"/>
  <c r="H141" i="5"/>
  <c r="D141" i="5"/>
  <c r="E112" i="5"/>
  <c r="F112" i="5"/>
  <c r="D112" i="5"/>
  <c r="F126" i="5"/>
  <c r="E126" i="5"/>
  <c r="D126" i="5"/>
  <c r="B235" i="5" l="1"/>
  <c r="B236" i="5" s="1"/>
  <c r="B237" i="5" s="1"/>
  <c r="B238" i="5" s="1"/>
  <c r="B239" i="5" s="1"/>
  <c r="B240" i="5" s="1"/>
  <c r="B241" i="5" s="1"/>
  <c r="B242" i="5" s="1"/>
  <c r="B243" i="5" s="1"/>
  <c r="B244" i="5" s="1"/>
  <c r="B245" i="5" s="1"/>
  <c r="B246" i="5" s="1"/>
  <c r="B247" i="5" s="1"/>
  <c r="B248" i="5" s="1"/>
  <c r="B249" i="5" s="1"/>
  <c r="B250" i="5" s="1"/>
  <c r="B251" i="5" s="1"/>
  <c r="B252" i="5" l="1"/>
  <c r="B268" i="5" s="1"/>
  <c r="B253" i="5" l="1"/>
  <c r="B254" i="5" s="1"/>
  <c r="B255" i="5" s="1"/>
  <c r="B256" i="5" s="1"/>
  <c r="B257" i="5" s="1"/>
  <c r="B258" i="5" s="1"/>
  <c r="B259" i="5" s="1"/>
  <c r="B260" i="5" s="1"/>
  <c r="B261" i="5" s="1"/>
  <c r="B262" i="5" s="1"/>
  <c r="B263" i="5" s="1"/>
  <c r="B264" i="5" s="1"/>
  <c r="B266" i="5" s="1"/>
  <c r="B267" i="5" s="1"/>
  <c r="B269" i="5"/>
  <c r="B270" i="5" s="1"/>
  <c r="B271" i="5" s="1"/>
  <c r="B272" i="5" s="1"/>
  <c r="B273" i="5" s="1"/>
  <c r="B274" i="5" s="1"/>
  <c r="B275" i="5" s="1"/>
  <c r="B276" i="5" s="1"/>
  <c r="B277" i="5" s="1"/>
  <c r="B278" i="5" s="1"/>
  <c r="B279" i="5" s="1"/>
  <c r="B280" i="5" s="1"/>
  <c r="B284" i="5"/>
  <c r="B265" i="5" l="1"/>
  <c r="B282" i="5"/>
  <c r="B283" i="5" s="1"/>
  <c r="B281" i="5"/>
  <c r="B285" i="5"/>
  <c r="B286" i="5" s="1"/>
  <c r="B287" i="5" s="1"/>
  <c r="B288" i="5" s="1"/>
  <c r="B289" i="5" s="1"/>
  <c r="B290" i="5" s="1"/>
  <c r="B291" i="5" s="1"/>
  <c r="B292" i="5" s="1"/>
  <c r="B293" i="5" s="1"/>
  <c r="B294" i="5" s="1"/>
  <c r="B295" i="5" s="1"/>
  <c r="B296" i="5" s="1"/>
  <c r="B297" i="5" s="1"/>
  <c r="B298" i="5" s="1"/>
  <c r="B299" i="5"/>
  <c r="B317" i="5" l="1"/>
  <c r="B300" i="5"/>
  <c r="B301" i="5" s="1"/>
  <c r="B302" i="5" s="1"/>
  <c r="B303" i="5" s="1"/>
  <c r="B304" i="5" s="1"/>
  <c r="B305" i="5" s="1"/>
  <c r="B306" i="5" s="1"/>
  <c r="B307" i="5" s="1"/>
  <c r="B308" i="5" s="1"/>
  <c r="B309" i="5" s="1"/>
  <c r="B310" i="5" s="1"/>
  <c r="B311" i="5" s="1"/>
  <c r="B315" i="5" l="1"/>
  <c r="B316" i="5" s="1"/>
  <c r="B312" i="5"/>
  <c r="B313" i="5" s="1"/>
  <c r="B314" i="5" s="1"/>
  <c r="B318" i="5"/>
  <c r="B319" i="5" s="1"/>
  <c r="B320" i="5" s="1"/>
  <c r="B321" i="5" s="1"/>
  <c r="B322" i="5" s="1"/>
  <c r="B323" i="5" s="1"/>
  <c r="B324" i="5" s="1"/>
  <c r="B325" i="5" s="1"/>
  <c r="B326" i="5" s="1"/>
  <c r="B327" i="5" s="1"/>
  <c r="B328" i="5" s="1"/>
  <c r="B329" i="5" s="1"/>
  <c r="B330" i="5" s="1"/>
  <c r="B331" i="5" s="1"/>
  <c r="B332" i="5" s="1"/>
  <c r="H315" i="3" l="1"/>
  <c r="H314" i="3"/>
  <c r="H313" i="3"/>
  <c r="H312" i="3"/>
  <c r="H311" i="3"/>
  <c r="H310" i="3"/>
  <c r="H309" i="3"/>
  <c r="H308" i="3"/>
  <c r="H305" i="3"/>
  <c r="H304" i="3"/>
  <c r="H303" i="3"/>
  <c r="H302" i="3"/>
  <c r="H301" i="3"/>
  <c r="H300" i="3"/>
  <c r="H299"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2" i="3"/>
  <c r="H260" i="3"/>
  <c r="H259" i="3"/>
  <c r="H258" i="3"/>
  <c r="H257" i="3"/>
  <c r="H256" i="3"/>
  <c r="H253" i="3"/>
  <c r="H237" i="3"/>
  <c r="H238" i="3"/>
  <c r="H239" i="3"/>
  <c r="H240" i="3"/>
  <c r="H241" i="3"/>
  <c r="H242" i="3"/>
  <c r="H243" i="3"/>
  <c r="H244" i="3"/>
  <c r="H245" i="3"/>
  <c r="H246" i="3"/>
  <c r="H247" i="3"/>
  <c r="H248" i="3"/>
  <c r="H249" i="3"/>
  <c r="H250" i="3"/>
  <c r="H251" i="3"/>
  <c r="H252" i="3"/>
  <c r="H221" i="3"/>
  <c r="H222" i="3"/>
  <c r="H223" i="3"/>
  <c r="H224" i="3"/>
  <c r="H225" i="3"/>
  <c r="H226" i="3"/>
  <c r="H227" i="3"/>
  <c r="H228" i="3"/>
  <c r="H229" i="3"/>
  <c r="H230" i="3"/>
  <c r="H231" i="3"/>
  <c r="H232" i="3"/>
  <c r="H233" i="3"/>
  <c r="H234" i="3"/>
  <c r="H235" i="3"/>
  <c r="H236" i="3"/>
  <c r="H200" i="3"/>
  <c r="H201" i="3"/>
  <c r="H202" i="3"/>
  <c r="H203" i="3"/>
  <c r="H204" i="3"/>
  <c r="H205" i="3"/>
  <c r="H206" i="3"/>
  <c r="H207" i="3"/>
  <c r="H208" i="3"/>
  <c r="H209" i="3"/>
  <c r="H210" i="3"/>
  <c r="H211" i="3"/>
  <c r="H212" i="3"/>
  <c r="H213" i="3"/>
  <c r="H214" i="3"/>
  <c r="H215" i="3"/>
  <c r="H216" i="3"/>
  <c r="H217" i="3"/>
  <c r="H218" i="3"/>
  <c r="H219" i="3"/>
  <c r="H220" i="3"/>
  <c r="H183" i="3"/>
  <c r="H184" i="3"/>
  <c r="H185" i="3"/>
  <c r="H186" i="3"/>
  <c r="H187" i="3"/>
  <c r="H188" i="3"/>
  <c r="H189" i="3"/>
  <c r="H190" i="3"/>
  <c r="H191" i="3"/>
  <c r="H192" i="3"/>
  <c r="H193" i="3"/>
  <c r="H194" i="3"/>
  <c r="H195" i="3"/>
  <c r="H196" i="3"/>
  <c r="H197" i="3"/>
  <c r="H198" i="3"/>
  <c r="H199" i="3"/>
  <c r="H182" i="3"/>
  <c r="H181" i="3"/>
  <c r="H180" i="3"/>
  <c r="H179" i="3"/>
  <c r="H178" i="3"/>
  <c r="H177" i="3"/>
  <c r="H176" i="3"/>
  <c r="H175" i="3"/>
  <c r="H174" i="3"/>
  <c r="H173" i="3"/>
  <c r="H172" i="3"/>
  <c r="H171" i="3"/>
  <c r="H524" i="3" l="1"/>
  <c r="D8" i="1" l="1"/>
  <c r="D35" i="1"/>
  <c r="A9" i="1"/>
  <c r="D34" i="1"/>
  <c r="A33" i="1"/>
  <c r="A32" i="1"/>
  <c r="A31" i="1"/>
  <c r="A27" i="1"/>
  <c r="A25" i="1"/>
  <c r="B25" i="1"/>
  <c r="B22" i="1"/>
  <c r="A23" i="1"/>
  <c r="A21" i="1"/>
  <c r="B21" i="1"/>
  <c r="B18" i="1"/>
  <c r="A19" i="1"/>
  <c r="A20" i="1"/>
  <c r="B19" i="1"/>
  <c r="B17" i="1"/>
  <c r="B16" i="1"/>
  <c r="A13" i="1"/>
  <c r="A10" i="1"/>
  <c r="A7" i="1"/>
  <c r="D7" i="1"/>
  <c r="A4" i="1"/>
  <c r="D4" i="1"/>
  <c r="A5" i="1"/>
  <c r="D5" i="1"/>
  <c r="A6" i="1"/>
  <c r="D6" i="1"/>
  <c r="D3" i="1"/>
  <c r="H126" i="5"/>
  <c r="F97" i="5"/>
  <c r="E97" i="5"/>
  <c r="D97" i="5"/>
  <c r="F81" i="5"/>
  <c r="E81" i="5"/>
  <c r="D81" i="5"/>
  <c r="F67" i="5"/>
  <c r="E67" i="5"/>
  <c r="D67" i="5"/>
  <c r="E53" i="5"/>
  <c r="F53" i="5"/>
  <c r="D53" i="5"/>
  <c r="E38" i="5"/>
  <c r="F38" i="5"/>
  <c r="D38" i="5"/>
  <c r="H38" i="5"/>
  <c r="E24" i="5"/>
  <c r="F24" i="5"/>
  <c r="D24" i="5"/>
  <c r="E10" i="5"/>
  <c r="F10" i="5"/>
  <c r="D10" i="5"/>
  <c r="F24" i="2"/>
  <c r="F23" i="2"/>
  <c r="F22" i="2"/>
  <c r="F21" i="2"/>
  <c r="F20" i="2"/>
  <c r="F19" i="2"/>
  <c r="F18" i="2"/>
  <c r="F17" i="2"/>
  <c r="F16" i="2"/>
  <c r="F15" i="2"/>
  <c r="F14" i="2"/>
  <c r="F13" i="2"/>
  <c r="F12" i="2"/>
  <c r="F11" i="2"/>
  <c r="F10" i="2"/>
  <c r="F9" i="2"/>
  <c r="F8" i="2"/>
  <c r="F7" i="2"/>
  <c r="F6" i="2"/>
  <c r="F5" i="2"/>
  <c r="F4" i="2"/>
  <c r="F3" i="2"/>
  <c r="A4" i="2"/>
  <c r="A5" i="2" s="1"/>
  <c r="A6" i="2" s="1"/>
  <c r="A7" i="2" s="1"/>
  <c r="A8" i="2" s="1"/>
  <c r="A9" i="2" s="1"/>
  <c r="A10" i="2" s="1"/>
  <c r="A11" i="2" s="1"/>
  <c r="A12" i="2" s="1"/>
  <c r="A13" i="2" s="1"/>
  <c r="A14" i="2" s="1"/>
  <c r="A15" i="2" s="1"/>
  <c r="A16" i="2" s="1"/>
  <c r="A17" i="2" s="1"/>
  <c r="A18" i="2" s="1"/>
  <c r="A19" i="2" s="1"/>
  <c r="A20" i="2" s="1"/>
  <c r="A21" i="2" s="1"/>
  <c r="A22" i="2" s="1"/>
  <c r="A23" i="2" s="1"/>
  <c r="A24" i="2" s="1"/>
  <c r="H522" i="3" l="1"/>
  <c r="H521" i="3" l="1"/>
</calcChain>
</file>

<file path=xl/sharedStrings.xml><?xml version="1.0" encoding="utf-8"?>
<sst xmlns="http://schemas.openxmlformats.org/spreadsheetml/2006/main" count="11628" uniqueCount="2364">
  <si>
    <t>Assignments</t>
  </si>
  <si>
    <t>Start</t>
  </si>
  <si>
    <t>End</t>
  </si>
  <si>
    <t>Company</t>
  </si>
  <si>
    <t>Years</t>
  </si>
  <si>
    <t>E 258</t>
  </si>
  <si>
    <t>E 242</t>
  </si>
  <si>
    <t>E 250</t>
  </si>
  <si>
    <t>E 219</t>
  </si>
  <si>
    <t>SQ 4</t>
  </si>
  <si>
    <t>Promoted to Lieutenant</t>
  </si>
  <si>
    <t>SQ 3</t>
  </si>
  <si>
    <t>E 209</t>
  </si>
  <si>
    <t>L 106</t>
  </si>
  <si>
    <t>E 230</t>
  </si>
  <si>
    <t>L 116</t>
  </si>
  <si>
    <t>E 265</t>
  </si>
  <si>
    <t>Rockaway</t>
  </si>
  <si>
    <t>E 267</t>
  </si>
  <si>
    <t>E 268</t>
  </si>
  <si>
    <t>L 122</t>
  </si>
  <si>
    <t>L 82</t>
  </si>
  <si>
    <t>Staten Is</t>
  </si>
  <si>
    <t>E 235</t>
  </si>
  <si>
    <t>FPEU</t>
  </si>
  <si>
    <t>L 119</t>
  </si>
  <si>
    <t>L 115</t>
  </si>
  <si>
    <t>L 104</t>
  </si>
  <si>
    <t>5 hours</t>
  </si>
  <si>
    <t>E 238</t>
  </si>
  <si>
    <t>E 212</t>
  </si>
  <si>
    <t>E 215</t>
  </si>
  <si>
    <t>E 211</t>
  </si>
  <si>
    <t>Accrued Leave</t>
  </si>
  <si>
    <t>Terminal Leave</t>
  </si>
  <si>
    <t>Runs</t>
  </si>
  <si>
    <t xml:space="preserve">MFA </t>
  </si>
  <si>
    <t>Workers</t>
  </si>
  <si>
    <t>Fire Prevention Educational Unit</t>
  </si>
  <si>
    <t>Date</t>
  </si>
  <si>
    <t>Box</t>
  </si>
  <si>
    <t>Location</t>
  </si>
  <si>
    <t>Comment</t>
  </si>
  <si>
    <t>Flushing Ave &amp; St Edwards St</t>
  </si>
  <si>
    <t>MFA</t>
  </si>
  <si>
    <t>Broadway &amp; Kent Ave</t>
  </si>
  <si>
    <t>Wythe Ave &amp; So 8th St</t>
  </si>
  <si>
    <t>Flushing &amp; Waverly Aves</t>
  </si>
  <si>
    <t>Wythe Ave &amp; Wilson St</t>
  </si>
  <si>
    <t>Auto</t>
  </si>
  <si>
    <t>Tenement</t>
  </si>
  <si>
    <t>E 251</t>
  </si>
  <si>
    <t>Bedford &amp; Park Aves</t>
  </si>
  <si>
    <t>Franlkin &amp; Green Sts</t>
  </si>
  <si>
    <t>3-7153-2</t>
  </si>
  <si>
    <t>51st Ave &amp; 5th St</t>
  </si>
  <si>
    <t>41st Ave &amp; 28th St</t>
  </si>
  <si>
    <t>48th Ave &amp; 5th St</t>
  </si>
  <si>
    <t>38th Ave &amp; 10th St</t>
  </si>
  <si>
    <t>43rd Ave 11sth St</t>
  </si>
  <si>
    <t>43rd Ave &amp; Vernon Blvd</t>
  </si>
  <si>
    <t>Cellar</t>
  </si>
  <si>
    <t>Rubbish</t>
  </si>
  <si>
    <t>Lumber</t>
  </si>
  <si>
    <t>2-2-27</t>
  </si>
  <si>
    <t>5-7-7133</t>
  </si>
  <si>
    <t>38th Ave &amp; 34th St</t>
  </si>
  <si>
    <t>Jackson Ave &amp; 11th St</t>
  </si>
  <si>
    <t>40th Ave &amp; 13th St</t>
  </si>
  <si>
    <t>Manhatten Ave &amp; Freeman St</t>
  </si>
  <si>
    <t>41st Ave &amp; 23rd St</t>
  </si>
  <si>
    <t>44th Ave &amp; 23rd St</t>
  </si>
  <si>
    <t>Franklin &amp; Green Sts</t>
  </si>
  <si>
    <t>45th &amp; Jackson Aves</t>
  </si>
  <si>
    <t>Garage</t>
  </si>
  <si>
    <t>Subway</t>
  </si>
  <si>
    <t>5-7-7116</t>
  </si>
  <si>
    <t>5-7-7128</t>
  </si>
  <si>
    <t>47th Rd &amp; Vernon Blvd</t>
  </si>
  <si>
    <t>43rd &amp; Jackson Aves</t>
  </si>
  <si>
    <t>Queens Blvd &amp; 35th St</t>
  </si>
  <si>
    <t>37th Ave &amp; 9th St</t>
  </si>
  <si>
    <t>Truck</t>
  </si>
  <si>
    <t>L 128</t>
  </si>
  <si>
    <t>Skillman Ave &amp; 29th St</t>
  </si>
  <si>
    <t>47th Ave &amp; 21st St</t>
  </si>
  <si>
    <t>Locomotive</t>
  </si>
  <si>
    <t>Borden Ave &amp; Van Dam St</t>
  </si>
  <si>
    <t>Bridge Plaza So &amp; Crescent St</t>
  </si>
  <si>
    <t>49th Ave &amp; 27th St</t>
  </si>
  <si>
    <t>49th Ave &amp; Vernon Blvd</t>
  </si>
  <si>
    <t>Store</t>
  </si>
  <si>
    <t>5-7162-258</t>
  </si>
  <si>
    <t>5-7-7125</t>
  </si>
  <si>
    <t>3-7204-5</t>
  </si>
  <si>
    <t>West &amp; Eagle Sts</t>
  </si>
  <si>
    <t>42nd Rd &amp; Jackson Ave</t>
  </si>
  <si>
    <t>Thompson Ave &amp; Van Dam St</t>
  </si>
  <si>
    <t>45th Rd &amp; Vernon Blvd</t>
  </si>
  <si>
    <t>Borden Ave &amp; 25th St</t>
  </si>
  <si>
    <t>46th Rd &amp; Vernon Blvd</t>
  </si>
  <si>
    <t>Barge</t>
  </si>
  <si>
    <t>Factory</t>
  </si>
  <si>
    <t>Pier Bulkhead</t>
  </si>
  <si>
    <t>Greenpoint &amp; Review Aves</t>
  </si>
  <si>
    <t>Chimney</t>
  </si>
  <si>
    <t>Oil Heater</t>
  </si>
  <si>
    <t>43rd Rd &amp; 11th St</t>
  </si>
  <si>
    <t>38th Ave &amp; 27th St</t>
  </si>
  <si>
    <t>Auto on Bridge</t>
  </si>
  <si>
    <t>Loft Bldg</t>
  </si>
  <si>
    <t>3-7153</t>
  </si>
  <si>
    <t>22-7307</t>
  </si>
  <si>
    <t xml:space="preserve"> 5-7-7155</t>
  </si>
  <si>
    <t xml:space="preserve"> 5-7122-258</t>
  </si>
  <si>
    <t xml:space="preserve"> 5-7-7203</t>
  </si>
  <si>
    <t xml:space="preserve"> 5-7142-258</t>
  </si>
  <si>
    <t>38th Ave &amp; 24th St</t>
  </si>
  <si>
    <t>43rd Ave &amp; 39th Pl</t>
  </si>
  <si>
    <t>43rd Ave &amp; 12th St</t>
  </si>
  <si>
    <t>Oakland &amp; Eagle Sts</t>
  </si>
  <si>
    <t>46th Ave &amp; 5th St</t>
  </si>
  <si>
    <t>37th Ave &amp; 31st St</t>
  </si>
  <si>
    <t>37th Ave &amp; 37st St</t>
  </si>
  <si>
    <t>49th &amp; Skillman Aves</t>
  </si>
  <si>
    <t>38th Ave &amp; 12th St</t>
  </si>
  <si>
    <t>44th Dr &amp; 21st St</t>
  </si>
  <si>
    <t>Unnecessary Alarm - Factory</t>
  </si>
  <si>
    <t>4th Alarm - Apartment house under construction</t>
  </si>
  <si>
    <t>Rag Shop</t>
  </si>
  <si>
    <t>RR Station</t>
  </si>
  <si>
    <t xml:space="preserve"> 5-7-7205</t>
  </si>
  <si>
    <t xml:space="preserve"> 5-7151-258</t>
  </si>
  <si>
    <t xml:space="preserve"> 3-7147-2</t>
  </si>
  <si>
    <t xml:space="preserve"> 5-7204-258</t>
  </si>
  <si>
    <t>42nd Rd 7 Jackson Ave</t>
  </si>
  <si>
    <t>40th Ave &amp; 11th St</t>
  </si>
  <si>
    <t>44th Dr &amp; Vernon Blvd</t>
  </si>
  <si>
    <t>50th Ave &amp; 25th St</t>
  </si>
  <si>
    <t>Greenpoint &amp; Bradley Aves</t>
  </si>
  <si>
    <t>53rd Ave &amp; 11th St</t>
  </si>
  <si>
    <t>45th Rd &amp; 21st St</t>
  </si>
  <si>
    <t>44th Ave &amp; 10 th St</t>
  </si>
  <si>
    <t>37th Ave &amp; 11th St</t>
  </si>
  <si>
    <t>41st Ave &amp; Northern Blvd</t>
  </si>
  <si>
    <t>38th Ave &amp; 30th St</t>
  </si>
  <si>
    <t>Oil Drums</t>
  </si>
  <si>
    <t>Shanty</t>
  </si>
  <si>
    <t>Lumber Shed</t>
  </si>
  <si>
    <t xml:space="preserve">Transformer </t>
  </si>
  <si>
    <t>RR Ties</t>
  </si>
  <si>
    <t>Private Garage</t>
  </si>
  <si>
    <t>Woodshed</t>
  </si>
  <si>
    <t>Crates</t>
  </si>
  <si>
    <t>Furnace</t>
  </si>
  <si>
    <t>Living Room</t>
  </si>
  <si>
    <t xml:space="preserve">Years as a fireman = </t>
  </si>
  <si>
    <t>Years as a Lieutenant =</t>
  </si>
  <si>
    <t xml:space="preserve">Total years = </t>
  </si>
  <si>
    <t>5-7-7117</t>
  </si>
  <si>
    <t>2-2-7304</t>
  </si>
  <si>
    <t>3-7139-6</t>
  </si>
  <si>
    <t>48th Ave &amp; 30th St</t>
  </si>
  <si>
    <t>43rd Ave &amp; 34th St</t>
  </si>
  <si>
    <t>37th Ave &amp; 34th St</t>
  </si>
  <si>
    <t>46th &amp; Jackson Aves</t>
  </si>
  <si>
    <t>41st Ave &amp; 21st St</t>
  </si>
  <si>
    <t>43rd Ave &amp; 45th St</t>
  </si>
  <si>
    <t>37th Ave &amp; 13th St</t>
  </si>
  <si>
    <t>47th Ave &amp; 5th St</t>
  </si>
  <si>
    <t>43rd Ave &amp; 23rd St</t>
  </si>
  <si>
    <t>Lot</t>
  </si>
  <si>
    <t>Roof</t>
  </si>
  <si>
    <t>Taxpayer</t>
  </si>
  <si>
    <t>Brush</t>
  </si>
  <si>
    <t>5-7-7143</t>
  </si>
  <si>
    <t>5-7209-258</t>
  </si>
  <si>
    <t>3-7102-1</t>
  </si>
  <si>
    <t>5-7-7151</t>
  </si>
  <si>
    <t>3-7153-3</t>
  </si>
  <si>
    <t>3-7139-4</t>
  </si>
  <si>
    <t>44th Ave &amp; 21st St</t>
  </si>
  <si>
    <t>51st Ave &amp; 27th St</t>
  </si>
  <si>
    <t>55th Ave &amp; 2nd St</t>
  </si>
  <si>
    <t>51st &amp; Jackson Aves</t>
  </si>
  <si>
    <t>Skillman Ave &amp; 40th St</t>
  </si>
  <si>
    <t>45th Rd &amp; 11th St</t>
  </si>
  <si>
    <t>Commercial &amp; Clay Sts</t>
  </si>
  <si>
    <t>43rd Ave &amp; 24th St</t>
  </si>
  <si>
    <t>37th Ave &amp; 37th St</t>
  </si>
  <si>
    <t>Factory-Explosion</t>
  </si>
  <si>
    <t>Sugar Refinery</t>
  </si>
  <si>
    <t>Dwelling</t>
  </si>
  <si>
    <t>Machine Shop</t>
  </si>
  <si>
    <t>Bottle Works 3rd Alarm</t>
  </si>
  <si>
    <t>Air Compressor</t>
  </si>
  <si>
    <t>Apartment</t>
  </si>
  <si>
    <t>Vacation</t>
  </si>
  <si>
    <t>Sick Leave - auto accident</t>
  </si>
  <si>
    <t>5-7202-258</t>
  </si>
  <si>
    <t>5-7-7123</t>
  </si>
  <si>
    <t>5-7-7107</t>
  </si>
  <si>
    <t>Queens Blvd &amp; Van Dam St</t>
  </si>
  <si>
    <t>51st Ave &amp; 23rd St</t>
  </si>
  <si>
    <t>Bridge Plaza So &amp; 11th St</t>
  </si>
  <si>
    <t>West &amp; Huron Sts</t>
  </si>
  <si>
    <t>Skillman Ave &amp; 39th St</t>
  </si>
  <si>
    <t>44th Ave &amp; 21rd St</t>
  </si>
  <si>
    <t>Lumber Yard</t>
  </si>
  <si>
    <t>Bus</t>
  </si>
  <si>
    <t>Defective Flue</t>
  </si>
  <si>
    <t>High Tension Wire</t>
  </si>
  <si>
    <t>Kitchen</t>
  </si>
  <si>
    <t>Unnecessary Alarm</t>
  </si>
  <si>
    <t>June</t>
  </si>
  <si>
    <t>Year</t>
  </si>
  <si>
    <t>Month</t>
  </si>
  <si>
    <t>Hours</t>
  </si>
  <si>
    <t>Minutes</t>
  </si>
  <si>
    <t>Fire Duty</t>
  </si>
  <si>
    <t>July</t>
  </si>
  <si>
    <t>August</t>
  </si>
  <si>
    <t>September</t>
  </si>
  <si>
    <t>October</t>
  </si>
  <si>
    <t>November</t>
  </si>
  <si>
    <t>December</t>
  </si>
  <si>
    <t>January</t>
  </si>
  <si>
    <t>June &amp; July Probationary School</t>
  </si>
  <si>
    <t>February</t>
  </si>
  <si>
    <t>March</t>
  </si>
  <si>
    <t>April</t>
  </si>
  <si>
    <t>May</t>
  </si>
  <si>
    <t>Summary</t>
  </si>
  <si>
    <t>Notes</t>
  </si>
  <si>
    <t>Mar 12 - Apr 2 = vacation</t>
  </si>
  <si>
    <t>Hrs.Mins</t>
  </si>
  <si>
    <t>Decimal</t>
  </si>
  <si>
    <t>5-7113-258</t>
  </si>
  <si>
    <t>Franlkin &amp; Dupont Sts</t>
  </si>
  <si>
    <t>Queensborough Bridge</t>
  </si>
  <si>
    <t>3-7104-2</t>
  </si>
  <si>
    <t>3-7216-3</t>
  </si>
  <si>
    <t>3-7168-2</t>
  </si>
  <si>
    <t>Varnish Factory (Relieved at 6:07 PM)</t>
  </si>
  <si>
    <t>Fat Rendering Factory</t>
  </si>
  <si>
    <t>5-7-7163</t>
  </si>
  <si>
    <t>Bldg Supply Yard</t>
  </si>
  <si>
    <t>Tank Truck</t>
  </si>
  <si>
    <t>Apartment (Eng 260)</t>
  </si>
  <si>
    <t>Shack</t>
  </si>
  <si>
    <t>Diner</t>
  </si>
  <si>
    <t>2-2-7391</t>
  </si>
  <si>
    <t>Vacant Bldg</t>
  </si>
  <si>
    <t>43rd Ave &amp; 10th St</t>
  </si>
  <si>
    <t>44th Ave &amp; 22nd St</t>
  </si>
  <si>
    <t>5-7105-258</t>
  </si>
  <si>
    <t>5-7254-258</t>
  </si>
  <si>
    <t>5-7-7152</t>
  </si>
  <si>
    <t>3-7141-6</t>
  </si>
  <si>
    <t>5-7-7121</t>
  </si>
  <si>
    <t>Flat</t>
  </si>
  <si>
    <t>Brass Foundry</t>
  </si>
  <si>
    <t>Abandoned Bldg</t>
  </si>
  <si>
    <t>Foundry (4:05-5:37 AM)</t>
  </si>
  <si>
    <t>Borden Ave &amp; 21st St</t>
  </si>
  <si>
    <t>42nd Rd &amp; 27th St</t>
  </si>
  <si>
    <t>44th Rd &amp; 11th St</t>
  </si>
  <si>
    <t>43rd Ave &amp; 38th St</t>
  </si>
  <si>
    <t>2-2-7287</t>
  </si>
  <si>
    <t>Store (11:13 PM -12 Mid)</t>
  </si>
  <si>
    <t>Taxpayer, 3rd Alarm 1:39-4:26 AM</t>
  </si>
  <si>
    <t>Flue</t>
  </si>
  <si>
    <t>Vacant Store</t>
  </si>
  <si>
    <t>Tavern</t>
  </si>
  <si>
    <t>Cates</t>
  </si>
  <si>
    <t>Bottle Works (4:10 - 5:10 PM)</t>
  </si>
  <si>
    <t>44th Ave &amp; Vernon Blvd</t>
  </si>
  <si>
    <t>43RD Ave &amp; Crescent St</t>
  </si>
  <si>
    <t>44th Dr &amp; 23rd STt</t>
  </si>
  <si>
    <t>5-7-7138</t>
  </si>
  <si>
    <t>2-2-7516</t>
  </si>
  <si>
    <t>5-7-7207</t>
  </si>
  <si>
    <t>3-7162-1</t>
  </si>
  <si>
    <t>5-7203-258</t>
  </si>
  <si>
    <t>5-7132-258</t>
  </si>
  <si>
    <t>El Structure</t>
  </si>
  <si>
    <t>Paint Factory</t>
  </si>
  <si>
    <t>Chemical Factory</t>
  </si>
  <si>
    <t>Lumber yard</t>
  </si>
  <si>
    <t>Factory (4:44 - 5:21 AM)</t>
  </si>
  <si>
    <t>Restaurant (10:08 - 10:38 PM)</t>
  </si>
  <si>
    <t>Crates (7:59 - 9:01 pm)</t>
  </si>
  <si>
    <t>Brush (10P41 - 11:20 PM)</t>
  </si>
  <si>
    <t xml:space="preserve"> 13-3-13</t>
  </si>
  <si>
    <t>3-7139-7</t>
  </si>
  <si>
    <t>5-7-7126</t>
  </si>
  <si>
    <t>3-7178-1</t>
  </si>
  <si>
    <t>5-7-7135</t>
  </si>
  <si>
    <t>5-7121-258</t>
  </si>
  <si>
    <t>elevator Shaft</t>
  </si>
  <si>
    <t>Exterior wall</t>
  </si>
  <si>
    <t>Truck and shed</t>
  </si>
  <si>
    <t>Shed</t>
  </si>
  <si>
    <t>Machine Shop (5:07 - 7:53 PM)</t>
  </si>
  <si>
    <t>Air Raid Warning</t>
  </si>
  <si>
    <t>Gasoline Station</t>
  </si>
  <si>
    <t>Christmas Tree</t>
  </si>
  <si>
    <t>4th Ave &amp; Vernon Blvd</t>
  </si>
  <si>
    <t>46th Ave &amp; 11th ST</t>
  </si>
  <si>
    <t>51st Ave &amp; 11 St</t>
  </si>
  <si>
    <t>40th Ave  &amp; 9th St</t>
  </si>
  <si>
    <t>Hay Feed</t>
  </si>
  <si>
    <t>Paint Factory (6:32 - 7:10 PM)</t>
  </si>
  <si>
    <t>Unnecessary Alarm - Factory (11:35 pm - 12:00 MN relieved)</t>
  </si>
  <si>
    <t>Shanty (5:54 - 7:34 PM)</t>
  </si>
  <si>
    <t>Frame Tenement</t>
  </si>
  <si>
    <t xml:space="preserve">Rooming House (2:58 - 3:35 AM) </t>
  </si>
  <si>
    <t>Frame Garage (4:55 - 5:32 PM)</t>
  </si>
  <si>
    <t>Tenement (11:32 - 12:12 AM)</t>
  </si>
  <si>
    <t>3-7127-5</t>
  </si>
  <si>
    <t>3-7124-3</t>
  </si>
  <si>
    <t>3-7114-5</t>
  </si>
  <si>
    <t>2-2-7243</t>
  </si>
  <si>
    <t>50TH Ave &amp; 5th St</t>
  </si>
  <si>
    <t>47th Ave &amp; 11th St</t>
  </si>
  <si>
    <t>42nd Rd &amp; 24th St</t>
  </si>
  <si>
    <t>Kiln (7:30 - 8:52 PM)</t>
  </si>
  <si>
    <t>Stove</t>
  </si>
  <si>
    <t>Trolley Car</t>
  </si>
  <si>
    <t>Chimney (10:33 - 11:03 AM)</t>
  </si>
  <si>
    <t>Subway Vault (2:05 - 3:59 PM)</t>
  </si>
  <si>
    <t>Aircraft School</t>
  </si>
  <si>
    <t>Storage Garage &amp; Auto (1:32- 2:02 AM)</t>
  </si>
  <si>
    <t>Lieutenant</t>
  </si>
  <si>
    <t>Officer school</t>
  </si>
  <si>
    <t>Last day as FDNY</t>
  </si>
  <si>
    <t>Bridge Plaza No &amp; 27th St</t>
  </si>
  <si>
    <t>44th Dr &amp; 23rd St</t>
  </si>
  <si>
    <t>38th Ave &amp; Vernon Blvd</t>
  </si>
  <si>
    <t>44th Dr &amp; 22st St</t>
  </si>
  <si>
    <t>Swelling</t>
  </si>
  <si>
    <t>5-7-7132</t>
  </si>
  <si>
    <t>5-7131-258</t>
  </si>
  <si>
    <t>3-7151-3</t>
  </si>
  <si>
    <t>37th Ave &amp; 35th St</t>
  </si>
  <si>
    <t>35th Ave &amp; Northern Blvd</t>
  </si>
  <si>
    <t>46th Ave &amp; 5th ST</t>
  </si>
  <si>
    <t>46th St &amp; Jackson Ave</t>
  </si>
  <si>
    <t>41st Rd &amp; Vernon Blvd</t>
  </si>
  <si>
    <t>Store (relieved)</t>
  </si>
  <si>
    <t>Match Factory</t>
  </si>
  <si>
    <t>Apartment Eng 260</t>
  </si>
  <si>
    <t>Sugar Storehouse Eng 258</t>
  </si>
  <si>
    <t>Kerosene Fill Pump and Tank truck</t>
  </si>
  <si>
    <t>RR Shed</t>
  </si>
  <si>
    <t>Nitrocellulose products (relief)</t>
  </si>
  <si>
    <t>Bedroom</t>
  </si>
  <si>
    <t>3-7149-1</t>
  </si>
  <si>
    <t>5-7-7127</t>
  </si>
  <si>
    <t>5-7138-258</t>
  </si>
  <si>
    <t>3-7127-4</t>
  </si>
  <si>
    <t>Amstel Pl &amp; 27th St</t>
  </si>
  <si>
    <t>40th Rd &amp; Northern Blvd</t>
  </si>
  <si>
    <t>37th Ave &amp; 33rd St</t>
  </si>
  <si>
    <t>Machine shop</t>
  </si>
  <si>
    <t>Fence</t>
  </si>
  <si>
    <t>Drying Ovens</t>
  </si>
  <si>
    <t>truck</t>
  </si>
  <si>
    <t>5-7151-258</t>
  </si>
  <si>
    <t>5-7-7202</t>
  </si>
  <si>
    <t>5-7123-258</t>
  </si>
  <si>
    <t>3-7155-1</t>
  </si>
  <si>
    <t>5-7128-258</t>
  </si>
  <si>
    <t>3-7156-3</t>
  </si>
  <si>
    <t>47th Ave &amp; 30th Pl</t>
  </si>
  <si>
    <t>43rd Ave &amp;11th St</t>
  </si>
  <si>
    <t>Box &amp; Oakland Sts</t>
  </si>
  <si>
    <t>43 Ave &amp; 21st St</t>
  </si>
  <si>
    <t>Iron Works</t>
  </si>
  <si>
    <t>Lighter</t>
  </si>
  <si>
    <t>Factory Magnesium</t>
  </si>
  <si>
    <t>2nd Alarm - varnish factory (relieved)</t>
  </si>
  <si>
    <t>43rd Ave &amp; 11th St</t>
  </si>
  <si>
    <t>Boiler Room</t>
  </si>
  <si>
    <t>Machine shop (relieved)</t>
  </si>
  <si>
    <t>5-7-7154</t>
  </si>
  <si>
    <t>3-7166-3</t>
  </si>
  <si>
    <t>3-3-7559</t>
  </si>
  <si>
    <t>Bridge Plaza So &amp; 28th St</t>
  </si>
  <si>
    <t>Borden Ave &amp; 27th St</t>
  </si>
  <si>
    <t>Skillman Ave &amp; 46th St</t>
  </si>
  <si>
    <t>Thomson Ave &amp; Van Dam St</t>
  </si>
  <si>
    <t>48th Ave &amp; Van Dam St</t>
  </si>
  <si>
    <t>Garbage</t>
  </si>
  <si>
    <t>Garage - Cellar</t>
  </si>
  <si>
    <t>Apartment 259 Eng</t>
  </si>
  <si>
    <t>Auto 258 Eng</t>
  </si>
  <si>
    <t>laundry</t>
  </si>
  <si>
    <t>Airplane Factory</t>
  </si>
  <si>
    <t>Explosion</t>
  </si>
  <si>
    <t>Auto accident - fire</t>
  </si>
  <si>
    <t>Banquet Hall</t>
  </si>
  <si>
    <t xml:space="preserve">Varnish Factory </t>
  </si>
  <si>
    <t>2-2-7519</t>
  </si>
  <si>
    <t>3-7146-3</t>
  </si>
  <si>
    <t>3-7214-3</t>
  </si>
  <si>
    <t>26th Ave &amp; 4th St</t>
  </si>
  <si>
    <t>40th Ave &amp; 24th St</t>
  </si>
  <si>
    <t>54th Ave &amp; 2nd St</t>
  </si>
  <si>
    <t>Review Ave &amp; 34th St</t>
  </si>
  <si>
    <t>Manhole explosion</t>
  </si>
  <si>
    <t>Oil Burner</t>
  </si>
  <si>
    <t>Foundry</t>
  </si>
  <si>
    <t>Bridge</t>
  </si>
  <si>
    <t>Pickle works</t>
  </si>
  <si>
    <t>2nd Alarm, paint factory</t>
  </si>
  <si>
    <t>34th Ave &amp; 47th St</t>
  </si>
  <si>
    <t>Welding establishment (relieved)</t>
  </si>
  <si>
    <t>Dwelling (Relieved) 258 Eng</t>
  </si>
  <si>
    <t>Refrigerator</t>
  </si>
  <si>
    <t>Unnecessary alarm - 3rd rail</t>
  </si>
  <si>
    <t>Vacant tenement</t>
  </si>
  <si>
    <t>2-2-7441</t>
  </si>
  <si>
    <t>3-7114-2</t>
  </si>
  <si>
    <t>5-7-7131</t>
  </si>
  <si>
    <t>5-7152-258</t>
  </si>
  <si>
    <t>5-7367-258</t>
  </si>
  <si>
    <t>5-7-7203</t>
  </si>
  <si>
    <t>34th Ave &amp; 10th St</t>
  </si>
  <si>
    <t>51st Ave &amp; 21st St</t>
  </si>
  <si>
    <t>43rd Ave  &amp; 11th St</t>
  </si>
  <si>
    <t>44th Ave &amp; 10th St</t>
  </si>
  <si>
    <t>49th &amp; Skilling Ave</t>
  </si>
  <si>
    <t>Iron works</t>
  </si>
  <si>
    <t>Box factory</t>
  </si>
  <si>
    <t>Oil heater</t>
  </si>
  <si>
    <t>Unnecessary alarm - film storage</t>
  </si>
  <si>
    <t>Roof ducts</t>
  </si>
  <si>
    <t>All hands - frame dwelling</t>
  </si>
  <si>
    <t>Freight car</t>
  </si>
  <si>
    <t>10:3O AM</t>
  </si>
  <si>
    <t>3-7143-2</t>
  </si>
  <si>
    <t>46th Rd 7 Vernon Blvd</t>
  </si>
  <si>
    <t>Thompson Ave &amp; 31st St</t>
  </si>
  <si>
    <t>37th Ave &amp; 23rd St</t>
  </si>
  <si>
    <t>Case hardening factory (relieved)</t>
  </si>
  <si>
    <t>Furniture factory</t>
  </si>
  <si>
    <t>2nd Alarm, (relieved) chemical factory</t>
  </si>
  <si>
    <t>Metal cap factory</t>
  </si>
  <si>
    <t>bales</t>
  </si>
  <si>
    <t>Varnish factory</t>
  </si>
  <si>
    <t>Church</t>
  </si>
  <si>
    <t>Manhattan Ave &amp; Freeman St</t>
  </si>
  <si>
    <t>Unnecessary Alarm-Truck</t>
  </si>
  <si>
    <t>Unnecessary Alarm-Factory</t>
  </si>
  <si>
    <t>Rug Cleaners</t>
  </si>
  <si>
    <t>Coal yard</t>
  </si>
  <si>
    <t>Provost &amp; DuPont Sts</t>
  </si>
  <si>
    <t>Provost &amp; Green Sts</t>
  </si>
  <si>
    <t>Unnecessary Alarm - factory</t>
  </si>
  <si>
    <t>Bridge Plaza So 7 Crescent St</t>
  </si>
  <si>
    <t>Franklin &amp; DuPont Sts</t>
  </si>
  <si>
    <t>Newsstand</t>
  </si>
  <si>
    <t xml:space="preserve">Unnecessary Alarm </t>
  </si>
  <si>
    <t>Ducts</t>
  </si>
  <si>
    <t>39th Ave &amp; Crescent St</t>
  </si>
  <si>
    <t>Ditmars Blvd &amp; 29th St</t>
  </si>
  <si>
    <t>Unnecessary Alarm (relieved)</t>
  </si>
  <si>
    <t>Manhattan Ave &amp; Ash St</t>
  </si>
  <si>
    <t>unknown</t>
  </si>
  <si>
    <t>end of list</t>
  </si>
  <si>
    <t>Thomson Ave U/Rway To Qnsboro Bridge</t>
  </si>
  <si>
    <t>E/S 12 St 150' N Of 41 Rd</t>
  </si>
  <si>
    <t>51St Ave &amp; 2 St</t>
  </si>
  <si>
    <t>Maspeth Ave &amp; 49 St</t>
  </si>
  <si>
    <t>Maspeth Ave &amp; Page Pl</t>
  </si>
  <si>
    <t>Vernon Blvd &amp; Bridge Plaza S</t>
  </si>
  <si>
    <t>41St Ave &amp; Crescent St</t>
  </si>
  <si>
    <t>Queens Blvd &amp; Jackson Ave</t>
  </si>
  <si>
    <t>Old Maspeth Ave &amp; 47th St</t>
  </si>
  <si>
    <t>55th Ave &amp; 5th St</t>
  </si>
  <si>
    <t>54th Ave &amp; Vernon Blvd</t>
  </si>
  <si>
    <t>51st St &amp; Jackson Aves</t>
  </si>
  <si>
    <t>Center Blvd &amp; 49th Ave</t>
  </si>
  <si>
    <t>50th Ave &amp; 21st St</t>
  </si>
  <si>
    <t>44th Ave &amp; 9th St</t>
  </si>
  <si>
    <t>Thomson Ave &amp; 44th Rd</t>
  </si>
  <si>
    <t>44th Rd &amp; 24th St</t>
  </si>
  <si>
    <t>45th Ave &amp; 11th St</t>
  </si>
  <si>
    <t>45th Ave &amp; 5th St</t>
  </si>
  <si>
    <t>43rd Ave &amp; 13th St</t>
  </si>
  <si>
    <t>Bridge Plaza So &amp; 21st St</t>
  </si>
  <si>
    <t xml:space="preserve">Bridge Plaza So &amp; 23rd St </t>
  </si>
  <si>
    <t xml:space="preserve">Bridge Plaza No &amp; 22nd St </t>
  </si>
  <si>
    <t>41st Ave &amp; 12th St</t>
  </si>
  <si>
    <t>41st Ave &amp; 10th St</t>
  </si>
  <si>
    <t>41st Ave &amp; Vernon Blvd</t>
  </si>
  <si>
    <t>Bridge Plaza No &amp; 29th St</t>
  </si>
  <si>
    <t>43rd Ave &amp; 43rd St</t>
  </si>
  <si>
    <t>43rd Ave &amp; 41st St</t>
  </si>
  <si>
    <t>43rd Ave &amp; 36th St</t>
  </si>
  <si>
    <t>Skillman Ave &amp; 35th St</t>
  </si>
  <si>
    <t>17th Rd &amp; 157th St</t>
  </si>
  <si>
    <t>Skillman Ave &amp; 32nd Pl</t>
  </si>
  <si>
    <t xml:space="preserve">Skillman Ave &amp; 37th St </t>
  </si>
  <si>
    <t>Manhatten Ave &amp; Clay St</t>
  </si>
  <si>
    <t xml:space="preserve"> Jackson Ave &amp; 42nd Rd</t>
  </si>
  <si>
    <t>Review Ave &amp; 29th St</t>
  </si>
  <si>
    <t>Christmas tree</t>
  </si>
  <si>
    <t>Public school</t>
  </si>
  <si>
    <t>5-5-200</t>
  </si>
  <si>
    <t>37th Ave 7 Crescent St</t>
  </si>
  <si>
    <t>46th Ave &amp; 11th St</t>
  </si>
  <si>
    <t>South 6th St &amp; Dunham Pl</t>
  </si>
  <si>
    <t>Drug store</t>
  </si>
  <si>
    <t>Manhole</t>
  </si>
  <si>
    <t>Paint factory</t>
  </si>
  <si>
    <t>5th Alarm loft bldg</t>
  </si>
  <si>
    <t>Unnecessay Alarm factory</t>
  </si>
  <si>
    <t>Wagon works</t>
  </si>
  <si>
    <t>2nd Alarm, Chemical factory</t>
  </si>
  <si>
    <t>Machine ship</t>
  </si>
  <si>
    <t>Factory (relieved)</t>
  </si>
  <si>
    <t>Oil burner explosion</t>
  </si>
  <si>
    <t>3-7127-2</t>
  </si>
  <si>
    <t>3-7138-3</t>
  </si>
  <si>
    <t>3-7121-2</t>
  </si>
  <si>
    <t>5-7362-258</t>
  </si>
  <si>
    <t>3-7142-1</t>
  </si>
  <si>
    <t>3-7145-3</t>
  </si>
  <si>
    <t>3-7133-4</t>
  </si>
  <si>
    <t>Starr Ave &amp; Van Dam St</t>
  </si>
  <si>
    <t>Electric conduit</t>
  </si>
  <si>
    <t>Abandoned auto</t>
  </si>
  <si>
    <t>2nd alarm, Raw calf hides</t>
  </si>
  <si>
    <t>Technical establishment - chemicals</t>
  </si>
  <si>
    <t>RR platform</t>
  </si>
  <si>
    <t>2nd alarm, tenements (relieved)</t>
  </si>
  <si>
    <t>Large shed (relieved)</t>
  </si>
  <si>
    <t>Manhattan Ave &amp; Clay St</t>
  </si>
  <si>
    <t>Provost &amp; Dupont Sts</t>
  </si>
  <si>
    <t>37th Ave &amp; Crescent St</t>
  </si>
  <si>
    <t>3-7146-1</t>
  </si>
  <si>
    <t>12:00 n</t>
  </si>
  <si>
    <t>Paint cans</t>
  </si>
  <si>
    <t>refuse</t>
  </si>
  <si>
    <t>Transformers</t>
  </si>
  <si>
    <t>Lumber mill</t>
  </si>
  <si>
    <t xml:space="preserve">Auto </t>
  </si>
  <si>
    <t>Laundry</t>
  </si>
  <si>
    <t>40th Ave &amp; 22nd ST</t>
  </si>
  <si>
    <t>Rag shop</t>
  </si>
  <si>
    <t>Loading platform</t>
  </si>
  <si>
    <t>Abandoned bldg. (relieved)</t>
  </si>
  <si>
    <t>Unnecessary alarm factory</t>
  </si>
  <si>
    <t>Greenpoint &amp; Railroad Aves</t>
  </si>
  <si>
    <t>Eileen</t>
  </si>
  <si>
    <t>John</t>
  </si>
  <si>
    <t>Manhatten &amp; Greenpoint Aves</t>
  </si>
  <si>
    <t>33 rd Ave &amp; 21st St</t>
  </si>
  <si>
    <t>Queens Blve &amp; 42nd St</t>
  </si>
  <si>
    <t>Skillman Ave &amp; Pearson Pl</t>
  </si>
  <si>
    <t>47th Ave &amp; 38th St</t>
  </si>
  <si>
    <t>2-2-7433</t>
  </si>
  <si>
    <t>2-2-42</t>
  </si>
  <si>
    <t>5-7-7206</t>
  </si>
  <si>
    <t>2-2-7261</t>
  </si>
  <si>
    <t>Truck on bridge</t>
  </si>
  <si>
    <t>Rug cleaners</t>
  </si>
  <si>
    <t>Oil burner</t>
  </si>
  <si>
    <t>3rd Alarm taxpayer</t>
  </si>
  <si>
    <t>Warehouse</t>
  </si>
  <si>
    <t>Taxi on bridge</t>
  </si>
  <si>
    <t>dwelling</t>
  </si>
  <si>
    <t>5th Ave &amp; 89th St</t>
  </si>
  <si>
    <t>5th Ave &amp; 87th St</t>
  </si>
  <si>
    <t>13th Ave &amp; 84th St</t>
  </si>
  <si>
    <t>5th Ave &amp; 72nd St</t>
  </si>
  <si>
    <t>4th Ave &amp; 67th St</t>
  </si>
  <si>
    <t>Gelston Ave &amp; 86th St</t>
  </si>
  <si>
    <t>3rd Ave &amp; 72nd St</t>
  </si>
  <si>
    <t>Marine Ave &amp; 93rd St</t>
  </si>
  <si>
    <t>3rd Ave &amp; 78th St</t>
  </si>
  <si>
    <t>3rd Ave &amp; 80th St</t>
  </si>
  <si>
    <t>7th Ave &amp; 84th St</t>
  </si>
  <si>
    <t>6th Ave &amp; 82nd St</t>
  </si>
  <si>
    <t>Bay Ridge Ave &amp; Ridge Blvd</t>
  </si>
  <si>
    <t>Narrows Ave &amp; 79th St</t>
  </si>
  <si>
    <t>4th Ave &amp; 73rd St</t>
  </si>
  <si>
    <t>Shore Rd &amp; Oliver St</t>
  </si>
  <si>
    <t>3rd Ave &amp; 93rd St</t>
  </si>
  <si>
    <t>Fort Hamilton Pkway &amp; 92nd St</t>
  </si>
  <si>
    <t>5th Ave &amp; 82nd St</t>
  </si>
  <si>
    <t>12th Ave &amp; 71st St</t>
  </si>
  <si>
    <t>Ridge Blvd &amp; 71st St</t>
  </si>
  <si>
    <t>Shore Rd &amp; 71st St</t>
  </si>
  <si>
    <t>5th Ave &amp; 68th St</t>
  </si>
  <si>
    <t>5th Ave &amp; 78th St</t>
  </si>
  <si>
    <t>Bay Ridge Ave &amp; Shore Rd</t>
  </si>
  <si>
    <t>3rd Ave &amp; 86th St</t>
  </si>
  <si>
    <t>Narrows Ave &amp; 83rd St</t>
  </si>
  <si>
    <t>Fort Hamilton Pkway &amp; 95th St</t>
  </si>
  <si>
    <t>4th Ave &amp; 92nd St</t>
  </si>
  <si>
    <t>Shore Rd &amp; 91st St</t>
  </si>
  <si>
    <t>3rd Ave &amp; 74th St</t>
  </si>
  <si>
    <t>Ridge Blvd &amp; 85th St</t>
  </si>
  <si>
    <t>Marine &amp; 3rd Aves</t>
  </si>
  <si>
    <t>3rd Ave &amp; 76th St</t>
  </si>
  <si>
    <t>3rd Ave &amp; 91st St</t>
  </si>
  <si>
    <t>Fort Hamilton Pkway &amp; 79th St</t>
  </si>
  <si>
    <t>4th Ave &amp; 86th St</t>
  </si>
  <si>
    <t>Shore Road &amp; 97th St</t>
  </si>
  <si>
    <t>6th Ave &amp; 78th St</t>
  </si>
  <si>
    <t>Wakeman Pl &amp; Ridge Blvd</t>
  </si>
  <si>
    <t>Marine &amp; 4th Aves</t>
  </si>
  <si>
    <t>4th Ave &amp; 79th St</t>
  </si>
  <si>
    <t>Ridge Blvd At Senator St</t>
  </si>
  <si>
    <t>Colonial Rd At 67th St</t>
  </si>
  <si>
    <t>Colonial Rd At 68th St</t>
  </si>
  <si>
    <t>3rd Ave At 67th St</t>
  </si>
  <si>
    <t>4Th Ave At 68th St</t>
  </si>
  <si>
    <t>3rd Ave At 68th St</t>
  </si>
  <si>
    <t>Marine Ave &amp; Ridge Blvd</t>
  </si>
  <si>
    <t>3rd Ave &amp; Ovington Ave</t>
  </si>
  <si>
    <t>3rd Ave &amp; 96th St</t>
  </si>
  <si>
    <t>4th Ave &amp; 94th St</t>
  </si>
  <si>
    <t>4th Ave &amp; 96th St</t>
  </si>
  <si>
    <t>Marine Ave &amp; 97th St</t>
  </si>
  <si>
    <t>3rd Ave &amp; Shore Rd</t>
  </si>
  <si>
    <t>4th Ave &amp; 101st St</t>
  </si>
  <si>
    <t>4th Ave &amp; Baltic St</t>
  </si>
  <si>
    <t>Ridge Blvd at Shore Rd</t>
  </si>
  <si>
    <t>4th Ave &amp; 90th St</t>
  </si>
  <si>
    <t>Ridge Blvd &amp; 90th St</t>
  </si>
  <si>
    <t>Colonial Rd &amp; 78th St</t>
  </si>
  <si>
    <t>Ridge Blvd &amp; 79th St</t>
  </si>
  <si>
    <t>4th Ave &amp; 81st St</t>
  </si>
  <si>
    <t>Colonial Rd &amp; Mackay Pl</t>
  </si>
  <si>
    <t>4th Ave &amp; 88 St</t>
  </si>
  <si>
    <t>3rd Ave &amp; 89th St</t>
  </si>
  <si>
    <t>Colonial Rd &amp; 88th St</t>
  </si>
  <si>
    <t>Narrows Ave &amp; 89th St</t>
  </si>
  <si>
    <t>Colonial Rd &amp; 92nd St</t>
  </si>
  <si>
    <t>Ridge Blvd &amp; 92nd St</t>
  </si>
  <si>
    <t>5th Ave &amp; 66th St</t>
  </si>
  <si>
    <t>6th Ave &amp; 67th St</t>
  </si>
  <si>
    <t>6th Ave &amp; 72nd St</t>
  </si>
  <si>
    <t>5th Ave &amp; 76th St</t>
  </si>
  <si>
    <t>Fort Hamilton Pkway &amp; 85th St</t>
  </si>
  <si>
    <t>5th Ave &amp; 74th St</t>
  </si>
  <si>
    <t>Fort Hamilton Pkway &amp; 67th St</t>
  </si>
  <si>
    <t>6th Ave &amp; 54th St</t>
  </si>
  <si>
    <t>8th Ave &amp; 65th St</t>
  </si>
  <si>
    <t>9th Ave &amp; 64th St</t>
  </si>
  <si>
    <t>Fort Hamilton Pkway &amp; Bay Ridge Pkway</t>
  </si>
  <si>
    <t>Fort Hamilton Pkway &amp; 65th St</t>
  </si>
  <si>
    <t>Fort Hamilton Pkway &amp; 88th St</t>
  </si>
  <si>
    <t>10th Ave &amp; 81st St</t>
  </si>
  <si>
    <t>37th Ave &amp; 29st St</t>
  </si>
  <si>
    <t>Transferred to Engine 242</t>
  </si>
  <si>
    <t>5-7-2740</t>
  </si>
  <si>
    <t>5-7-1186</t>
  </si>
  <si>
    <t>Rug Cleaner</t>
  </si>
  <si>
    <t>Billboard</t>
  </si>
  <si>
    <t>Awning</t>
  </si>
  <si>
    <t>Apartment (relieved)</t>
  </si>
  <si>
    <t xml:space="preserve"> </t>
  </si>
  <si>
    <t>Sick Leave</t>
  </si>
  <si>
    <t>Light Duty</t>
  </si>
  <si>
    <t>Sick Leave - Line of Duty</t>
  </si>
  <si>
    <t>5-7-1187</t>
  </si>
  <si>
    <t>5-7-2720</t>
  </si>
  <si>
    <t>5-7-1185</t>
  </si>
  <si>
    <t>5-7-1169</t>
  </si>
  <si>
    <t>5-7-1162</t>
  </si>
  <si>
    <t>5-7-1195</t>
  </si>
  <si>
    <t>Taxi</t>
  </si>
  <si>
    <t>Oven</t>
  </si>
  <si>
    <t>Apartment closet</t>
  </si>
  <si>
    <t>Bay Ridge Ave &amp; Colonial Rd</t>
  </si>
  <si>
    <t>4th Ave &amp; Ovington Ave</t>
  </si>
  <si>
    <t>Ridge Blvd &amp; 73rd St</t>
  </si>
  <si>
    <t>Colonial Rd &amp; 72nd St</t>
  </si>
  <si>
    <t>Narrows Ave &amp; 73rd St</t>
  </si>
  <si>
    <t>Shore Rd &amp; 74th St</t>
  </si>
  <si>
    <t>Narrows Ave &amp; Bay Ridge Pkway</t>
  </si>
  <si>
    <t>Colonial Rd &amp; 74th St</t>
  </si>
  <si>
    <t>Narrows Ave &amp; 70th St</t>
  </si>
  <si>
    <t>Ridge Blve &amp; Bay Ridge Pkway</t>
  </si>
  <si>
    <t>4th Ave &amp; Bay Ridge Pkway</t>
  </si>
  <si>
    <t>4th Ave &amp; 77th St</t>
  </si>
  <si>
    <t>Ridge Blvd &amp; 77th St</t>
  </si>
  <si>
    <t>Colonial Rd &amp; 76th St</t>
  </si>
  <si>
    <t>Narrows Ave &amp; 77th St</t>
  </si>
  <si>
    <t>Shore Rd &amp; 77th St</t>
  </si>
  <si>
    <t>Colonial Rd &amp; 84th St</t>
  </si>
  <si>
    <t>Narrows Ave &amp; 85th St</t>
  </si>
  <si>
    <t>Shore Rd &amp; 86st St</t>
  </si>
  <si>
    <t>Narrows Ave &amp; 87th St</t>
  </si>
  <si>
    <t>Colonial Rd &amp; 86th St</t>
  </si>
  <si>
    <t>3rd Ave &amp; 87th St</t>
  </si>
  <si>
    <t>6th Ave &amp; 74th St</t>
  </si>
  <si>
    <t>8th Ave &amp; 71th St</t>
  </si>
  <si>
    <t>3rd Ave &amp; 100th St</t>
  </si>
  <si>
    <t>11th Ave &amp; 84th St</t>
  </si>
  <si>
    <t>Shore Rd &amp; 4th Ave</t>
  </si>
  <si>
    <t>Fort Hamilton Pkway &amp; Marine Ave</t>
  </si>
  <si>
    <t>11th Ave &amp; 78th St</t>
  </si>
  <si>
    <t>Gelston Ave &amp; 90th St</t>
  </si>
  <si>
    <t>Fort Hamilton Pkway &amp; 100th St</t>
  </si>
  <si>
    <t>5th Ave &amp; 91st St</t>
  </si>
  <si>
    <t>5th Ave &amp; 84st St</t>
  </si>
  <si>
    <t>5th Ave &amp; 80th St</t>
  </si>
  <si>
    <t>7th Ave &amp; 82nd St</t>
  </si>
  <si>
    <t>Gatling Pl &amp; 86th St</t>
  </si>
  <si>
    <t>Gatling Pl &amp; 90th St</t>
  </si>
  <si>
    <t>Dahlgren Pl &amp; 93nd St</t>
  </si>
  <si>
    <t>Battery Ave &amp; Fort Hill Pl</t>
  </si>
  <si>
    <t>Parrott Pl &amp; 92nd St</t>
  </si>
  <si>
    <t>Battery Ave &amp; 90th St</t>
  </si>
  <si>
    <t>11th Ave &amp; 72nd St</t>
  </si>
  <si>
    <t>7th Ave &amp; 86th St</t>
  </si>
  <si>
    <t>11th Ave &amp; 86th St</t>
  </si>
  <si>
    <t>10th Ave &amp; 8rd St</t>
  </si>
  <si>
    <t>11th Ave &amp; 82nd St</t>
  </si>
  <si>
    <t>10th Ave &amp; 79th St</t>
  </si>
  <si>
    <t>7th Ave &amp; Cropsey Ave</t>
  </si>
  <si>
    <t>Ridge Blvd &amp; 88th St</t>
  </si>
  <si>
    <t>20th Ave &amp; 59th St</t>
  </si>
  <si>
    <t>16th Ave &amp; 47th St</t>
  </si>
  <si>
    <t>18th Ave &amp; 66th St</t>
  </si>
  <si>
    <t>5-7-7126       One engine and one truck to box 7126</t>
  </si>
  <si>
    <t>5-7131-258    Engine 258 being special called to box 7131</t>
  </si>
  <si>
    <t>3-7151-3        Class 3 box 7153 terminal 3 being sent out</t>
  </si>
  <si>
    <t>3-7127-4     Class 3 box 7127 terminal 4 being sent out</t>
  </si>
  <si>
    <t>3-7149-1         Class 3 box 7149 terminal 1 being sent out</t>
  </si>
  <si>
    <t>3-7127-5         Class 3 box 7127 terminal 5 being sent out</t>
  </si>
  <si>
    <t>2-2-7243          Second alarm being transmitted for box 7243.</t>
  </si>
  <si>
    <t>Fuse</t>
  </si>
  <si>
    <t>Mattress</t>
  </si>
  <si>
    <t>5-7-2647</t>
  </si>
  <si>
    <t>H. 168, Auto</t>
  </si>
  <si>
    <t>E 242, MFA</t>
  </si>
  <si>
    <t>brush</t>
  </si>
  <si>
    <t>H 149, fence</t>
  </si>
  <si>
    <t>E 242, motorcycle</t>
  </si>
  <si>
    <t>18th Ave &amp; 51st St</t>
  </si>
  <si>
    <t>Fort Hamilton Pkway &amp; 60th St</t>
  </si>
  <si>
    <t>Surf Ave &amp; W 11th St</t>
  </si>
  <si>
    <t>3rd Ave &amp; 82nd St</t>
  </si>
  <si>
    <t>11th Ave &amp; 62nd St</t>
  </si>
  <si>
    <t>11th Ave &amp; 76th St</t>
  </si>
  <si>
    <t>Ridge Blvd &amp; 81th St</t>
  </si>
  <si>
    <t>Colonial Rd &amp; 80th St</t>
  </si>
  <si>
    <t>Narrows Ave &amp; 81st St</t>
  </si>
  <si>
    <t>Shore Rd &amp; 79th St</t>
  </si>
  <si>
    <t>Shore Rd &amp; 82nd St</t>
  </si>
  <si>
    <t>Colonial Rd &amp; 82nd St</t>
  </si>
  <si>
    <t>Ridge Blvd &amp; 83rd St</t>
  </si>
  <si>
    <t>4th Ave &amp; 83rd St</t>
  </si>
  <si>
    <t>5th Ave &amp; 85st St</t>
  </si>
  <si>
    <t>Narrows Ave &amp; 71st St</t>
  </si>
  <si>
    <t>3rd Ave &amp; 84th St</t>
  </si>
  <si>
    <t>H 149</t>
  </si>
  <si>
    <t>H 168</t>
  </si>
  <si>
    <t>Newkirk &amp; Ocean Aves</t>
  </si>
  <si>
    <t>Ditmas Ave &amp; Marlborbough Rd</t>
  </si>
  <si>
    <t>Coney Island &amp; Ditmas Aves</t>
  </si>
  <si>
    <t>Newkirk Ave &amp; Westminster Rd</t>
  </si>
  <si>
    <t>Foster &amp; Coney Island Aves</t>
  </si>
  <si>
    <t>Ave H &amp; E 10th St</t>
  </si>
  <si>
    <t>Ave H &amp; E 8th St</t>
  </si>
  <si>
    <t>Foster Ave &amp; E 5th St</t>
  </si>
  <si>
    <t>18th Ave &amp; Ocean Pkway</t>
  </si>
  <si>
    <t>Cortelyou Rd &amp; E 3rd St</t>
  </si>
  <si>
    <t>McDonald Ave &amp; Cortelyou Rd</t>
  </si>
  <si>
    <t>Lawrence Ave &amp; Seton Pl</t>
  </si>
  <si>
    <t>McDonald Ave &amp; Ave I</t>
  </si>
  <si>
    <t>19th Ave &amp; 50th St</t>
  </si>
  <si>
    <t>18th ave &amp; 55th St</t>
  </si>
  <si>
    <t>18th Ave &amp; 49th St</t>
  </si>
  <si>
    <t>17th Ave &amp; 46th St</t>
  </si>
  <si>
    <t>15th Ave &amp; 48th St</t>
  </si>
  <si>
    <t>18th Ave &amp; E 2nd St</t>
  </si>
  <si>
    <t>18th Ave &amp; 62nd St</t>
  </si>
  <si>
    <t>19th Ave &amp; 62nd St</t>
  </si>
  <si>
    <t>20th Ave &amp; 61st St</t>
  </si>
  <si>
    <t>19th Ave &amp; 64th St</t>
  </si>
  <si>
    <t>20th Ave &amp; 63rd St</t>
  </si>
  <si>
    <t>Ave I &amp; E 7th St</t>
  </si>
  <si>
    <t>21st Ave &amp; 58th St</t>
  </si>
  <si>
    <t>McDonald Ave &amp; Bay Pkway</t>
  </si>
  <si>
    <t>Ave J &amp; Dahill Rd</t>
  </si>
  <si>
    <t>Ave J &amp; E 2nd St</t>
  </si>
  <si>
    <t>Bay Pkway &amp; E 3rd St</t>
  </si>
  <si>
    <t>Bay Pkway &amp; E 5th St</t>
  </si>
  <si>
    <t>Ave J &amp; Ocean Pkway</t>
  </si>
  <si>
    <t>Ave I &amp; E 9th St</t>
  </si>
  <si>
    <t>Ave J &amp; E 8th St</t>
  </si>
  <si>
    <t>Ave I &amp; Coney Island Ave</t>
  </si>
  <si>
    <t>Ave J &amp; E 10th St</t>
  </si>
  <si>
    <t>Ave I &amp; E 13th St</t>
  </si>
  <si>
    <t>Ave J &amp; E 12th St</t>
  </si>
  <si>
    <t>Ave I &amp; E 15th St</t>
  </si>
  <si>
    <t>Ave J &amp; E 14th St</t>
  </si>
  <si>
    <t>Ave K &amp; E 15th St</t>
  </si>
  <si>
    <t>Ave L &amp; E 14th St</t>
  </si>
  <si>
    <t>Ave K &amp; E 13th St</t>
  </si>
  <si>
    <t>Ave L &amp; E 12th St</t>
  </si>
  <si>
    <t>Coney Island &amp; Ave K</t>
  </si>
  <si>
    <t>Ave L &amp; E 10th St</t>
  </si>
  <si>
    <t>Ave K &amp; E 9th St</t>
  </si>
  <si>
    <t>Ave L &amp; E 8th St</t>
  </si>
  <si>
    <t>Ave K &amp; E 7th St</t>
  </si>
  <si>
    <t>Ave L &amp; Ocean Pkway</t>
  </si>
  <si>
    <t>Church Ave &amp; Ocean Pkway</t>
  </si>
  <si>
    <t>Beverley Rd &amp; E 5th St</t>
  </si>
  <si>
    <t>Foster Ave &amp; Marlborbough Rd</t>
  </si>
  <si>
    <t>Foster Ave &amp; E 8th St</t>
  </si>
  <si>
    <t>Parkville Ave &amp; E 8th St</t>
  </si>
  <si>
    <t>Webster Ave &amp; E 8th St</t>
  </si>
  <si>
    <t>18th Ave &amp; E 9th St</t>
  </si>
  <si>
    <t>15th Ave &amp; 42nd St</t>
  </si>
  <si>
    <t>15th Ave &amp; 59th St</t>
  </si>
  <si>
    <t>16th Ave &amp; 60th St</t>
  </si>
  <si>
    <t>14th Ave &amp; 49th St</t>
  </si>
  <si>
    <t>13th Ave &amp; 42nd St</t>
  </si>
  <si>
    <t>18th Ave &amp; E 4th St</t>
  </si>
  <si>
    <t>20th Ave &amp; 65th St</t>
  </si>
  <si>
    <t>Bay Pkway &amp;  63rd St</t>
  </si>
  <si>
    <t>21st Ave &amp; 60th St</t>
  </si>
  <si>
    <t>Ave M &amp; McDonald Ave</t>
  </si>
  <si>
    <t>23 rd Ave &amp; 62nd St</t>
  </si>
  <si>
    <t>Ave M &amp; E 3rd St</t>
  </si>
  <si>
    <t>Coney Island &amp; Ave M</t>
  </si>
  <si>
    <t>Elmwood Ave &amp; E 2nd St</t>
  </si>
  <si>
    <t>Ocean Pkway &amp; Ave H</t>
  </si>
  <si>
    <t>Ave L &amp; E 18th St</t>
  </si>
  <si>
    <t>Unnecessary alarm</t>
  </si>
  <si>
    <t>4th Alarm Amusement park located E318</t>
  </si>
  <si>
    <t>Tree</t>
  </si>
  <si>
    <t>E 247</t>
  </si>
  <si>
    <t>12th Ave &amp; 81st St</t>
  </si>
  <si>
    <t>7th Ave &amp; 80th St</t>
  </si>
  <si>
    <t>5-1177-242</t>
  </si>
  <si>
    <t>5-2750-242</t>
  </si>
  <si>
    <t>5-7-2748</t>
  </si>
  <si>
    <t>5-1191-242</t>
  </si>
  <si>
    <t>3-2750-24</t>
  </si>
  <si>
    <t>3-2750-21</t>
  </si>
  <si>
    <t>5-7-1196</t>
  </si>
  <si>
    <t>5-1197-242</t>
  </si>
  <si>
    <t>5-7-1146</t>
  </si>
  <si>
    <t>Unnecessary alarm - furnace</t>
  </si>
  <si>
    <t>Photographer's dark room</t>
  </si>
  <si>
    <t>Pearl Harbor</t>
  </si>
  <si>
    <t>VE day</t>
  </si>
  <si>
    <t>VJ  day</t>
  </si>
  <si>
    <t>VJ day</t>
  </si>
  <si>
    <t>12th Ave &amp; 83rd St</t>
  </si>
  <si>
    <t>Over head wire</t>
  </si>
  <si>
    <t>Bath Ave &amp; Bay 7th St</t>
  </si>
  <si>
    <t>10th Ave &amp; 85th St</t>
  </si>
  <si>
    <t>Oil Burner (relieved)</t>
  </si>
  <si>
    <t>Oil stove</t>
  </si>
  <si>
    <t>Abondoned house</t>
  </si>
  <si>
    <t>Ditmas Ave &amp; E 4th St</t>
  </si>
  <si>
    <t>Ditmas Ave &amp; E 2nd St</t>
  </si>
  <si>
    <t>Ave F &amp; E 3rd St</t>
  </si>
  <si>
    <t>17th Ave &amp; 42nd St</t>
  </si>
  <si>
    <t>20th Ave &amp; 53rd St</t>
  </si>
  <si>
    <t>19th Ave &amp; 52nd St</t>
  </si>
  <si>
    <t>19th Ave &amp; 60th St</t>
  </si>
  <si>
    <t>18th ave &amp; 59th St</t>
  </si>
  <si>
    <t>17th Ave &amp; 61st St</t>
  </si>
  <si>
    <t>17th Ave &amp; 58th St</t>
  </si>
  <si>
    <t>17th Ave &amp; 54th St</t>
  </si>
  <si>
    <t>17th Ave &amp; 52nd St</t>
  </si>
  <si>
    <t>17th Ave &amp; 48th St</t>
  </si>
  <si>
    <t>16th Ave &amp; 39th St</t>
  </si>
  <si>
    <t>15th Ave &amp; 38th St</t>
  </si>
  <si>
    <t>16th Ave &amp; 41st St</t>
  </si>
  <si>
    <t>15th Ave &amp; 40th St</t>
  </si>
  <si>
    <t>16th Ave &amp; 43rd St</t>
  </si>
  <si>
    <t>15th Ave &amp; 46th St</t>
  </si>
  <si>
    <t>16th Ave &amp; 49th St</t>
  </si>
  <si>
    <t>Ave J &amp; E 18th St</t>
  </si>
  <si>
    <t>E 253</t>
  </si>
  <si>
    <t>12th Ave &amp; 79th St</t>
  </si>
  <si>
    <t>Ave S &amp; W 6th St</t>
  </si>
  <si>
    <t>Harway Ave &amp; Bay 40th St</t>
  </si>
  <si>
    <t>Church Ave &amp; E 8th St</t>
  </si>
  <si>
    <t>Ave I &amp; E 21st St</t>
  </si>
  <si>
    <t>Ocean Ave &amp; Ave J</t>
  </si>
  <si>
    <t>Ave J &amp; E 22nd St</t>
  </si>
  <si>
    <t>Ave I &amp; E 29th St</t>
  </si>
  <si>
    <t>Coney Island &amp; Ave O</t>
  </si>
  <si>
    <t>Quentin Rd &amp; E 7th St</t>
  </si>
  <si>
    <t>Foster Ave &amp; E 3rd St</t>
  </si>
  <si>
    <t>18th Ave &amp; Dahill Rd</t>
  </si>
  <si>
    <t>Ave F &amp; McDonald Ave</t>
  </si>
  <si>
    <t>Avenue F &amp; E 5th St</t>
  </si>
  <si>
    <t>Ditmas Ave &amp; E 8th St</t>
  </si>
  <si>
    <t>Dorchester Rd &amp; Argyle Rd</t>
  </si>
  <si>
    <t>Cortelyou Rd &amp; E 9th St</t>
  </si>
  <si>
    <t>Dahill Rd &amp; 43rd St</t>
  </si>
  <si>
    <t>Dahill Rd &amp; 40th St</t>
  </si>
  <si>
    <t>Dahill Rd &amp; Ave C</t>
  </si>
  <si>
    <t>15th Ave &amp; 44th St</t>
  </si>
  <si>
    <t>18th Ave &amp; 53rd St</t>
  </si>
  <si>
    <t>17th Ave &amp; 56th St</t>
  </si>
  <si>
    <t>5-1120-242</t>
  </si>
  <si>
    <t>5-7-1161</t>
  </si>
  <si>
    <t>5-1184-242</t>
  </si>
  <si>
    <t>5-3416-253</t>
  </si>
  <si>
    <t>Last due - apartment</t>
  </si>
  <si>
    <t>Mop</t>
  </si>
  <si>
    <t>Bay Ridge Pkway &amp; 7th Ave</t>
  </si>
  <si>
    <t>Unnecessary alarm auto</t>
  </si>
  <si>
    <t>Electric motor</t>
  </si>
  <si>
    <t>Transferred to E 250</t>
  </si>
  <si>
    <t>20th Ave &amp; 57th St</t>
  </si>
  <si>
    <t>Motorcycle</t>
  </si>
  <si>
    <t>Sofa</t>
  </si>
  <si>
    <t>Cellar (relieved)</t>
  </si>
  <si>
    <t>El structure</t>
  </si>
  <si>
    <t>Unnecessary Alarm - Tank truck</t>
  </si>
  <si>
    <t>Leaves</t>
  </si>
  <si>
    <t>Frame dewlling (relieved)</t>
  </si>
  <si>
    <t>Refrigerator leak</t>
  </si>
  <si>
    <t>5-7-2503</t>
  </si>
  <si>
    <t>5-2524-250</t>
  </si>
  <si>
    <t>19th Ave &amp; 56th St</t>
  </si>
  <si>
    <t>5-7-2507</t>
  </si>
  <si>
    <t>5-7-2942</t>
  </si>
  <si>
    <t>5-2491-250</t>
  </si>
  <si>
    <t>5-7-2521</t>
  </si>
  <si>
    <t>5-3028-250</t>
  </si>
  <si>
    <t>5-2931-250</t>
  </si>
  <si>
    <t>Unnecessary alarm, incinerator</t>
  </si>
  <si>
    <t>Gas leak</t>
  </si>
  <si>
    <t>Chair</t>
  </si>
  <si>
    <t>McDonald Ave &amp; Webster Ave</t>
  </si>
  <si>
    <t>Parkville Ave at 47st StT</t>
  </si>
  <si>
    <t>Ave L &amp; E 4th St</t>
  </si>
  <si>
    <t>Ave L &amp; McDonald Ave</t>
  </si>
  <si>
    <t>Ave M &amp; E 13th St</t>
  </si>
  <si>
    <t>Glenwood &amp; Argyle Rds</t>
  </si>
  <si>
    <t>Ave H &amp; E 14th St</t>
  </si>
  <si>
    <t>5-7-3787</t>
  </si>
  <si>
    <t>5-2945-250</t>
  </si>
  <si>
    <t>5-2525-250</t>
  </si>
  <si>
    <t>5-7-2537</t>
  </si>
  <si>
    <t>5-7-3000</t>
  </si>
  <si>
    <t>Bonfire</t>
  </si>
  <si>
    <t>incinerator</t>
  </si>
  <si>
    <t>Unnecessary Alarm - oil burner</t>
  </si>
  <si>
    <t>Apartment -wiring</t>
  </si>
  <si>
    <t>Unnecessary Alarm - chimney</t>
  </si>
  <si>
    <t>Ave N &amp; E 2nd St</t>
  </si>
  <si>
    <t>24th Ave &amp; Dahill Rd</t>
  </si>
  <si>
    <t>24th Ave &amp; 63 St</t>
  </si>
  <si>
    <t>23 rd Ave &amp; 64th St</t>
  </si>
  <si>
    <t>Flatbush Ave &amp; Hillel Pl</t>
  </si>
  <si>
    <t>Parkville Ave &amp; Ocean Pkway</t>
  </si>
  <si>
    <t>Ditmas Ave &amp; Ocean Pkway</t>
  </si>
  <si>
    <t>Cortelyou Rd &amp; E 5th St</t>
  </si>
  <si>
    <t>Cortelyou Rd &amp; E 7th St</t>
  </si>
  <si>
    <t>11th Ave &amp; 50th St</t>
  </si>
  <si>
    <t>Ocean Pkway &amp; Ave C</t>
  </si>
  <si>
    <t>Ave C &amp; E 4th St</t>
  </si>
  <si>
    <t>Ave C &amp; E 2nd St</t>
  </si>
  <si>
    <t>Ave K &amp; E 29th St</t>
  </si>
  <si>
    <t>Ave J &amp; E 32nd St</t>
  </si>
  <si>
    <t>Flatbush Ave &amp; Ave I</t>
  </si>
  <si>
    <t>Ave I &amp; E 34th St</t>
  </si>
  <si>
    <t>Flatbush Ave &amp; Ave J</t>
  </si>
  <si>
    <t>Ave O &amp; E 13th St</t>
  </si>
  <si>
    <t>Beverly Rd &amp; E 9th St</t>
  </si>
  <si>
    <t>5-7-2598</t>
  </si>
  <si>
    <t>5-7-2952</t>
  </si>
  <si>
    <t>5-7-2954</t>
  </si>
  <si>
    <t>Unnecessary alarm - oil burner</t>
  </si>
  <si>
    <t>Apartment - hall</t>
  </si>
  <si>
    <t>Accident while responding</t>
  </si>
  <si>
    <t>auto</t>
  </si>
  <si>
    <t>23 rd Ave &amp; 61st St</t>
  </si>
  <si>
    <t>Ave L &amp; E 22nd St</t>
  </si>
  <si>
    <t>Ave N &amp; E 4th St</t>
  </si>
  <si>
    <t>Campus Rd &amp; E 24th St</t>
  </si>
  <si>
    <t>Newkirk Ave &amp; E 18th St</t>
  </si>
  <si>
    <t>Ave H &amp; E 16th St</t>
  </si>
  <si>
    <t>21st Ave &amp; 70th St</t>
  </si>
  <si>
    <t>Church &amp; Flatbush Aves</t>
  </si>
  <si>
    <t>Albemarle Rd &amp; E 5th St</t>
  </si>
  <si>
    <t>Ave K &amp; E 27th St</t>
  </si>
  <si>
    <t>Ave I &amp; Bedford Ave</t>
  </si>
  <si>
    <t>14th Ave &amp; 47th St</t>
  </si>
  <si>
    <t>14th Ave &amp; 45th St</t>
  </si>
  <si>
    <t>Ave P &amp; E 4th St</t>
  </si>
  <si>
    <t>Ryder Ave &amp; E 5th St</t>
  </si>
  <si>
    <t>Ave N &amp; Ocean Pkway</t>
  </si>
  <si>
    <t>Ave O &amp; E 5th St</t>
  </si>
  <si>
    <t>Quentin Rd &amp; McDonald Ave</t>
  </si>
  <si>
    <t>Ave P &amp; E 2nd St</t>
  </si>
  <si>
    <t>Ave O &amp; McDonald Ave</t>
  </si>
  <si>
    <t>Ave O &amp; E 3rd St</t>
  </si>
  <si>
    <t>Ave M &amp; E 5th St</t>
  </si>
  <si>
    <t>12th Ave &amp; 85th St</t>
  </si>
  <si>
    <t>Ave T &amp; E 38th St</t>
  </si>
  <si>
    <t>Fillmore Ave &amp; Hendrickson St</t>
  </si>
  <si>
    <t>Ave R &amp; E 35th St</t>
  </si>
  <si>
    <t>Ave R &amp; Madison Pl</t>
  </si>
  <si>
    <t>Quentin Rd &amp; Hendrickson St</t>
  </si>
  <si>
    <t>Quentin Rd &amp; E 34th St</t>
  </si>
  <si>
    <t>Quentin Rd &amp; Burnett St</t>
  </si>
  <si>
    <t>Fillmore Ave &amp; Burnett St</t>
  </si>
  <si>
    <t>H 157</t>
  </si>
  <si>
    <t>5-7-2976</t>
  </si>
  <si>
    <t>5-3701-250</t>
  </si>
  <si>
    <t>5-7-2912</t>
  </si>
  <si>
    <t>5-7-2940</t>
  </si>
  <si>
    <t>Unnecessary alarm - chimney</t>
  </si>
  <si>
    <t>Apartment Kitchen (relieved)</t>
  </si>
  <si>
    <t>5-2948-250</t>
  </si>
  <si>
    <t>5-7-2914</t>
  </si>
  <si>
    <t>E 281</t>
  </si>
  <si>
    <t>LI railroad cut</t>
  </si>
  <si>
    <t>Electric Bus</t>
  </si>
  <si>
    <t>Washing machine</t>
  </si>
  <si>
    <t>New York Ave &amp; Glenwood Rd</t>
  </si>
  <si>
    <t>Bay Parkway &amp; 61st St</t>
  </si>
  <si>
    <t>Bay Parkway &amp; 65th St</t>
  </si>
  <si>
    <t>18th Ave &amp; 64th St</t>
  </si>
  <si>
    <t>Ave M &amp; E 7th St</t>
  </si>
  <si>
    <t>Ave I &amp; E 17th St</t>
  </si>
  <si>
    <t>16th Ave &amp; 55th St</t>
  </si>
  <si>
    <t>21st Ave &amp; 54th St</t>
  </si>
  <si>
    <t>5-3869-250</t>
  </si>
  <si>
    <t>5-7-2527</t>
  </si>
  <si>
    <t>Living room</t>
  </si>
  <si>
    <t>Bags of lime</t>
  </si>
  <si>
    <t>Elevator motor</t>
  </si>
  <si>
    <t>vacation</t>
  </si>
  <si>
    <t>E 252</t>
  </si>
  <si>
    <t>Sick leave</t>
  </si>
  <si>
    <t>Glenwood Rd &amp; Bedford Ave</t>
  </si>
  <si>
    <t>Ocean Ave &amp; Ave H</t>
  </si>
  <si>
    <t>Ave H &amp; E 12th St</t>
  </si>
  <si>
    <t>Glenwood Rd &amp; E 17th At</t>
  </si>
  <si>
    <t>Foster Ave &amp; Argyle Rd</t>
  </si>
  <si>
    <t>Cortelyou &amp; Rugby Rds</t>
  </si>
  <si>
    <t>4th Ave &amp; 64th St</t>
  </si>
  <si>
    <t>17th Ave &amp; 63rd St</t>
  </si>
  <si>
    <t>Ave N &amp; E 10th St</t>
  </si>
  <si>
    <t>17th Ave &amp; 44th St</t>
  </si>
  <si>
    <t>19th Ave &amp; 68th St</t>
  </si>
  <si>
    <t>5-2996-250</t>
  </si>
  <si>
    <t>5-7-2504</t>
  </si>
  <si>
    <t>5-3703-250</t>
  </si>
  <si>
    <t>5-7-2528</t>
  </si>
  <si>
    <t>Cortelyou Rd &amp; E 16th St</t>
  </si>
  <si>
    <t>Cortelyou &amp; Westminster Rds</t>
  </si>
  <si>
    <t>Slocum Pl &amp; stratford Rd</t>
  </si>
  <si>
    <t>Coney Island Ave &amp; Matthews Ct</t>
  </si>
  <si>
    <t>Ave C &amp; E 8th St</t>
  </si>
  <si>
    <t>Ditmas Ave &amp; Stratford Rd</t>
  </si>
  <si>
    <t>16th Ave &amp; 62nd St</t>
  </si>
  <si>
    <t>18th Ave &amp; 57th St</t>
  </si>
  <si>
    <t>Rags</t>
  </si>
  <si>
    <t>Cellar &amp; refrigerator leak</t>
  </si>
  <si>
    <t>Sewer</t>
  </si>
  <si>
    <t>LI RR cut</t>
  </si>
  <si>
    <t>Unnecessary alarm - pilot light</t>
  </si>
  <si>
    <t>Auto in Garage</t>
  </si>
  <si>
    <t>5-7-2859</t>
  </si>
  <si>
    <t>5-7-3913</t>
  </si>
  <si>
    <t>Bubbish</t>
  </si>
  <si>
    <t>Trolley tracks</t>
  </si>
  <si>
    <t>4th Alarm - lumber mill (relieved)</t>
  </si>
  <si>
    <t>09</t>
  </si>
  <si>
    <t>x</t>
  </si>
  <si>
    <t>Hr dec</t>
  </si>
  <si>
    <t>n/a</t>
  </si>
  <si>
    <t>Light duty</t>
  </si>
  <si>
    <t>to E 219</t>
  </si>
  <si>
    <t>Day B. I.</t>
  </si>
  <si>
    <t>Line of duty</t>
  </si>
  <si>
    <t>to Sq 4</t>
  </si>
  <si>
    <t>Chauffeur school</t>
  </si>
  <si>
    <t>Officer's school</t>
  </si>
  <si>
    <t>Promoted to Lieut</t>
  </si>
  <si>
    <t>to E 250</t>
  </si>
  <si>
    <t>to E 242</t>
  </si>
  <si>
    <t>auto accident</t>
  </si>
  <si>
    <t>assigned Batt 34</t>
  </si>
  <si>
    <t>accrued leave</t>
  </si>
  <si>
    <t>terminal leave</t>
  </si>
  <si>
    <t>20th Ave &amp; 67th St</t>
  </si>
  <si>
    <t>5-7-3701</t>
  </si>
  <si>
    <t>5-7-3016</t>
  </si>
  <si>
    <t>5-7-3865</t>
  </si>
  <si>
    <t>5-7-2540</t>
  </si>
  <si>
    <t>5-7-2998</t>
  </si>
  <si>
    <t>Unnecessary alarm - dwelling</t>
  </si>
  <si>
    <t>Short circuit</t>
  </si>
  <si>
    <t>Incinerator</t>
  </si>
  <si>
    <t>2nd Alarm, frame structure (relieved)</t>
  </si>
  <si>
    <t>5-7-2948</t>
  </si>
  <si>
    <t>5-7-2923</t>
  </si>
  <si>
    <t>Suicide - gas explosion &amp; fire</t>
  </si>
  <si>
    <t>Gas stove</t>
  </si>
  <si>
    <t>5-7-2913</t>
  </si>
  <si>
    <t>Duct</t>
  </si>
  <si>
    <t>7th Ave &amp; 14th St</t>
  </si>
  <si>
    <t>Foster Ave &amp; E 19th St</t>
  </si>
  <si>
    <t>Ave P &amp; Ocean Pkway</t>
  </si>
  <si>
    <t>Ave N &amp; E 14th St</t>
  </si>
  <si>
    <t>15th Ave &amp; 52nd St</t>
  </si>
  <si>
    <t>5-2920-250</t>
  </si>
  <si>
    <t>2-2-1279</t>
  </si>
  <si>
    <t>5-7-2526</t>
  </si>
  <si>
    <t>5-7-2920</t>
  </si>
  <si>
    <t xml:space="preserve">Unnecessary alarm </t>
  </si>
  <si>
    <t>Wiring</t>
  </si>
  <si>
    <t>Unnecessary alarm - apartment</t>
  </si>
  <si>
    <t>Factory - located in E 220</t>
  </si>
  <si>
    <t>3rd Ave &amp; 47th St</t>
  </si>
  <si>
    <t>7th Ave &amp; 47th St</t>
  </si>
  <si>
    <t>Ave D &amp; E 29th St</t>
  </si>
  <si>
    <t>Foster Ave &amp; E 23rd St</t>
  </si>
  <si>
    <t>16th Ave &amp; 53rd St</t>
  </si>
  <si>
    <t>16th Ave &amp; 57th St</t>
  </si>
  <si>
    <t>15th Ave &amp; 54th St</t>
  </si>
  <si>
    <t>12th Ave &amp; 53rd St</t>
  </si>
  <si>
    <t>21st Ave &amp; 64th St</t>
  </si>
  <si>
    <t>21st Ave &amp; 62nd St</t>
  </si>
  <si>
    <t>Bay Parkway &amp; 59th St</t>
  </si>
  <si>
    <t>Mermaid Ave &amp; W 15th St</t>
  </si>
  <si>
    <t>5-2927-250</t>
  </si>
  <si>
    <t>3-3-3553</t>
  </si>
  <si>
    <t>5-7-2471</t>
  </si>
  <si>
    <t>5-2493-250</t>
  </si>
  <si>
    <t>Unnessary alarm - gas leak</t>
  </si>
  <si>
    <t>Ave H &amp; E 34th St</t>
  </si>
  <si>
    <t>Dorchester &amp; Marlborough Rds</t>
  </si>
  <si>
    <t>20th Ave &amp; 51st St</t>
  </si>
  <si>
    <t>Albemarle Rd &amp; Argyle Rd</t>
  </si>
  <si>
    <t>13th Ave &amp; 40th St</t>
  </si>
  <si>
    <t>14th Ave &amp; 41st St</t>
  </si>
  <si>
    <t>5-3787-250</t>
  </si>
  <si>
    <t>5-2534-250</t>
  </si>
  <si>
    <t>5-2918-250</t>
  </si>
  <si>
    <t>5-2947-250</t>
  </si>
  <si>
    <t>Newkirk Ave &amp; Rugby Rd</t>
  </si>
  <si>
    <t>Newkirk Ave &amp; E 16th St</t>
  </si>
  <si>
    <t>Ditmas Ave &amp; Argyle Rd</t>
  </si>
  <si>
    <t>19th Ave &amp; 58th St</t>
  </si>
  <si>
    <t>Ave M &amp; E 9th St</t>
  </si>
  <si>
    <t>Ave M &amp; E 15th St</t>
  </si>
  <si>
    <t>Ave K &amp; E 17th St</t>
  </si>
  <si>
    <t>5-2518-250</t>
  </si>
  <si>
    <t>Mail truck</t>
  </si>
  <si>
    <t>2nd Alarm - Warehouse</t>
  </si>
  <si>
    <t>Dwellings</t>
  </si>
  <si>
    <t>Unnessary Alarm</t>
  </si>
  <si>
    <t>Electric wiring</t>
  </si>
  <si>
    <t>Foster Ave &amp; E 17th St</t>
  </si>
  <si>
    <t>Glenwood Rd &amp; E 19th At</t>
  </si>
  <si>
    <t>14th Ave &amp; 43rd St</t>
  </si>
  <si>
    <t>Ave I &amp; E 19th St</t>
  </si>
  <si>
    <t>Ave O &amp; E 17th St</t>
  </si>
  <si>
    <t>Kings Hwy &amp; E 2nd St</t>
  </si>
  <si>
    <t>Foster Ave 250' W of Brooklyn Ave</t>
  </si>
  <si>
    <t>Donald</t>
  </si>
  <si>
    <t>Transferred to E 219</t>
  </si>
  <si>
    <t>Squad 4</t>
  </si>
  <si>
    <t>Transferred to Squad 4</t>
  </si>
  <si>
    <t>Batt 34</t>
  </si>
  <si>
    <t>sick leave</t>
  </si>
  <si>
    <t>sick leave - line of duty</t>
  </si>
  <si>
    <t>light duty</t>
  </si>
  <si>
    <t>Gasoline</t>
  </si>
  <si>
    <t>Leaves, auto</t>
  </si>
  <si>
    <t>Dumbwaiter shaft</t>
  </si>
  <si>
    <t>5-2494-250</t>
  </si>
  <si>
    <t>5-7-2493</t>
  </si>
  <si>
    <t>5-7-2927</t>
  </si>
  <si>
    <t>5-2944-250</t>
  </si>
  <si>
    <t>5-2535-250</t>
  </si>
  <si>
    <t>5-2470-250</t>
  </si>
  <si>
    <t>5-2922-250</t>
  </si>
  <si>
    <t>5-7-2491</t>
  </si>
  <si>
    <t>Cemetery</t>
  </si>
  <si>
    <t>Elevator</t>
  </si>
  <si>
    <t>Elevator shaft</t>
  </si>
  <si>
    <t>Unnessary alarm - steam leak</t>
  </si>
  <si>
    <t>Apartment - elevator</t>
  </si>
  <si>
    <t>Television set</t>
  </si>
  <si>
    <t>13-250 , Unable to leave quarters</t>
  </si>
  <si>
    <t>Porch</t>
  </si>
  <si>
    <t>Annamarie</t>
  </si>
  <si>
    <t>5-7-2522</t>
  </si>
  <si>
    <t>Junk yard</t>
  </si>
  <si>
    <t>Store front</t>
  </si>
  <si>
    <t>Doll factory</t>
  </si>
  <si>
    <t>E 201</t>
  </si>
  <si>
    <t>3rd Ave &amp; 37th St</t>
  </si>
  <si>
    <t>Glenwood Rd &amp; E 37th St</t>
  </si>
  <si>
    <t>16th Ave &amp; 45th St</t>
  </si>
  <si>
    <t>16th Ave &amp; 51st St</t>
  </si>
  <si>
    <t>15th Ave &amp; 56th St</t>
  </si>
  <si>
    <t>12:00 N</t>
  </si>
  <si>
    <t>5-7-2935</t>
  </si>
  <si>
    <t>5-7-2922</t>
  </si>
  <si>
    <t>Scrap lumber</t>
  </si>
  <si>
    <t>Commercial refrigerator</t>
  </si>
  <si>
    <t>Abandoned truck</t>
  </si>
  <si>
    <t>Hall</t>
  </si>
  <si>
    <t>5-2420-250</t>
  </si>
  <si>
    <t>5-2983-250</t>
  </si>
  <si>
    <t>Unnessary alarm - apartment</t>
  </si>
  <si>
    <t>Unnessary alarm - dwelling</t>
  </si>
  <si>
    <t xml:space="preserve">Unnessary alarm </t>
  </si>
  <si>
    <t>Ave P &amp; E 12th St</t>
  </si>
  <si>
    <t>Mermaid Ave &amp; W 29th St</t>
  </si>
  <si>
    <t>10th Ave &amp; 42nd St</t>
  </si>
  <si>
    <t>19th Ave &amp; 72nd St</t>
  </si>
  <si>
    <t>Ave J &amp; E 16th St</t>
  </si>
  <si>
    <t>Glenwood Rd 300' E of Rugby Rd</t>
  </si>
  <si>
    <t>Building Inspection</t>
  </si>
  <si>
    <t>21st Ave &amp; 68th St</t>
  </si>
  <si>
    <t>Dwelling (relieved)</t>
  </si>
  <si>
    <t>Unnecessary Alarm - Apartment</t>
  </si>
  <si>
    <t>E 245</t>
  </si>
  <si>
    <t>H 114</t>
  </si>
  <si>
    <t>Unnecessary alarm - television set</t>
  </si>
  <si>
    <t>5-7-1487</t>
  </si>
  <si>
    <t>5-2921-250</t>
  </si>
  <si>
    <t>5-7-3818</t>
  </si>
  <si>
    <t>5-7-3702</t>
  </si>
  <si>
    <t>E 282</t>
  </si>
  <si>
    <t>Unnecessary alarm - El structure</t>
  </si>
  <si>
    <t>E 292</t>
  </si>
  <si>
    <t>5-2932-250</t>
  </si>
  <si>
    <t>5-3094-250</t>
  </si>
  <si>
    <t>Unnecessary alarm - tenement</t>
  </si>
  <si>
    <t>2nd Ave &amp; 50th St</t>
  </si>
  <si>
    <t>New Lots &amp; Miller Aves</t>
  </si>
  <si>
    <t>Newkirk Ave &amp; E 28th St</t>
  </si>
  <si>
    <t>Ave O &amp; E 7th St</t>
  </si>
  <si>
    <t>5-2014-250</t>
  </si>
  <si>
    <t>3-3-1402</t>
  </si>
  <si>
    <t>Unnecessary Alamr</t>
  </si>
  <si>
    <t>Abondoned Auto</t>
  </si>
  <si>
    <t>4th Alarm - Warehouse</t>
  </si>
  <si>
    <t>17th St &amp; Terrace Pl</t>
  </si>
  <si>
    <t>10th Ave &amp; Windsor Pl</t>
  </si>
  <si>
    <t>Dorchester &amp; Stratford Rds</t>
  </si>
  <si>
    <t>12th Ave &amp; 37th St</t>
  </si>
  <si>
    <t>Glenwood Rd &amp; E 23rd At</t>
  </si>
  <si>
    <t xml:space="preserve">Coney Island Ave &amp; Cortelyou Rd </t>
  </si>
  <si>
    <t>Ave O &amp; W 3rd St</t>
  </si>
  <si>
    <t>Ave O &amp; W 5th St</t>
  </si>
  <si>
    <t>Ave O &amp; W 7th St</t>
  </si>
  <si>
    <t>Ave P &amp; W 6th St</t>
  </si>
  <si>
    <t>Ave P &amp; W 8th St</t>
  </si>
  <si>
    <t>Ave P &amp; W 11th St</t>
  </si>
  <si>
    <t>Ave J &amp; E 28th St</t>
  </si>
  <si>
    <t>Ave I &amp; E 27th St</t>
  </si>
  <si>
    <t>Ave P &amp; E 8th St</t>
  </si>
  <si>
    <t>Coney Island Ave &amp; Quentin Rd</t>
  </si>
  <si>
    <t>H 148</t>
  </si>
  <si>
    <t>Abandoned Auto</t>
  </si>
  <si>
    <t>5-2504-250</t>
  </si>
  <si>
    <t>41st Batt</t>
  </si>
  <si>
    <t>Albany Ave &amp; Winthrop St</t>
  </si>
  <si>
    <t>Franklin Ave &amp; Sterling Pl</t>
  </si>
  <si>
    <t>Dewitt Ave &amp; Bank St</t>
  </si>
  <si>
    <t>Bay Pkway opp 71st St</t>
  </si>
  <si>
    <t>Farragut Rd &amp; E 46th St</t>
  </si>
  <si>
    <t>Saratoga Ave &amp; Newport St</t>
  </si>
  <si>
    <t>5-7-2525</t>
  </si>
  <si>
    <t>5-7-2539</t>
  </si>
  <si>
    <t>5-7-1002</t>
  </si>
  <si>
    <t>5-7-2950</t>
  </si>
  <si>
    <t>Apartment - gas</t>
  </si>
  <si>
    <t>9219 5th Ave</t>
  </si>
  <si>
    <t>126 Foster Ave</t>
  </si>
  <si>
    <t>10-40 47th Ave (L 115)</t>
  </si>
  <si>
    <t>26 Hooper ST (L 119)</t>
  </si>
  <si>
    <t>701 Park Ave</t>
  </si>
  <si>
    <t>206 Monroe St (BC 57)</t>
  </si>
  <si>
    <t>259 Beach 116 St (L 137)</t>
  </si>
  <si>
    <t>Ave K &amp; E 23rd St</t>
  </si>
  <si>
    <t>5-2526-250</t>
  </si>
  <si>
    <t>5-2930-250</t>
  </si>
  <si>
    <t>Tracks</t>
  </si>
  <si>
    <t>Time out</t>
  </si>
  <si>
    <t>Time in</t>
  </si>
  <si>
    <t>17th Ave &amp; 65th St</t>
  </si>
  <si>
    <t>5-2928-250</t>
  </si>
  <si>
    <t>Trolley</t>
  </si>
  <si>
    <t>Scaffolding</t>
  </si>
  <si>
    <t>735 Dean St</t>
  </si>
  <si>
    <t>107 Watkings St (E 231) 16 nov 55 - 12/31/55 then 214 Bristol St (E 283)</t>
  </si>
  <si>
    <t>206 Monroe St (E 235)</t>
  </si>
  <si>
    <t>159 Taaffe Pl</t>
  </si>
  <si>
    <t>124 Greenpoint Ave</t>
  </si>
  <si>
    <t>37-20 29th St</t>
  </si>
  <si>
    <t>58-03 Rockaway Beach Blvd</t>
  </si>
  <si>
    <t>92-22 Rockaway Beach Blvd</t>
  </si>
  <si>
    <t>5-7-3709</t>
  </si>
  <si>
    <t>Move to Queens 86-30 90th St</t>
  </si>
  <si>
    <t>14th Ave &amp; 39th St</t>
  </si>
  <si>
    <t>Gasoline fumes</t>
  </si>
  <si>
    <t>Unnecessary alarm - Apartment</t>
  </si>
  <si>
    <t>Ave H &amp; Nostrand Ave</t>
  </si>
  <si>
    <t>5-2523-250</t>
  </si>
  <si>
    <t>Ave M &amp; Dahill Rd</t>
  </si>
  <si>
    <t>Gasoline in street</t>
  </si>
  <si>
    <t>Pigeon coop</t>
  </si>
  <si>
    <t>E 248</t>
  </si>
  <si>
    <t>15-257-281</t>
  </si>
  <si>
    <t>Beverley Rd &amp; E 19th St</t>
  </si>
  <si>
    <t>Canton Ave &amp; Parade Pl</t>
  </si>
  <si>
    <t>Bay Pkway &amp; 67th St</t>
  </si>
  <si>
    <t>Beverly Rd &amp; E 32nd St</t>
  </si>
  <si>
    <t>Apartment - cellar</t>
  </si>
  <si>
    <t>Yard</t>
  </si>
  <si>
    <t>Defective flue</t>
  </si>
  <si>
    <t>12th Div</t>
  </si>
  <si>
    <t>E 255</t>
  </si>
  <si>
    <t>Beverley Rd &amp; E 7th St</t>
  </si>
  <si>
    <t>Ave M &amp; E 18th St</t>
  </si>
  <si>
    <t>Ave N &amp; E 12th St</t>
  </si>
  <si>
    <t>14th Ave &amp; 37th St</t>
  </si>
  <si>
    <t>Flatbush Ave &amp; Farragut Rd</t>
  </si>
  <si>
    <t>12 N</t>
  </si>
  <si>
    <t>Auto accident</t>
  </si>
  <si>
    <t>Pring Shop</t>
  </si>
  <si>
    <t>5-2479-281</t>
  </si>
  <si>
    <t>5-7-2938</t>
  </si>
  <si>
    <t>Ave M &amp; Flatlands Ave</t>
  </si>
  <si>
    <t>Ave I &amp; E 5th St</t>
  </si>
  <si>
    <t>5-2522-250</t>
  </si>
  <si>
    <t>12TH Div</t>
  </si>
  <si>
    <t>Emergency</t>
  </si>
  <si>
    <t>Private garages</t>
  </si>
  <si>
    <t>= temporary assignment, drive battalion chief</t>
  </si>
  <si>
    <t>=  temporary assignment assignment to an engine company, Dad called it a "detail"</t>
  </si>
  <si>
    <t>=  temporary assignment assignment to a ladder company, Dad called it a "detail"</t>
  </si>
  <si>
    <t>= temporary assignment, drive deputy chief</t>
  </si>
  <si>
    <t>Probationary period</t>
  </si>
  <si>
    <t>second alarm at box 27</t>
  </si>
  <si>
    <t>Only 1 engine (5) and 1 ladder (7) to box 7133</t>
  </si>
  <si>
    <t>Special box code</t>
  </si>
  <si>
    <t>Engine 258 respond to box 7162 which is outside its 1st alarm assignment</t>
  </si>
  <si>
    <t>5-7147-258</t>
  </si>
  <si>
    <t>E 257</t>
  </si>
  <si>
    <t>If box location from internet is different than Dad's notes, I used Dad's location</t>
  </si>
  <si>
    <t>12 M</t>
  </si>
  <si>
    <t>Troy Ave &amp; Rutland Rd</t>
  </si>
  <si>
    <t>New York &amp; Lefferts Ave</t>
  </si>
  <si>
    <t>Winthrop &amp; E 51st Sts</t>
  </si>
  <si>
    <t>Campus Rd &amp; E 26th St</t>
  </si>
  <si>
    <t>Ave I &amp; E 31st St</t>
  </si>
  <si>
    <t>Flatbush Ave &amp; Ave L</t>
  </si>
  <si>
    <t>E 249</t>
  </si>
  <si>
    <t>Nostrand Ave &amp; Fenimore St</t>
  </si>
  <si>
    <t>El station</t>
  </si>
  <si>
    <t>Hallway</t>
  </si>
  <si>
    <t>15-249-250</t>
  </si>
  <si>
    <t>Temporary relocation of  E 250 to E 249 quarters</t>
  </si>
  <si>
    <t>H 119</t>
  </si>
  <si>
    <t>H 128</t>
  </si>
  <si>
    <t>Sq 4</t>
  </si>
  <si>
    <t>126 Foster Ave , 1309 prospect Ave (11/1/44), 126 Foster Ave (2/6/51)</t>
  </si>
  <si>
    <t>2261 Chruch Ave (E 248)</t>
  </si>
  <si>
    <t>5113 4th Ave</t>
  </si>
  <si>
    <t>2929 W 8th St</t>
  </si>
  <si>
    <t>1336 60th St</t>
  </si>
  <si>
    <t>491 Rogers Ave (L23)</t>
  </si>
  <si>
    <t>2429 86th St</t>
  </si>
  <si>
    <t>1361 Rockaway Pkway</t>
  </si>
  <si>
    <t>1210 Cortelyou Rd</t>
  </si>
  <si>
    <t>64-18 Queens Blvd</t>
  </si>
  <si>
    <t>5209 5th Ave</t>
  </si>
  <si>
    <t>4210 12th Ave (E 282)</t>
  </si>
  <si>
    <t>1161 79th St (E 284)</t>
  </si>
  <si>
    <t>33-49 Greenpoint Ave</t>
  </si>
  <si>
    <t>1369 Rogers Ave (E 255)</t>
  </si>
  <si>
    <t>8653 18th Ave (E 243)</t>
  </si>
  <si>
    <t>Relocate to E 249 quarters</t>
  </si>
  <si>
    <t>5th Ave &amp; President St</t>
  </si>
  <si>
    <t>Ave J &amp; E 4th St</t>
  </si>
  <si>
    <t>17th Ave &amp; 50th St</t>
  </si>
  <si>
    <t>5-3789-250</t>
  </si>
  <si>
    <t>2-2-1254</t>
  </si>
  <si>
    <t>5-2935-250</t>
  </si>
  <si>
    <t>5-2845-250</t>
  </si>
  <si>
    <t>Haystack</t>
  </si>
  <si>
    <t>Street</t>
  </si>
  <si>
    <t>Synagogue</t>
  </si>
  <si>
    <t>Church (located in E 220)</t>
  </si>
  <si>
    <t>Ave Y &amp; E 15th St</t>
  </si>
  <si>
    <t>Ave V &amp; E 15th St</t>
  </si>
  <si>
    <t>Ave U &amp; Ocean Pkway</t>
  </si>
  <si>
    <t>Ave W &amp; E 3rd St</t>
  </si>
  <si>
    <t>23rd Ave &amp; 82nd St</t>
  </si>
  <si>
    <t>Voorhies Ave &amp; E 13th St</t>
  </si>
  <si>
    <t>Ave R &amp; E 13th St</t>
  </si>
  <si>
    <t>5-3015-250</t>
  </si>
  <si>
    <t>5-7-3362</t>
  </si>
  <si>
    <t>5-7-3312</t>
  </si>
  <si>
    <t>Ave Q &amp; E 15th St</t>
  </si>
  <si>
    <t>5-2528-250</t>
  </si>
  <si>
    <t>Dental laboratory</t>
  </si>
  <si>
    <t>Flatbush Ave &amp; Winthrop St</t>
  </si>
  <si>
    <t>18th Ave &amp; 73rd St</t>
  </si>
  <si>
    <t>Ave K &amp; E 19th St</t>
  </si>
  <si>
    <t>Caton Ave &amp; Ocean Pkway</t>
  </si>
  <si>
    <t>Caton Ave &amp; E 2nd St</t>
  </si>
  <si>
    <t>Pacific St &amp; Carlton Ave</t>
  </si>
  <si>
    <t>Lafayette &amp; Washington Aves</t>
  </si>
  <si>
    <t>1090 ' S of Grand Army Plaza</t>
  </si>
  <si>
    <t>Nostrand Ave &amp; Crown St</t>
  </si>
  <si>
    <t>Greene &amp; Classon Aves</t>
  </si>
  <si>
    <t>Gates &amp; Classon Aves</t>
  </si>
  <si>
    <t>Grand Ave &amp; Prospect Pl</t>
  </si>
  <si>
    <t>President St &amp; Classon Ave</t>
  </si>
  <si>
    <t>Grand Ave &amp; Pacific St</t>
  </si>
  <si>
    <t>Washington &amp; St Marks</t>
  </si>
  <si>
    <t>Prospect Pk W &amp; President St</t>
  </si>
  <si>
    <t>Underhill &amp; Atlantic Aves</t>
  </si>
  <si>
    <t>6th Ave &amp; Dean St</t>
  </si>
  <si>
    <t>Putman Ave &amp; Irving Pl</t>
  </si>
  <si>
    <t>Washinton Ave &amp; Fulton St</t>
  </si>
  <si>
    <t>Lincoln Pl &amp; Franklin Ave</t>
  </si>
  <si>
    <t>Grand Ave opp Lexington Ave</t>
  </si>
  <si>
    <t>Franklin Ave &amp; Sterling PL</t>
  </si>
  <si>
    <t>4th Ave &amp; Douglass St</t>
  </si>
  <si>
    <t>Nostrand Ave &amp; St Johns pl</t>
  </si>
  <si>
    <t>Bedford Ave &amp; Halsey St</t>
  </si>
  <si>
    <t>Greene &amp; Clermont Aves</t>
  </si>
  <si>
    <t>Fulton St &amp; Classon Ave</t>
  </si>
  <si>
    <t>Flatbush Ave &amp; Midwood</t>
  </si>
  <si>
    <t>Flatbush Ave &amp; Bergen St</t>
  </si>
  <si>
    <t>Rogers Ave &amp; Prospect Pl</t>
  </si>
  <si>
    <t>Bedford Ave &amp; Park Pl</t>
  </si>
  <si>
    <t>Lafayette Ave opp Steuben St</t>
  </si>
  <si>
    <t>6th Ave &amp; Prospect Pl</t>
  </si>
  <si>
    <t>5th Ave &amp; St Johns Pl</t>
  </si>
  <si>
    <t>Fulton St &amp; Clermont Ave</t>
  </si>
  <si>
    <t>8th Ave &amp; Union St</t>
  </si>
  <si>
    <t>Atlantic &amp; Vanderbilt Aves</t>
  </si>
  <si>
    <t>Fulton St 7 Clinton Ave</t>
  </si>
  <si>
    <t>Lafayette Ave &amp; Adelphia St</t>
  </si>
  <si>
    <t>Butler Pl 7 Plaza St</t>
  </si>
  <si>
    <t>Flatbush Ave &amp; Park Pl</t>
  </si>
  <si>
    <t>Grand Ave &amp; Bergan St</t>
  </si>
  <si>
    <t>Lafayette Ave opp Kent Ave</t>
  </si>
  <si>
    <t>H 132</t>
  </si>
  <si>
    <t>5-1236-219</t>
  </si>
  <si>
    <t>5-1235-219</t>
  </si>
  <si>
    <t>3-1075-3</t>
  </si>
  <si>
    <t>2nd alarm, tenement (injury)</t>
  </si>
  <si>
    <t>Boiler explosion</t>
  </si>
  <si>
    <t>emergency</t>
  </si>
  <si>
    <t>High School</t>
  </si>
  <si>
    <t>Waste paper warehouse</t>
  </si>
  <si>
    <t>2-2-1088</t>
  </si>
  <si>
    <t>E 234</t>
  </si>
  <si>
    <t>5-1247-219</t>
  </si>
  <si>
    <t>Store &amp; Apartment</t>
  </si>
  <si>
    <t>5-624-219</t>
  </si>
  <si>
    <t>3-3-363</t>
  </si>
  <si>
    <t>Auto Accident</t>
  </si>
  <si>
    <t>Motor</t>
  </si>
  <si>
    <t>BMT cut</t>
  </si>
  <si>
    <t>Factory (Located in E 235)</t>
  </si>
  <si>
    <t>Franklin Ave &amp; Fulton St</t>
  </si>
  <si>
    <t>Rogers Ave &amp; Union St</t>
  </si>
  <si>
    <t>Gates &amp; Waverly Aves</t>
  </si>
  <si>
    <t>Madison &amp; Classon Ave</t>
  </si>
  <si>
    <t>Classon Ave &amp; St Johns Pl</t>
  </si>
  <si>
    <t>Dean St &amp; Vanderbilt Ave</t>
  </si>
  <si>
    <t>Stone Ave &amp; Truxton St</t>
  </si>
  <si>
    <t>East NY Ave &amp; Osborne St</t>
  </si>
  <si>
    <t>Pacific St &amp; Franklin Ave</t>
  </si>
  <si>
    <t>Franklin Ave Clifton Pl</t>
  </si>
  <si>
    <t>Franklin &amp; Putman Aves</t>
  </si>
  <si>
    <t>Greene &amp; Bedford Aves</t>
  </si>
  <si>
    <t>Glenmore &amp; Thatford Aves</t>
  </si>
  <si>
    <t>E 227</t>
  </si>
  <si>
    <t>5-7-974</t>
  </si>
  <si>
    <t>5-990-219</t>
  </si>
  <si>
    <t>Franklin Ave &amp; Lefferts Pl</t>
  </si>
  <si>
    <t>Underhill Ave &amp; Sterling Pl</t>
  </si>
  <si>
    <t>Rochester Ave &amp; Park Pl</t>
  </si>
  <si>
    <t>Utica Ave &amp; Herkiner St</t>
  </si>
  <si>
    <t>Washington Ave &amp; Dean St</t>
  </si>
  <si>
    <t>Park Pl and Classon Ave</t>
  </si>
  <si>
    <t>Grand Ave &amp; Clifton Pl</t>
  </si>
  <si>
    <t>Bedgord Ave &amp; Eastern Pkway</t>
  </si>
  <si>
    <t>Lincoln Pl &amp; Washington Ave</t>
  </si>
  <si>
    <t>Grand Ave &amp; Lefferts Pl</t>
  </si>
  <si>
    <t>Bedford Ave &amp; St Marks Ave</t>
  </si>
  <si>
    <t>Lexington &amp; Franklin Aves</t>
  </si>
  <si>
    <t>4th Ave &amp; Dean St</t>
  </si>
  <si>
    <t>5-7-1616</t>
  </si>
  <si>
    <t>5-3944-219</t>
  </si>
  <si>
    <t>(Relief) Abandoned Bldg</t>
  </si>
  <si>
    <t>Thinners</t>
  </si>
  <si>
    <t>??</t>
  </si>
  <si>
    <t>Emergency - Subway</t>
  </si>
  <si>
    <t>15-201-219</t>
  </si>
  <si>
    <t>Classon &amp; St Marks Aves</t>
  </si>
  <si>
    <t>Vanderbilt &amp; St Marks Avs</t>
  </si>
  <si>
    <t>5th Ave &amp; Park Pl</t>
  </si>
  <si>
    <t>Fulton St &amp; Carlton Ave</t>
  </si>
  <si>
    <t>Prospect PL &amp; Carlton Ave</t>
  </si>
  <si>
    <t>Vanderbilt Ave &amp; Park Pl</t>
  </si>
  <si>
    <t>3-1235-2</t>
  </si>
  <si>
    <t>2-2-3794</t>
  </si>
  <si>
    <t>5-1070-219</t>
  </si>
  <si>
    <t>5-993-219</t>
  </si>
  <si>
    <t>Fuse box</t>
  </si>
  <si>
    <t>(Relieved)</t>
  </si>
  <si>
    <t>Prospect Pl &amp; Franklin Ave</t>
  </si>
  <si>
    <t>Eastern Pkway &amp; Classon Ave</t>
  </si>
  <si>
    <t>Flatbush &amp; 8th Aves</t>
  </si>
  <si>
    <t>5-992-219</t>
  </si>
  <si>
    <t>3-990-5</t>
  </si>
  <si>
    <t>E 280</t>
  </si>
  <si>
    <t>Subway station</t>
  </si>
  <si>
    <t>Shaft</t>
  </si>
  <si>
    <t>Razed Bldg</t>
  </si>
  <si>
    <t>Lumber pile</t>
  </si>
  <si>
    <t>Greene &amp; Clinton Aves</t>
  </si>
  <si>
    <t>Lafayette  &amp; Clinton Aves</t>
  </si>
  <si>
    <t>Atlantic &amp; Classon Aves</t>
  </si>
  <si>
    <t>Classon Ave &amp; Dean St</t>
  </si>
  <si>
    <t>4th &amp; Flatbush Aves</t>
  </si>
  <si>
    <t>Summit St &amp; Commercial Wh</t>
  </si>
  <si>
    <t>5-7-983</t>
  </si>
  <si>
    <t>3-972-4</t>
  </si>
  <si>
    <t>4-4-1379</t>
  </si>
  <si>
    <t>6;32 pm</t>
  </si>
  <si>
    <t>(Relieved) 5th Alarm, warehouse</t>
  </si>
  <si>
    <t>Factory - oil burner explosion</t>
  </si>
  <si>
    <t>Vacant store</t>
  </si>
  <si>
    <t>Cornice</t>
  </si>
  <si>
    <t>Qu</t>
  </si>
  <si>
    <t>35th Ave at 35th St</t>
  </si>
  <si>
    <t xml:space="preserve">Shore Bulkhead </t>
  </si>
  <si>
    <t>Lafayette  &amp; Classon Aves</t>
  </si>
  <si>
    <t>Atlantic Ave &amp; Adelphi St</t>
  </si>
  <si>
    <t>Bedford Ave &amp; Dean St</t>
  </si>
  <si>
    <t>Franklin Ave &amp; Monroe St</t>
  </si>
  <si>
    <t>Franklin Ave &amp; Montgomery St</t>
  </si>
  <si>
    <t>Lefferts &amp; Bedford Aves</t>
  </si>
  <si>
    <t>Flatbush &amp; 5th Aves</t>
  </si>
  <si>
    <t>3-1235-4</t>
  </si>
  <si>
    <t>2-2-1084</t>
  </si>
  <si>
    <t>&amp;:36 am</t>
  </si>
  <si>
    <t>3-988-3</t>
  </si>
  <si>
    <t>3rd Alarm - Apartment</t>
  </si>
  <si>
    <t>Steam</t>
  </si>
  <si>
    <t>Bergan &amp; Smith Sts</t>
  </si>
  <si>
    <t>Grand &amp; Atlantic Aves</t>
  </si>
  <si>
    <t>Crown St &amp; Washington Ave</t>
  </si>
  <si>
    <t>3-623-2</t>
  </si>
  <si>
    <t>3-3-551</t>
  </si>
  <si>
    <t>Hospital</t>
  </si>
  <si>
    <t>Oil heator</t>
  </si>
  <si>
    <t>School</t>
  </si>
  <si>
    <t>5th Alarm - factory</t>
  </si>
  <si>
    <t>Furnace explosion</t>
  </si>
  <si>
    <t>Garage &amp; truck</t>
  </si>
  <si>
    <t>Rogers Ave &amp; Carroll St</t>
  </si>
  <si>
    <t>Marcy Ave &amp; Walton St</t>
  </si>
  <si>
    <t>Throop Ave &amp; Floyd St</t>
  </si>
  <si>
    <t>Marcy Ave &amp; Koscuisko St</t>
  </si>
  <si>
    <r>
      <t>Flatbush Ave, 1090' S of GAP (</t>
    </r>
    <r>
      <rPr>
        <i/>
        <sz val="8"/>
        <rFont val="Calibri"/>
        <family val="2"/>
        <scheme val="minor"/>
      </rPr>
      <t>Grand Army Plaza)</t>
    </r>
  </si>
  <si>
    <t>2-2-358</t>
  </si>
  <si>
    <t>Emergency - Apt.</t>
  </si>
  <si>
    <t>Truck terminal</t>
  </si>
  <si>
    <t>Locate E 230, 3rd Alarm, Abandoned Bldgs</t>
  </si>
  <si>
    <t>Multiple Dwelling</t>
  </si>
  <si>
    <t>5th &amp; St Marks Aves</t>
  </si>
  <si>
    <t>Cambridge Pl. &amp; Fulton St</t>
  </si>
  <si>
    <t>Atlantic &amp; 6th Aves</t>
  </si>
  <si>
    <t>5-982-219</t>
  </si>
  <si>
    <t>(Relieved) Cellar</t>
  </si>
  <si>
    <t>Debris</t>
  </si>
  <si>
    <t>Henry &amp; Pineapple Sts</t>
  </si>
  <si>
    <t>Troy Ave &amp; Pacific St</t>
  </si>
  <si>
    <t>St Marks &amp; Troy Aves</t>
  </si>
  <si>
    <t>Nostrand Ave &amp; Hancock St</t>
  </si>
  <si>
    <t>Hancock St &amp; Spencer Pl</t>
  </si>
  <si>
    <t>Washington &amp; St Marks Aves</t>
  </si>
  <si>
    <t>Caroll St &amp; Franklin Ave</t>
  </si>
  <si>
    <t>Clarkson Ave &amp; E 56th St</t>
  </si>
  <si>
    <t>Greene &amp; Carlton Aves</t>
  </si>
  <si>
    <t>5-7-916</t>
  </si>
  <si>
    <t>L 123</t>
  </si>
  <si>
    <t>3-3-462</t>
  </si>
  <si>
    <t>5-3942-219</t>
  </si>
  <si>
    <t>10:4) pm</t>
  </si>
  <si>
    <t>2nd Alam (relieved) Cellar</t>
  </si>
  <si>
    <t>4th Alarm, Taxpayer</t>
  </si>
  <si>
    <t>Ambulance</t>
  </si>
  <si>
    <t>Flushing &amp; Gardner Aves</t>
  </si>
  <si>
    <t>Harrison Ave &amp; Wallabout St</t>
  </si>
  <si>
    <t>Gates Ave &amp; St James Pl</t>
  </si>
  <si>
    <t>Gates &amp; Grand Avs</t>
  </si>
  <si>
    <t>Bedford Ave &amp; President St</t>
  </si>
  <si>
    <t>3-3-286</t>
  </si>
  <si>
    <t>3;32 pm</t>
  </si>
  <si>
    <t>Locate in E 230, 4th Alarm, Warehouse</t>
  </si>
  <si>
    <t>6th Ave &amp; Sterling Pl</t>
  </si>
  <si>
    <t>&amp;th Ave &amp; Berkley PL</t>
  </si>
  <si>
    <t>Eastern Pkway &amp; Underhill Ave</t>
  </si>
  <si>
    <t>Lafayette &amp; Clinton Aves</t>
  </si>
  <si>
    <t>Lafayette &amp; Grand Sts</t>
  </si>
  <si>
    <t>66-44-198</t>
  </si>
  <si>
    <t>Locate in E 207, 5th Alarm, Loft Bldgs</t>
  </si>
  <si>
    <t>Hotel</t>
  </si>
  <si>
    <t>Acid-street</t>
  </si>
  <si>
    <t>Fulton St &amp; Downing Pl</t>
  </si>
  <si>
    <t>Liberty &amp; Pennsylvania Aves</t>
  </si>
  <si>
    <t>ENY &amp; Howard Aves</t>
  </si>
  <si>
    <t>6th Ave &amp; Lincoln Pl</t>
  </si>
  <si>
    <t>Lefferts &amp; St James Pl</t>
  </si>
  <si>
    <t>3-954-1</t>
  </si>
  <si>
    <t>33-1730</t>
  </si>
  <si>
    <t>55-1542</t>
  </si>
  <si>
    <t>3rd Alarm, locate in E 234, Dance hall</t>
  </si>
  <si>
    <t>Converted dwelling</t>
  </si>
  <si>
    <t>5th Alarm, Locate in E 280, Taxpayers</t>
  </si>
  <si>
    <t>Atlantic &amp; 5th Aves</t>
  </si>
  <si>
    <t>Union St &amp; Franklin Ave</t>
  </si>
  <si>
    <t>Washington &amp; Greene Aves</t>
  </si>
  <si>
    <t>Atlantic Ave &amp; Cumberland St</t>
  </si>
  <si>
    <t>3-612-3</t>
  </si>
  <si>
    <t>5-7-626</t>
  </si>
  <si>
    <t>RR yard</t>
  </si>
  <si>
    <t>3rd rail</t>
  </si>
  <si>
    <t>Valve alarm</t>
  </si>
  <si>
    <t>Frame Dwelling</t>
  </si>
  <si>
    <t>Rooming house</t>
  </si>
  <si>
    <t>Jefferson Ave &amp; Claver Pl</t>
  </si>
  <si>
    <t>5-983-219</t>
  </si>
  <si>
    <t>School yard</t>
  </si>
  <si>
    <t>Converted Dwelling</t>
  </si>
  <si>
    <t>Oil truck leak</t>
  </si>
  <si>
    <t>Defective chimney</t>
  </si>
  <si>
    <t>5th Alarm, Bowling alley &amp; stores (relieved)</t>
  </si>
  <si>
    <t>19:13 on</t>
  </si>
  <si>
    <t>a</t>
  </si>
  <si>
    <t>Gold &amp; Beekman Sts</t>
  </si>
  <si>
    <t>Atlantic &amp; Bedford Aves</t>
  </si>
  <si>
    <t>7th Ave &amp; St Johns PL</t>
  </si>
  <si>
    <t>3-1235-3</t>
  </si>
  <si>
    <t>66-44-170</t>
  </si>
  <si>
    <t>Burst pipe</t>
  </si>
  <si>
    <t>Store and flat</t>
  </si>
  <si>
    <t>West Broadway &amp;  Park Pl (Manhattan)</t>
  </si>
  <si>
    <t>Tompkins Ave &amp; Stockton St</t>
  </si>
  <si>
    <t>Fulton St &amp; Arlington Pl</t>
  </si>
  <si>
    <t>22-364</t>
  </si>
  <si>
    <t>5-7-972</t>
  </si>
  <si>
    <t>66-44-106</t>
  </si>
  <si>
    <t>12;13 pm</t>
  </si>
  <si>
    <t>2nd Alarm - Located in E 235, Frame Tenements</t>
  </si>
  <si>
    <t>Smoke</t>
  </si>
  <si>
    <t>Water leak</t>
  </si>
  <si>
    <t>4th Alarm, Locate in E 207, Loft bldg</t>
  </si>
  <si>
    <t>E 218</t>
  </si>
  <si>
    <t>Hopkinson Ave &amp; Sumpter St</t>
  </si>
  <si>
    <t>Howard Ave &amp; Chauncey St</t>
  </si>
  <si>
    <t>Reid Ave &amp; Marion St</t>
  </si>
  <si>
    <t>Bedford Ave &amp; St Johns Pl</t>
  </si>
  <si>
    <t>3-1235-13</t>
  </si>
  <si>
    <t>2nd Alarm (Relieved) - Rooming house</t>
  </si>
  <si>
    <t>Green Ave &amp; Cambridge Pl</t>
  </si>
  <si>
    <t>Underhille Ave &amp; Prospect Pl</t>
  </si>
  <si>
    <t>Utica Ave &amp; Union St</t>
  </si>
  <si>
    <t>5-1607-234</t>
  </si>
  <si>
    <t>Sprinkler</t>
  </si>
  <si>
    <t>Sofa - Pumper broke down</t>
  </si>
  <si>
    <t>Gasline in street</t>
  </si>
  <si>
    <t>Throop Ave &amp; Ellery St</t>
  </si>
  <si>
    <t>Ralph &amp; Jefferson Aves</t>
  </si>
  <si>
    <t>Lewis Ave &amp; Halsey St</t>
  </si>
  <si>
    <t>Bergen St &amp; Carlton Ave</t>
  </si>
  <si>
    <t>Howard &amp; Blake Aves</t>
  </si>
  <si>
    <t>22-359</t>
  </si>
  <si>
    <t>5-1234-219</t>
  </si>
  <si>
    <t>22-874</t>
  </si>
  <si>
    <t>Locate in E 230, tenements</t>
  </si>
  <si>
    <t>Abandoned bldg</t>
  </si>
  <si>
    <t>Television</t>
  </si>
  <si>
    <t>Boiler</t>
  </si>
  <si>
    <t>Locate in E 214, Abandoned bldgs</t>
  </si>
  <si>
    <t>166 Clymer till 23 May 1944, then 26 Hooper St</t>
  </si>
  <si>
    <t>650 Hart St</t>
  </si>
  <si>
    <t>979 Herkimer St</t>
  </si>
  <si>
    <t>1472 Bergen St</t>
  </si>
  <si>
    <r>
      <t>2261 Chruch Ave (</t>
    </r>
    <r>
      <rPr>
        <sz val="11"/>
        <color rgb="FFFF0000"/>
        <rFont val="Calibri"/>
        <family val="2"/>
        <scheme val="minor"/>
      </rPr>
      <t>E 248 &amp; Batt 41)</t>
    </r>
  </si>
  <si>
    <t>L 23</t>
  </si>
  <si>
    <t xml:space="preserve">26 Hooper St </t>
  </si>
  <si>
    <t>617 Central Ave  became SQ 252 in July 1998</t>
  </si>
  <si>
    <t xml:space="preserve">1367 Rogers Ave </t>
  </si>
  <si>
    <t xml:space="preserve">10-40 47th Ave </t>
  </si>
  <si>
    <t>L 65</t>
  </si>
  <si>
    <t>489 St Johns PL</t>
  </si>
  <si>
    <t xml:space="preserve">4210 12th Ave </t>
  </si>
  <si>
    <t>160 Carlton Ave  till 17 May 44 then 26 Hooper St (E 211)</t>
  </si>
  <si>
    <t>423 Ralph Ave</t>
  </si>
  <si>
    <t xml:space="preserve">489 St Johns Pl </t>
  </si>
  <si>
    <t>E 284</t>
  </si>
  <si>
    <t>901 Ave U</t>
  </si>
  <si>
    <t>E 254</t>
  </si>
  <si>
    <t>E 243</t>
  </si>
  <si>
    <t>H 153</t>
  </si>
  <si>
    <t>Broadway &amp; Covert St</t>
  </si>
  <si>
    <t>Rockaway Ave &amp; McDougal St</t>
  </si>
  <si>
    <t>Decatur St &amp; Patchen Ave</t>
  </si>
  <si>
    <t>Schenectady Ave &amp; Lincoln Pl</t>
  </si>
  <si>
    <t>Utica Ave &amp; Dean St</t>
  </si>
  <si>
    <t>Atlantic &amp; Ralph Aves</t>
  </si>
  <si>
    <t>Atlantic &amp; Buffalo Aves</t>
  </si>
  <si>
    <t>Riverdale Ave &amp; Chester St</t>
  </si>
  <si>
    <t>Pitkin Ave &amp; Junius St</t>
  </si>
  <si>
    <t>Dumont &amp; Stone Aves</t>
  </si>
  <si>
    <t>Riverdale Ave &amp; Christopher St</t>
  </si>
  <si>
    <t>Blake Ave &amp; Hinsdale St</t>
  </si>
  <si>
    <t>Linden Blvd &amp; Williams St</t>
  </si>
  <si>
    <t>E 98th St, 125' Sof Hegeman</t>
  </si>
  <si>
    <t>New Lots Ave &amp; Powell St</t>
  </si>
  <si>
    <t>ENY Ave &amp; Christopher St</t>
  </si>
  <si>
    <t>Frame dwelling</t>
  </si>
  <si>
    <t>Rockaway Ave &amp; Marion St</t>
  </si>
  <si>
    <t>Saratoga Ave &amp; Bainbridge St</t>
  </si>
  <si>
    <t>Fulton St &amp; Saratoga Ave</t>
  </si>
  <si>
    <t>Fulton St &amp; Ralph Ave</t>
  </si>
  <si>
    <t>Patchen Ave &amp; Fulton St</t>
  </si>
  <si>
    <t>Ralph Ave &amp; Prospect Pl</t>
  </si>
  <si>
    <t>Sutter Ave &amp; Grafton St</t>
  </si>
  <si>
    <t>Howard &amp; St Marks Aves</t>
  </si>
  <si>
    <t>Blake &amp; Saratoga Aves</t>
  </si>
  <si>
    <t>Blake Ave, 500' E of Rockway Ave</t>
  </si>
  <si>
    <t>Rockaway &amp; Sutter Aves</t>
  </si>
  <si>
    <t>Pitkin &amp; Christopher Aves</t>
  </si>
  <si>
    <t>Belmont Ave &amp; Powell St</t>
  </si>
  <si>
    <t>Blake Ave &amp; Christopher St</t>
  </si>
  <si>
    <t>Riverdale &amp; Georgia Aves</t>
  </si>
  <si>
    <t>Pitkin Ave &amp; Williams St</t>
  </si>
  <si>
    <t>Riverdale Ave &amp; Osborne St</t>
  </si>
  <si>
    <t>Liberty &amp; Snediker Aves</t>
  </si>
  <si>
    <t>Rooming House</t>
  </si>
  <si>
    <t>Project</t>
  </si>
  <si>
    <t>Multiple Dwellin</t>
  </si>
  <si>
    <t>no info</t>
  </si>
  <si>
    <t>Riverdale Ave &amp; Junius St</t>
  </si>
  <si>
    <t>Ralph Ave &amp; Halsey St</t>
  </si>
  <si>
    <t>Livonia &amp; Hopkinson Aves</t>
  </si>
  <si>
    <t>Pitkin Ave &amp; Amboy St</t>
  </si>
  <si>
    <t>Eastern Pkway &amp; Saratoga Ave</t>
  </si>
  <si>
    <t>Blake Ave &amp; Amboy St</t>
  </si>
  <si>
    <t>Stone &amp; Newport Aves</t>
  </si>
  <si>
    <t>Bway &amp; Aberdeen St</t>
  </si>
  <si>
    <t>Livonia Ave &amp; Watkins St</t>
  </si>
  <si>
    <t>Rochester &amp; St Marks Aves</t>
  </si>
  <si>
    <t>Liberty &amp; Stone Aves</t>
  </si>
  <si>
    <t>Howard Ave &amp; Sterling Pl</t>
  </si>
  <si>
    <t>Pitkin ave &amp; Chester St</t>
  </si>
  <si>
    <t>Project, incinerator</t>
  </si>
  <si>
    <t>RR cut</t>
  </si>
  <si>
    <t>Sutter Ave &amp; Sackman St</t>
  </si>
  <si>
    <t>Dumont Ave &amp; Williams St</t>
  </si>
  <si>
    <t>Stone Ave &amp; Hull St</t>
  </si>
  <si>
    <t>Sutter Ave &amp; Watkins St</t>
  </si>
  <si>
    <t>Buffalo Ave &amp; Lincoln Pl</t>
  </si>
  <si>
    <t>Alabama Ave &amp; Linden Blvd</t>
  </si>
  <si>
    <t>Blake Ave &amp; Chester St</t>
  </si>
  <si>
    <t>Livonia &amp; Rockaway Aves</t>
  </si>
  <si>
    <t>Sutter Ave &amp; Strauss St</t>
  </si>
  <si>
    <t>Howard Ave &amp; Sumpter St</t>
  </si>
  <si>
    <t>Rockaway &amp; Glenmore Aves</t>
  </si>
  <si>
    <t>Utica Ave &amp; Prospect Pl</t>
  </si>
  <si>
    <t>Glenmore &amp; Van Sinderin Aves</t>
  </si>
  <si>
    <t>3-1662-4</t>
  </si>
  <si>
    <t>Hopkinson Ave &amp; Macon St</t>
  </si>
  <si>
    <t>Sutter Ave &amp; Union St</t>
  </si>
  <si>
    <t>Saratoga Ave &amp; Bergen St</t>
  </si>
  <si>
    <t>Rockaway Ave &amp; St Marks Ave</t>
  </si>
  <si>
    <t>Hopkinson Ave &amp; Prospect Pl</t>
  </si>
  <si>
    <t>Atlantic Ave &amp; Eastern Pkway</t>
  </si>
  <si>
    <t>Dumont Ave &amp; Powell St</t>
  </si>
  <si>
    <t>Belmont Ave &amp; Hinsdale St</t>
  </si>
  <si>
    <t>New Lots Ave &amp; Hinsdale St</t>
  </si>
  <si>
    <t>Lott Ave &amp; Junius St</t>
  </si>
  <si>
    <t>Riverdale Ave &amp; Amboy St</t>
  </si>
  <si>
    <t>Buffalo Ave &amp; Bergen St</t>
  </si>
  <si>
    <t>ENY Ave &amp; E 96th St</t>
  </si>
  <si>
    <t>Pitkin &amp; Saratoga Aves</t>
  </si>
  <si>
    <t>Howard Ave &amp; Pacific St</t>
  </si>
  <si>
    <t>Hopkinson Ave &amp; Dean St</t>
  </si>
  <si>
    <t>ENY Ave &amp; Bristol St</t>
  </si>
  <si>
    <t>Riverdale Ave &amp; Strauss St</t>
  </si>
  <si>
    <t>Glenmore &amp; Sheffield Aves</t>
  </si>
  <si>
    <t>Hegeman Ave &amp; Malta St</t>
  </si>
  <si>
    <t>Newport &amp; Williams Aves</t>
  </si>
  <si>
    <t>Atlantic Ave &amp; Hinsdale St</t>
  </si>
  <si>
    <t>Lott Ave &amp; E 98th St</t>
  </si>
  <si>
    <t>Eastern Pkway &amp; Ralph Ave</t>
  </si>
  <si>
    <t>Howard Ave &amp; Macon Ts</t>
  </si>
  <si>
    <t>Saratoga Ave &amp; Marion Stt</t>
  </si>
  <si>
    <t>Howard Ave &amp; Decatur St</t>
  </si>
  <si>
    <t>Ralph Ave &amp; Bainbridge St</t>
  </si>
  <si>
    <t>ENY Ave &amp; Strauss St</t>
  </si>
  <si>
    <t>Rochester Ave &amp; Lincoln Pl</t>
  </si>
  <si>
    <t>Ralph &amp; ENY Aves</t>
  </si>
  <si>
    <t>Livonia Ave &amp; Sackman St</t>
  </si>
  <si>
    <t>Belmont &amp; Van Sinderin Aves</t>
  </si>
  <si>
    <t>Blake &amp; Van Sinderin</t>
  </si>
  <si>
    <t>Rockaway Ave &amp; Fulton St</t>
  </si>
  <si>
    <t>Pitkin &amp; Pennsylvania Aves</t>
  </si>
  <si>
    <t>Pennsylvania &amp; Hegeman Aves</t>
  </si>
  <si>
    <t>Bway &amp; Cornelia St</t>
  </si>
  <si>
    <t>Howard Ave &amp; Herkiner St</t>
  </si>
  <si>
    <t>Dumont &amp; Georgia Aves</t>
  </si>
  <si>
    <t>Coal bin</t>
  </si>
  <si>
    <t>Belmont  &amp; Thatford Aves</t>
  </si>
  <si>
    <t>Hopkinson Ave &amp; Chauncey St</t>
  </si>
  <si>
    <t>Pitkin Ave &amp; Snediker St</t>
  </si>
  <si>
    <t>Linden Blvd &amp; Snedicker Ave</t>
  </si>
  <si>
    <t>Fulton &amp; Wyona St</t>
  </si>
  <si>
    <t>Lott Ave &amp; Amboy St</t>
  </si>
  <si>
    <t>Hegeman Ave &amp; Thatford St</t>
  </si>
  <si>
    <t>ENY Ave &amp; Junius St</t>
  </si>
  <si>
    <t>Pot</t>
  </si>
  <si>
    <t>Livonia  &amp; Sartoga Aves</t>
  </si>
  <si>
    <t>Dumont &amp; Snediker Aves</t>
  </si>
  <si>
    <t>Glenmore &amp; Alabama Aves</t>
  </si>
  <si>
    <t>Van Sinderin &amp; New Lots Aves</t>
  </si>
  <si>
    <t>Eastern Pkway &amp; Howard Ave</t>
  </si>
  <si>
    <t>Eastern Pkway &amp; Herkimer St</t>
  </si>
  <si>
    <t>Cooking</t>
  </si>
  <si>
    <t>Every Fireman is given a Group # 1-25</t>
  </si>
  <si>
    <t>* 72 HOUR LEAVE</t>
  </si>
  <si>
    <t>( )48 HOUR LEAVE</t>
  </si>
  <si>
    <t>Monday(1)-(2)-3*-4-5-6</t>
  </si>
  <si>
    <t>16*-17*-18*-19-20-21</t>
  </si>
  <si>
    <t>Tuesday(4)-(5)-6*-7-8-9</t>
  </si>
  <si>
    <t>19*-20*-21*-22-23-24</t>
  </si>
  <si>
    <t>Wednesday(7)-(8)-9*-10-11-12</t>
  </si>
  <si>
    <t>22*-23*-24*-25-1-2</t>
  </si>
  <si>
    <t>Thursday(10)-(11)-12*-13-14-15</t>
  </si>
  <si>
    <t>25*-1*-2*-3-4-5</t>
  </si>
  <si>
    <t>Friday(11)-(12)-13*-14-15-16</t>
  </si>
  <si>
    <t>1*-2*-3*-4-5-6</t>
  </si>
  <si>
    <t>Saturday(14)-(15)-16*-17-18-19</t>
  </si>
  <si>
    <t>4*-5*-6*-7-8-9</t>
  </si>
  <si>
    <t>Sunday(17)-(18)-19*-20-21-22</t>
  </si>
  <si>
    <t>7*-8*-9*-10-11-12</t>
  </si>
  <si>
    <t>M(20)-(21)-22*-23-24-25</t>
  </si>
  <si>
    <t>10*-11*-12*-13-14-15</t>
  </si>
  <si>
    <t>T(5)-(6)-7*-8-9-10</t>
  </si>
  <si>
    <t>20*-21*-22*-23-24-25</t>
  </si>
  <si>
    <t>W(8)-(9)-10*-11-12-13</t>
  </si>
  <si>
    <t>23*-24*-25*-1-2-3</t>
  </si>
  <si>
    <t>T(1)-(2)-3*-4-5-6</t>
  </si>
  <si>
    <t>Mon</t>
  </si>
  <si>
    <t>Tue</t>
  </si>
  <si>
    <t>Wed</t>
  </si>
  <si>
    <t>Thu</t>
  </si>
  <si>
    <t>Fri</t>
  </si>
  <si>
    <t>Sat</t>
  </si>
  <si>
    <t>mon</t>
  </si>
  <si>
    <t>Hopkinson Ave &amp; Decatur St</t>
  </si>
  <si>
    <t>Saratoga Ave &amp; McDougal St</t>
  </si>
  <si>
    <t>Dumont Ave &amp; Bristol St</t>
  </si>
  <si>
    <t>Dumont Ave &amp; Thatford St</t>
  </si>
  <si>
    <t>New Lots &amp; Sheffield Aves</t>
  </si>
  <si>
    <t>Sheds</t>
  </si>
  <si>
    <t>Liberty Ave &amp; Powell St</t>
  </si>
  <si>
    <t>Belmont &amp; Stone Aves</t>
  </si>
  <si>
    <t>Liberty &amp; Williams Aves</t>
  </si>
  <si>
    <t>Belmont &amp; Alabama Aves</t>
  </si>
  <si>
    <t>Lott &amp; Stone Aves</t>
  </si>
  <si>
    <t>(Relieved) 3rd Alarm - paper warehouse</t>
  </si>
  <si>
    <t>Electrical</t>
  </si>
  <si>
    <t>Sun</t>
  </si>
  <si>
    <t>Patchen Ave &amp; Chauncey St</t>
  </si>
  <si>
    <t>Ralph Ave &amp; St Johns Pl</t>
  </si>
  <si>
    <t>Herkimer St &amp; Monaco Pl</t>
  </si>
  <si>
    <t>Dumont Ave &amp; Herzl St</t>
  </si>
  <si>
    <t>Sutter &amp; Snedicker Aves</t>
  </si>
  <si>
    <t>Livonia &amp; Sheffield Aves</t>
  </si>
  <si>
    <t>Rockaway &amp; Shore Pkways</t>
  </si>
  <si>
    <t>Eastern Pkway &amp; Utica Ave</t>
  </si>
  <si>
    <t>Fulton St &amp; Rochester Ave</t>
  </si>
  <si>
    <t>Bergen St &amp; Schenectady Ave</t>
  </si>
  <si>
    <t>Saratoga &amp; Atlantic Aves</t>
  </si>
  <si>
    <t>Riverdale Ave &amp; Hinsdale St</t>
  </si>
  <si>
    <t>8-1655-4</t>
  </si>
  <si>
    <t>Aparrtment</t>
  </si>
  <si>
    <t>Areaway</t>
  </si>
  <si>
    <t>Saratoga Ave &amp; Halsey St</t>
  </si>
  <si>
    <t>Knickerbocker Ave &amp; Moffet St</t>
  </si>
  <si>
    <t>Glenmore Ave &amp; Sackman St</t>
  </si>
  <si>
    <t>Dumont Ave &amp; Legion St</t>
  </si>
  <si>
    <t>Seaview Ave &amp; E 98th St</t>
  </si>
  <si>
    <t>8-898-4</t>
  </si>
  <si>
    <t>oil burner</t>
  </si>
  <si>
    <t>Frame Dwellings</t>
  </si>
  <si>
    <t>Frame shed</t>
  </si>
  <si>
    <t>FDNY works a 25 Group, 2 Platoon System Chart. 9 hour days (9am-6pm or "9x6" in FDNY lingo) and 15 hour nights (6x9) are worked. Don't quote me on the following, but the schedule is something like this:</t>
  </si>
  <si>
    <t>3 day tours, off 24 hours</t>
  </si>
  <si>
    <t>3 night tours, off 72 hours</t>
  </si>
  <si>
    <t>4 day tours, off 48 hours</t>
  </si>
  <si>
    <t>3 night tours, off 96 hours</t>
  </si>
  <si>
    <t>**Like I said, SOMETHING like that!** If I have it wrong, which I probably do, please forgive me. Most FDNY members work out MXT's (Mutual Exchange of Tour) with other members, and work 24 or 36 straight so that they dont have to keep driving in and out of the city- If you live out on Long Island, and work lets say, in Manhattan, that could mean a 1.5 hour commute! Or, if you live up in the mountains...And work in Brooklyn....again, a nightmare commute!!</t>
  </si>
  <si>
    <t>During the first few weeks following the crisis, FDNY implemented an emergency schedule- 24 on, 24 off. A few weeks later, 24 on, 48 off was used. The end of the first week of October, I believe, they went back to their normal schedule.</t>
  </si>
  <si>
    <t xml:space="preserve">During the first few weeks following the crisis, FDNY implemented an emergency schedule- 24 on, 24 off. A few weeks later, 24 on, 48 off was used. The end of the first week of October, I believe, they went back to their normal schedule. </t>
  </si>
  <si>
    <t>o.k. lets start with the chart. we have a 25 man group chart. every member is assigned a number (1 to 25). we work two day tours, 9am to 6pm off 48 hours then we work two night tours, 6pm to 9am off 72 hours back to days.</t>
  </si>
  <si>
    <t>Staffing</t>
  </si>
  <si>
    <t>most engines 4men and one officer</t>
  </si>
  <si>
    <t>some engines 5men and one officer</t>
  </si>
  <si>
    <t>trucks 5 men one officer</t>
  </si>
  <si>
    <t>squads (j.v. lol)one officer and five short young guys.</t>
  </si>
  <si>
    <t>haz-mat one officer and 7 men</t>
  </si>
  <si>
    <t xml:space="preserve">RESCUE one officer and five guys who think they are officers(lol). </t>
  </si>
  <si>
    <t>Annual total</t>
  </si>
  <si>
    <t>wk</t>
  </si>
  <si>
    <t>Monday</t>
  </si>
  <si>
    <t>(1), (2), 3*, 4, 5, 6</t>
  </si>
  <si>
    <t>(16), (17), (18), 19, 20, 21</t>
  </si>
  <si>
    <t>Bway &amp; Rockaway Ave</t>
  </si>
  <si>
    <t>Hegman Ave &amp; Chester St</t>
  </si>
  <si>
    <t>4th Alarm - 2-story tax payer</t>
  </si>
  <si>
    <t>Project incinerator</t>
  </si>
  <si>
    <t>Project, Xmas tree</t>
  </si>
  <si>
    <t>"5"</t>
  </si>
  <si>
    <t>designator for engine company</t>
  </si>
  <si>
    <t>"8"</t>
  </si>
  <si>
    <t>designator for squad company</t>
  </si>
  <si>
    <t>8-1659-4</t>
  </si>
  <si>
    <t>Squad 4 respond to box 1659 which is qutside its 1st alarm assignment</t>
  </si>
  <si>
    <t>"7"</t>
  </si>
  <si>
    <t>designator for ladder company</t>
  </si>
  <si>
    <t>"3" = special alarm box (usually in a bldg) code 2 refered to the box location</t>
  </si>
  <si>
    <t>Howard Ave &amp; Hancock St</t>
  </si>
  <si>
    <t>Schnectady Ave &amp; Park Pl</t>
  </si>
  <si>
    <t>Stone Ave &amp; Sumpter St</t>
  </si>
  <si>
    <t>Rochester Ave &amp; Pacific St</t>
  </si>
  <si>
    <t>Ralph Ave &amp; Dean St</t>
  </si>
  <si>
    <t>Saratoga Ave &amp; Park Pl</t>
  </si>
  <si>
    <t>Hopkinson &amp; Sutter Aves</t>
  </si>
  <si>
    <t>Livonia &amp; Alabama Aves</t>
  </si>
  <si>
    <t>Sanitation truck</t>
  </si>
  <si>
    <t>Utica Ave &amp; St Johns Pl</t>
  </si>
  <si>
    <t>Livonia Ave &amp; E 98th St</t>
  </si>
  <si>
    <t>Pitkin &amp; Georgia Aves</t>
  </si>
  <si>
    <t>Riverdale &amp; Pennsylvania Aves</t>
  </si>
  <si>
    <t>Project Incinerator</t>
  </si>
  <si>
    <t>Repair garage</t>
  </si>
  <si>
    <t>2nd Alarm, Factory</t>
  </si>
  <si>
    <t>Lott Ave &amp; Bristol St</t>
  </si>
  <si>
    <t>Gas station</t>
  </si>
  <si>
    <t>Sutter Ave &amp; Junius St</t>
  </si>
  <si>
    <t xml:space="preserve">Oil burner </t>
  </si>
  <si>
    <t>Lott Ave &amp; Sackman St</t>
  </si>
  <si>
    <t>New Lots &amp; Alabama Aves</t>
  </si>
  <si>
    <t>Riverdale Ave &amp; Legion St</t>
  </si>
  <si>
    <t>Multiple dwelling</t>
  </si>
  <si>
    <t>Blake &amp; Sheffield Aves</t>
  </si>
  <si>
    <t>Hegeman &amp; Georgia Aves</t>
  </si>
  <si>
    <t>Seaview Ave &amp; E 101st St</t>
  </si>
  <si>
    <t>E 283</t>
  </si>
  <si>
    <t>E283</t>
  </si>
  <si>
    <t>Sutter &amp; Williams Aves</t>
  </si>
  <si>
    <t>Livonia &amp; Wyona Aves</t>
  </si>
  <si>
    <t>Glenwood Rd &amp; E 94th St</t>
  </si>
  <si>
    <t>Dumont Ave &amp; Tapscott St</t>
  </si>
  <si>
    <t>Store &amp; Dwelling</t>
  </si>
  <si>
    <t>Commercial garage</t>
  </si>
  <si>
    <t>Convent</t>
  </si>
  <si>
    <t>3-Story frame bldg</t>
  </si>
  <si>
    <t>Groups working at same time = 6</t>
  </si>
  <si>
    <t>Work cycle + 2 days, 2-days off, 2-nights, 3-days off, 2-days, 1-day off, 2-nights, 3-days off, 2-days, 1-day off, 2-nignts, 3-days off</t>
  </si>
  <si>
    <t>2d-48-2n-72-2d-24-2n-72-2d-24-2n-72</t>
  </si>
  <si>
    <t>4 crews per company</t>
  </si>
  <si>
    <t>no entry by dad</t>
  </si>
  <si>
    <t>Myrtle Ave &amp; Emerson PL</t>
  </si>
  <si>
    <t>Park &amp; Tompkins Ave</t>
  </si>
  <si>
    <t>Cellar &amp; store</t>
  </si>
  <si>
    <t>E 98th St, 125' S of Hegeman</t>
  </si>
  <si>
    <t>Blake Ave, 500' E of Rockaway Ave</t>
  </si>
  <si>
    <t>Pitkin aver &amp; Chester St</t>
  </si>
  <si>
    <t>Glenmore &amp; Van Sinderen Aves</t>
  </si>
  <si>
    <t>Saratoga Ave &amp; Marion Sts</t>
  </si>
  <si>
    <t>Belmont &amp; Van Sinderen Aves</t>
  </si>
  <si>
    <t>Herkimer St &amp; Kane Pl</t>
  </si>
  <si>
    <t>Howard Ave &amp; Herkimer St</t>
  </si>
  <si>
    <t>Linden Blvd &amp; Snediker Ave</t>
  </si>
  <si>
    <t>Livonia  &amp; Saratoga Aves</t>
  </si>
  <si>
    <t>Sutter &amp; Snediker Aves</t>
  </si>
  <si>
    <t>Bway &amp; Conway St</t>
  </si>
  <si>
    <t>Newport &amp; Thatford Aves</t>
  </si>
  <si>
    <t>Bway &amp; Pilling St</t>
  </si>
  <si>
    <t>Frame extension</t>
  </si>
  <si>
    <t>Garages</t>
  </si>
  <si>
    <t>Bushwick Ave &amp; Chauncey St</t>
  </si>
  <si>
    <t>RR Cut</t>
  </si>
  <si>
    <t>Project, cellar</t>
  </si>
  <si>
    <t>Project, Incinerator</t>
  </si>
  <si>
    <t>9 runs in one day</t>
  </si>
  <si>
    <t>Pitkin Ave &amp; Osborne St</t>
  </si>
  <si>
    <t>Sulphur candles</t>
  </si>
  <si>
    <t>Ralph Ave &amp; Marion St</t>
  </si>
  <si>
    <t>Livonia Ave &amp; Hinsdale St</t>
  </si>
  <si>
    <t>Atlantic &amp; Williams Aves</t>
  </si>
  <si>
    <t>Private garage</t>
  </si>
  <si>
    <t>Rochester Ave &amp; Sterling Pl</t>
  </si>
  <si>
    <t>Eastern Pkway Ext &amp; Somers St</t>
  </si>
  <si>
    <t>Dumont &amp; Pennsylvania Aves</t>
  </si>
  <si>
    <t>Squad 5</t>
  </si>
  <si>
    <t>Storeroom</t>
  </si>
  <si>
    <t>Atlantic Ave &amp; Snediker Ave</t>
  </si>
  <si>
    <t>Project areaway</t>
  </si>
  <si>
    <t>3-1690-1</t>
  </si>
  <si>
    <t>Special box 1690 terminal 1</t>
  </si>
  <si>
    <t>Blake &amp; Alabama Aves</t>
  </si>
  <si>
    <t>Sutter Ave &amp; Vermont St</t>
  </si>
  <si>
    <t>Fulton &amp; Sackman Sts</t>
  </si>
  <si>
    <t>Stone Yard</t>
  </si>
  <si>
    <t>Sackman &amp; Pacific Sts</t>
  </si>
  <si>
    <t>Lott &amp; Rockaway Aves</t>
  </si>
  <si>
    <t>Project cooking</t>
  </si>
  <si>
    <t>Project cellar</t>
  </si>
  <si>
    <t>Sutter &amp; Pennsylvania Aves</t>
  </si>
  <si>
    <t>8-1809-4</t>
  </si>
  <si>
    <t>Atlantic Ave &amp; Highland Pl</t>
  </si>
  <si>
    <t>Oil burner &amp; tank leak</t>
  </si>
  <si>
    <t>Project apt</t>
  </si>
  <si>
    <t>Hopkinson Ave &amp; Herkimer St</t>
  </si>
  <si>
    <t>Project oven</t>
  </si>
  <si>
    <t>Temple</t>
  </si>
  <si>
    <t>Glenmore Ave &amp; Hinsdale St</t>
  </si>
  <si>
    <t>10 runs in one day</t>
  </si>
  <si>
    <t>Residence</t>
  </si>
  <si>
    <t>55-334</t>
  </si>
  <si>
    <t>Manhattan Wooster &amp; Prince Sts</t>
  </si>
  <si>
    <t>Voluntary duty building collapse</t>
  </si>
  <si>
    <t>Store factory</t>
  </si>
  <si>
    <t>Water pipe</t>
  </si>
  <si>
    <t>Bway &amp; Weirfield St</t>
  </si>
  <si>
    <t>TV</t>
  </si>
  <si>
    <t>Unoccupied bldg</t>
  </si>
  <si>
    <t>Saratoga Ave &amp; McDonough St</t>
  </si>
  <si>
    <t>Leaking roof</t>
  </si>
  <si>
    <t>8-955-4</t>
  </si>
  <si>
    <t>Nostrand Ave &amp; Pacific St</t>
  </si>
  <si>
    <t>2nd Alarm - Church</t>
  </si>
  <si>
    <t>Shore Pkway, E of Rockaway Pkway</t>
  </si>
  <si>
    <t>Project apartment</t>
  </si>
  <si>
    <t>Glenmore Ave &amp; Watkins St</t>
  </si>
  <si>
    <t>Newport &amp; Hopkinson Aves</t>
  </si>
  <si>
    <t>Parkside &amp; NY Aves</t>
  </si>
  <si>
    <t>Rockaway Ave &amp; Pacific St</t>
  </si>
  <si>
    <t>Baby carriage</t>
  </si>
  <si>
    <t>Utica Ave &amp; Rutland Rd</t>
  </si>
  <si>
    <t>Lexington &amp; Throop Aves</t>
  </si>
  <si>
    <t>Myrtle &amp; Nostrand Aves</t>
  </si>
  <si>
    <t>Stuyvesant &amp; Lafayette Aves</t>
  </si>
  <si>
    <t>Electric fixture</t>
  </si>
  <si>
    <t>Flushing &amp; Kent Aves</t>
  </si>
  <si>
    <t>Atlantic &amp; Schenectady Aves</t>
  </si>
  <si>
    <t>Gates &amp; Lewis Aves</t>
  </si>
  <si>
    <t>Tompkins Ave &amp; Macon St</t>
  </si>
  <si>
    <t>NY Ave &amp; Herkimer St</t>
  </si>
  <si>
    <t>Putman &amp; Nostrand Aves</t>
  </si>
  <si>
    <t>Myrtle Ave &amp; Walworth At</t>
  </si>
  <si>
    <t>Sumner &amp; Vernon Aves</t>
  </si>
  <si>
    <t>Tompkins Ave &amp; Monroe St</t>
  </si>
  <si>
    <t>Eastern Pkway &amp; Troy Ave</t>
  </si>
  <si>
    <t>Myrtle &amp; Throop Aves</t>
  </si>
  <si>
    <t>Bedford &amp; Flushing Aves</t>
  </si>
  <si>
    <t>Nostrand &amp; Park Aves</t>
  </si>
  <si>
    <t>Project, kitchen</t>
  </si>
  <si>
    <t>Sumner &amp; DeKalb Aves</t>
  </si>
  <si>
    <t>Marcy Ave &amp; Penn St</t>
  </si>
  <si>
    <t>Willoughby Ave &amp; Sandford St</t>
  </si>
  <si>
    <t>2nd Alarm: Factory, Tenement</t>
  </si>
  <si>
    <t>3-1284-3</t>
  </si>
  <si>
    <t>6th Ave &amp; 18th At</t>
  </si>
  <si>
    <t>Special box 1284 terminal 3</t>
  </si>
  <si>
    <t>22-5102</t>
  </si>
  <si>
    <t>Cooper Ave &amp; 74th St</t>
  </si>
  <si>
    <t>2nd Alarm - Locate in E286, Factory</t>
  </si>
  <si>
    <t>Madison St &amp; 60th PL</t>
  </si>
  <si>
    <t>75th Ave &amp; 60th Lane</t>
  </si>
  <si>
    <t>Sumner Ave &amp; Hart St</t>
  </si>
  <si>
    <t>Throop &amp; Willoughby Aves</t>
  </si>
  <si>
    <t>Nostrand &amp; Greene Aves</t>
  </si>
  <si>
    <t>12;10 pm</t>
  </si>
  <si>
    <t>Marcy Ave &amp; Gerry St</t>
  </si>
  <si>
    <t>Willoughby Ave &amp; Skillman St</t>
  </si>
  <si>
    <t>Humboldt &amp; Debevoise Sts</t>
  </si>
  <si>
    <t>3-376-12</t>
  </si>
  <si>
    <t>Flushing Ave &amp; Williamsburg PL</t>
  </si>
  <si>
    <t>Special box 376 terminal 12</t>
  </si>
  <si>
    <t>Park &amp; Classon Aves</t>
  </si>
  <si>
    <t>Pulaski St &amp; Marcy Ave</t>
  </si>
  <si>
    <t>33-290</t>
  </si>
  <si>
    <t>Stewart Ave &amp; Schole St</t>
  </si>
  <si>
    <t>5th Alarm: Factory &amp; Warehouse</t>
  </si>
  <si>
    <t>Harrison Ave &amp; Hayward St</t>
  </si>
  <si>
    <t>Nostrand Ave &amp; Hart St</t>
  </si>
  <si>
    <t>Conv'td Dwelling</t>
  </si>
  <si>
    <t>Johnson Ave &amp; Leonard St</t>
  </si>
  <si>
    <t>Throop Ave &amp; Gerry St</t>
  </si>
  <si>
    <t>Throop Ave &amp; Walton St</t>
  </si>
  <si>
    <t>Tompkins &amp; Greene Aves</t>
  </si>
  <si>
    <t>Siegel &amp; Leonard Sts</t>
  </si>
  <si>
    <t>Tompkins Ave &amp; Hopkins St</t>
  </si>
  <si>
    <t>Marcy Ave &amp; Ellery St</t>
  </si>
  <si>
    <t>Tompkins &amp; Dekalb Aves</t>
  </si>
  <si>
    <t>Tompkins Ave &amp; Hart ST</t>
  </si>
  <si>
    <t>Kent Ave &amp; Hooper St</t>
  </si>
  <si>
    <t>5-320-230</t>
  </si>
  <si>
    <t>Keap St &amp; Wythe Ave</t>
  </si>
  <si>
    <t>Bway &amp; Ellery St</t>
  </si>
  <si>
    <t>Electric wire</t>
  </si>
  <si>
    <t>Project, closet</t>
  </si>
  <si>
    <t>So 5th &amp; Keap Sts</t>
  </si>
  <si>
    <t>Flushing &amp; So Portland Aves</t>
  </si>
  <si>
    <t>Flushing Ave &amp; Adelphi St</t>
  </si>
  <si>
    <t>Nostrand &amp; DeKalb Aves</t>
  </si>
  <si>
    <t>10th St, 150' N of 41st Rd</t>
  </si>
  <si>
    <t>Sugar refinery - electrical</t>
  </si>
  <si>
    <t>Special box 7102 terminal 1</t>
  </si>
  <si>
    <t>Borden Ave &amp; 35th St</t>
  </si>
  <si>
    <t>Fat rendering</t>
  </si>
  <si>
    <t>Sugar refinery</t>
  </si>
  <si>
    <t>Boiler room</t>
  </si>
  <si>
    <t>Project, hall</t>
  </si>
  <si>
    <t>E221</t>
  </si>
  <si>
    <t>Bedford Ave &amp; Taylor St</t>
  </si>
  <si>
    <t>So 1st &amp; Berry Streets</t>
  </si>
  <si>
    <t>Berry &amp; No 5th St</t>
  </si>
  <si>
    <t>Union Ave &amp; No 8th St</t>
  </si>
  <si>
    <t>3-109-9</t>
  </si>
  <si>
    <t>Metropolitan Ave &amp; River St</t>
  </si>
  <si>
    <t>Pier</t>
  </si>
  <si>
    <t>7:??</t>
  </si>
  <si>
    <t>Oaklan &amp; Kent Sts</t>
  </si>
  <si>
    <t>3-227-5</t>
  </si>
  <si>
    <t>Marcy Ave &amp; Hope St</t>
  </si>
  <si>
    <t>Special box 227 terminal 5</t>
  </si>
  <si>
    <t>Ten Eyck &amp; Lorimer Sts</t>
  </si>
  <si>
    <t>So 4th &amp; Rodney Sts</t>
  </si>
  <si>
    <t>Marcy Ave &amp; Keap St</t>
  </si>
  <si>
    <t>Marcy Ave &amp; So 2nd St</t>
  </si>
  <si>
    <t>12;31 pm</t>
  </si>
  <si>
    <t>Bway &amp; Rodney St</t>
  </si>
  <si>
    <t>Park &amp; Clinton Aves</t>
  </si>
  <si>
    <t>MD</t>
  </si>
  <si>
    <t>Division Ave &amp; Wilson St</t>
  </si>
  <si>
    <t>Division Ave &amp; Rodney St</t>
  </si>
  <si>
    <t>Bedford Ave &amp; So 9th St</t>
  </si>
  <si>
    <t>3-342-4</t>
  </si>
  <si>
    <t>Harrison Ave &amp; Lorimer St</t>
  </si>
  <si>
    <t>Special box 324 terminal 4</t>
  </si>
  <si>
    <t>33-113</t>
  </si>
  <si>
    <t>3rd Alarm - Rag shop</t>
  </si>
  <si>
    <t>Lee Ave &amp; Hooper St</t>
  </si>
  <si>
    <t>Nostrand Ave &amp; Quincy St</t>
  </si>
  <si>
    <t>Bedford Ave &amp; Hewes St</t>
  </si>
  <si>
    <t>Marcy Ave &amp; So 9th St</t>
  </si>
  <si>
    <t>3-340-3</t>
  </si>
  <si>
    <t>Wythe Ave &amp; Rutledge Ave</t>
  </si>
  <si>
    <t>Special box 340 terminal 3</t>
  </si>
  <si>
    <t>Closet</t>
  </si>
  <si>
    <t>Bway &amp; Bedford Ave</t>
  </si>
  <si>
    <t>Lee Ave &amp; Ross St</t>
  </si>
  <si>
    <t>Steam valve</t>
  </si>
  <si>
    <t>5-7-315</t>
  </si>
  <si>
    <t>Mail box</t>
  </si>
  <si>
    <t>Engine &amp; truck to box 315</t>
  </si>
  <si>
    <t>Religious school</t>
  </si>
  <si>
    <t>Lee Ave &amp; Lynch St</t>
  </si>
  <si>
    <t>Berry &amp; So 4th Sts</t>
  </si>
  <si>
    <t>Kerosene heater</t>
  </si>
  <si>
    <t>5-367-230</t>
  </si>
  <si>
    <t>Bway &amp; Hooper St</t>
  </si>
  <si>
    <t>Vacant factory - cellar</t>
  </si>
  <si>
    <t>Bedford Ave &amp;Rodney St</t>
  </si>
  <si>
    <t>5-320-211</t>
  </si>
  <si>
    <t>Gasoline spillage</t>
  </si>
  <si>
    <t>Myrtle &amp; Franklin Aves</t>
  </si>
  <si>
    <t>5-376-230</t>
  </si>
  <si>
    <t>3-219-1</t>
  </si>
  <si>
    <t>Williamsburg Br Plaza</t>
  </si>
  <si>
    <t>Special box 219 terminal 1</t>
  </si>
  <si>
    <t>Flushing Ave &amp; Walworth St</t>
  </si>
  <si>
    <t>Lee Ave &amp; Rutledge St</t>
  </si>
  <si>
    <t>Flushing Ave &amp; Williamsburg Pl</t>
  </si>
  <si>
    <t>Stable</t>
  </si>
  <si>
    <t>Nostrand Ave &amp; Hopkins St</t>
  </si>
  <si>
    <t>Kent Ave &amp; Rutledge St</t>
  </si>
  <si>
    <t>Kent Ave &amp; So 9th St</t>
  </si>
  <si>
    <t>12:07am</t>
  </si>
  <si>
    <t>3-340-2</t>
  </si>
  <si>
    <t xml:space="preserve">Franklin Ave &amp; Wallabout </t>
  </si>
  <si>
    <t>Special box 340 terminal 2</t>
  </si>
  <si>
    <t>5-303-211</t>
  </si>
  <si>
    <t>Wythe Ave &amp; So 11th St</t>
  </si>
  <si>
    <t>3-303-2</t>
  </si>
  <si>
    <t>Ruptured sprinkler line</t>
  </si>
  <si>
    <t>Special box 303 terminal 2</t>
  </si>
  <si>
    <t>44-192</t>
  </si>
  <si>
    <t>Gardner Ave &amp; Anthony St</t>
  </si>
  <si>
    <t>4th Alarm - Iron works</t>
  </si>
  <si>
    <t>Sulphur candle</t>
  </si>
  <si>
    <t>Bedford Ave &amp; Heyward St</t>
  </si>
  <si>
    <t>9:00: AM (Relief)</t>
  </si>
  <si>
    <t>3rd Alarm - rag shop</t>
  </si>
  <si>
    <t>Driggs Ave &amp; So 5th St</t>
  </si>
  <si>
    <t>Kent &amp; Division Aves</t>
  </si>
  <si>
    <t>3-219-16</t>
  </si>
  <si>
    <t>Williamsburg Bridge</t>
  </si>
  <si>
    <t>Arcing</t>
  </si>
  <si>
    <t>Special box 219 terminal 16</t>
  </si>
  <si>
    <t>L119</t>
  </si>
  <si>
    <t>Cock loft</t>
  </si>
  <si>
    <t>Blown fuse</t>
  </si>
  <si>
    <t>Harrison Ave &amp; Heyward St</t>
  </si>
  <si>
    <t>Bway &amp; Berry St</t>
  </si>
  <si>
    <t>Kent Ave &amp; So 3rd St</t>
  </si>
  <si>
    <t>Fulton St &amp; Stuyvesant Ave</t>
  </si>
  <si>
    <t>Bway &amp; Havemeyer St</t>
  </si>
  <si>
    <t>L102</t>
  </si>
  <si>
    <t>3-649-5</t>
  </si>
  <si>
    <t>Willoughby &amp; Classon Aves</t>
  </si>
  <si>
    <t>Factory - emergency</t>
  </si>
  <si>
    <t>Special box 649 terminal 5</t>
  </si>
  <si>
    <t>Franklin &amp; DeKalb Aves</t>
  </si>
  <si>
    <t>Vacant bldg</t>
  </si>
  <si>
    <t>Dumbwaiter</t>
  </si>
  <si>
    <t>Flushing &amp; Vanderbilt Aves</t>
  </si>
  <si>
    <t>5-321-211</t>
  </si>
  <si>
    <t>Division &amp; Driggs Aves</t>
  </si>
  <si>
    <t>Courtyard</t>
  </si>
  <si>
    <t>Kent Ave &amp; Clymer St</t>
  </si>
  <si>
    <t>Wythe Ave &amp; Morton St</t>
  </si>
  <si>
    <t>6:00: PM (Relief)</t>
  </si>
  <si>
    <t>5-339-211</t>
  </si>
  <si>
    <t>Lee Ave &amp; Lorimer St</t>
  </si>
  <si>
    <t>Kent Ave &amp; Ross St</t>
  </si>
  <si>
    <t>2nd alarm box 874</t>
  </si>
  <si>
    <t>2nd alarm box 359</t>
  </si>
  <si>
    <t xml:space="preserve">E258 special call to box </t>
  </si>
  <si>
    <t xml:space="preserve">E242 special call to box </t>
  </si>
  <si>
    <t xml:space="preserve">E250 special call to box </t>
  </si>
  <si>
    <t xml:space="preserve">E219 special call to box </t>
  </si>
  <si>
    <t xml:space="preserve"> special call to box </t>
  </si>
  <si>
    <t xml:space="preserve">Special box </t>
  </si>
  <si>
    <t xml:space="preserve"> terminal </t>
  </si>
  <si>
    <t>Special box 2750 terminal 24</t>
  </si>
  <si>
    <t>Special box 2750 terminal 21</t>
  </si>
  <si>
    <t>Special box 990 terminal 5</t>
  </si>
  <si>
    <t>Special box 972 terminal 4</t>
  </si>
  <si>
    <t>Special box 623 terminal 2</t>
  </si>
  <si>
    <t>Special box 109 terminal 9</t>
  </si>
  <si>
    <t>E 211 special call to box 339</t>
  </si>
  <si>
    <t>4th alarm box 192</t>
  </si>
  <si>
    <t>3rd alarm box 112</t>
  </si>
  <si>
    <t>5th alarm box 290</t>
  </si>
  <si>
    <t>2nd alarm box 5102</t>
  </si>
  <si>
    <t>Wooster St collapse</t>
  </si>
  <si>
    <t>3rd alarm box 2100</t>
  </si>
  <si>
    <t>2nd alarm box 995</t>
  </si>
  <si>
    <t>4th alarm box 286</t>
  </si>
  <si>
    <t>4th alarm box 462</t>
  </si>
  <si>
    <t>5th alarm box 551</t>
  </si>
  <si>
    <t>3rd alarm box 1084</t>
  </si>
  <si>
    <t>5th alarm box 1379</t>
  </si>
  <si>
    <t>2nd alarm box 3794</t>
  </si>
  <si>
    <t>3rd alarm box 363</t>
  </si>
  <si>
    <t>2nd alarm box 1088</t>
  </si>
  <si>
    <t>2nd alarm box 983</t>
  </si>
  <si>
    <t>4th alarm box 1402</t>
  </si>
  <si>
    <t>2nd alarm box 27</t>
  </si>
  <si>
    <t>4th alarm boxy 7307</t>
  </si>
  <si>
    <t>2nd alarm box 7243</t>
  </si>
  <si>
    <t>2nd alarm box 1279</t>
  </si>
  <si>
    <t>3rd alarm box 3553</t>
  </si>
  <si>
    <t>2nd alarm box 2542</t>
  </si>
  <si>
    <t>E251 locate in E281 quarters</t>
  </si>
  <si>
    <t>E219 relocate in E201 quarters</t>
  </si>
  <si>
    <t>3rd alarm box 358</t>
  </si>
  <si>
    <t>2nd alarm box 1076</t>
  </si>
  <si>
    <t>Borough call box 198 Manhattan</t>
  </si>
  <si>
    <t>3rd alarm box 1730</t>
  </si>
  <si>
    <t>5th alarm box 1542</t>
  </si>
  <si>
    <t>5th alarm box 1235</t>
  </si>
  <si>
    <t>Borough call box 170 Manhattan</t>
  </si>
  <si>
    <t>Borough call box 106 Manhattan</t>
  </si>
  <si>
    <t xml:space="preserve">Engine &amp; truck to box </t>
  </si>
  <si>
    <t>Engine &amp; truck to box 7117</t>
  </si>
  <si>
    <t>Sq 4 special call to box 1655</t>
  </si>
  <si>
    <t>Sq 4 special call to box 898</t>
  </si>
  <si>
    <t>Sq 4 special call to box 1659</t>
  </si>
  <si>
    <t>Sq 4 special call to box 1809</t>
  </si>
  <si>
    <t>Sq 4 special call to box 955</t>
  </si>
  <si>
    <t>9:00: AM</t>
  </si>
  <si>
    <t>2nd alarm box 7304</t>
  </si>
  <si>
    <t>4th alarm boxy 7391</t>
  </si>
  <si>
    <t>3rd alarm box 7287</t>
  </si>
  <si>
    <t>Gasoline Fill Pump</t>
  </si>
  <si>
    <t>Shoe Factory - Rubber Cement</t>
  </si>
  <si>
    <t>2nd Alarm, Lodging House</t>
  </si>
  <si>
    <t>2nd alarm box 46</t>
  </si>
  <si>
    <t>2nd Alarm, - Varnish Factory</t>
  </si>
  <si>
    <t>2nd alarm box 7119</t>
  </si>
  <si>
    <t>relieved</t>
  </si>
  <si>
    <t>2nd Alarm, loading platform</t>
  </si>
  <si>
    <t>2nd alarm box 7176</t>
  </si>
  <si>
    <t>3rd alarm box 7559</t>
  </si>
  <si>
    <t>2nd alarm box 7127</t>
  </si>
  <si>
    <t>2nd alarm box 7441</t>
  </si>
  <si>
    <t>2nd alarm box 7364</t>
  </si>
  <si>
    <t>5th alarm box 200</t>
  </si>
  <si>
    <t>2nd alarm box 7216</t>
  </si>
  <si>
    <t>2nd alarm box 7433</t>
  </si>
  <si>
    <t>2nd alarm box 42</t>
  </si>
  <si>
    <t>2nd alarm box 7161</t>
  </si>
  <si>
    <t>4th alarm box 2719</t>
  </si>
  <si>
    <t>4th alarm box 3564</t>
  </si>
  <si>
    <t>2nd alarm box 2921</t>
  </si>
  <si>
    <t>2nd alarm box 1666</t>
  </si>
  <si>
    <t>4th Alarm - Macaroni Factory Relieved</t>
  </si>
  <si>
    <t>5-3904-250</t>
  </si>
  <si>
    <t>no comment by Dad</t>
  </si>
  <si>
    <t>5-2940-250</t>
  </si>
  <si>
    <t>Located in E 207, 5th Alarm - Loft Bldgs</t>
  </si>
  <si>
    <t>Notation by djr</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</si>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</sst>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mmmm\ d\,\ yyyy"/>
    <numFmt numFmtId="165" formatCode="0.0"/>
    <numFmt numFmtId="166" formatCode="[$-409]d\-mmm\-yy;@"/>
    <numFmt numFmtId="167" formatCode="[$-F800]dddd\,\ mmmm\ dd\,\ yyyy"/>
    <numFmt numFmtId="168" formatCode="[$-409]m/d/yy\ h:mm\ AM/PM;@"/>
    <numFmt numFmtId="169" formatCode="[$-409]h:mm\ AM/PM;@"/>
    <numFmt numFmtId="170" formatCode="[$-F800]dd\,\ mm\ dd\,\ yyyy"/>
    <numFmt numFmtId="171" formatCode="ddd\,\ dd\,\ mmm\,\ yyyy"/>
    <numFmt numFmtId="172" formatCode="ddd\,\ mmm\ dd\,\ yyyy"/>
  </numFmts>
  <fonts count="27" x14ac:knownFonts="1">
    <font>
      <sz val="10"/>
      <name val="Arial"/>
    </font>
    <font>
      <sz val="10"/>
      <name val="Calibri"/>
      <family val="2"/>
      <scheme val="minor"/>
    </font>
    <font>
      <b/>
      <sz val="10"/>
      <name val="Calibri"/>
      <family val="2"/>
      <scheme val="minor"/>
    </font>
    <font>
      <sz val="10"/>
      <color rgb="FFFF0000"/>
      <name val="Calibri"/>
      <family val="2"/>
      <scheme val="minor"/>
    </font>
    <font>
      <sz val="10"/>
      <color theme="1"/>
      <name val="Calibri"/>
      <family val="2"/>
      <scheme val="minor"/>
    </font>
    <font>
      <sz val="10"/>
      <color theme="1"/>
      <name val="Arial"/>
      <family val="2"/>
    </font>
    <font>
      <sz val="10"/>
      <color theme="0"/>
      <name val="Calibri"/>
      <family val="2"/>
      <scheme val="minor"/>
    </font>
    <font>
      <sz val="10"/>
      <color theme="4"/>
      <name val="Calibri"/>
      <family val="2"/>
      <scheme val="minor"/>
    </font>
    <font>
      <b/>
      <sz val="10"/>
      <color rgb="FFFF0000"/>
      <name val="Calibri"/>
      <family val="2"/>
      <scheme val="minor"/>
    </font>
    <font>
      <b/>
      <sz val="14"/>
      <color rgb="FFFF0000"/>
      <name val="Calibri"/>
      <family val="2"/>
      <scheme val="minor"/>
    </font>
    <font>
      <b/>
      <sz val="10"/>
      <color theme="0"/>
      <name val="Calibri"/>
      <family val="2"/>
      <scheme val="minor"/>
    </font>
    <font>
      <sz val="11"/>
      <name val="Calibri"/>
      <family val="2"/>
      <scheme val="minor"/>
    </font>
    <font>
      <b/>
      <sz val="11"/>
      <name val="Calibri"/>
      <family val="2"/>
      <scheme val="minor"/>
    </font>
    <font>
      <sz val="8"/>
      <color rgb="FFFF0000"/>
      <name val="Calibri"/>
      <family val="2"/>
      <scheme val="minor"/>
    </font>
    <font>
      <i/>
      <sz val="8"/>
      <name val="Calibri"/>
      <family val="2"/>
      <scheme val="minor"/>
    </font>
    <font>
      <sz val="11"/>
      <color rgb="FFFF0000"/>
      <name val="Calibri"/>
      <family val="2"/>
      <scheme val="minor"/>
    </font>
    <font>
      <i/>
      <sz val="10"/>
      <name val="Calibri"/>
      <family val="2"/>
      <scheme val="minor"/>
    </font>
    <font>
      <sz val="10"/>
      <name val="Arial"/>
      <family val="2"/>
    </font>
    <font>
      <sz val="11"/>
      <color rgb="FF393939"/>
      <name val="Arial"/>
      <family val="2"/>
    </font>
    <font>
      <sz val="8"/>
      <name val="Arial"/>
      <family val="2"/>
    </font>
    <font>
      <sz val="10"/>
      <color theme="3" tint="0.39997558519241921"/>
      <name val="Arial"/>
      <family val="2"/>
    </font>
    <font>
      <sz val="8"/>
      <name val="Calibri"/>
      <family val="2"/>
      <scheme val="minor"/>
    </font>
    <font>
      <sz val="8"/>
      <color theme="0"/>
      <name val="Calibri"/>
      <family val="2"/>
      <scheme val="minor"/>
    </font>
    <font>
      <sz val="9"/>
      <name val="Calibri"/>
      <family val="2"/>
      <scheme val="minor"/>
    </font>
    <font>
      <sz val="9"/>
      <color rgb="FFFF0000"/>
      <name val="Calibri"/>
      <family val="2"/>
      <scheme val="minor"/>
    </font>
    <font>
      <b/>
      <sz val="12"/>
      <color theme="0"/>
      <name val="Calibri"/>
      <family val="2"/>
      <scheme val="minor"/>
    </font>
    <font>
      <b/>
      <sz val="12"/>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rgb="FF0070C0"/>
        <bgColor indexed="64"/>
      </patternFill>
    </fill>
    <fill>
      <patternFill patternType="solid">
        <fgColor theme="3"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FFFF00"/>
        <bgColor indexed="64"/>
      </patternFill>
    </fill>
  </fills>
  <borders count="49">
    <border>
      <left/>
      <right/>
      <top/>
      <bottom/>
      <diagonal/>
    </border>
    <border>
      <left/>
      <right/>
      <top/>
      <bottom style="medium">
        <color indexed="64"/>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style="thin">
        <color theme="4" tint="0.79998168889431442"/>
      </left>
      <right style="thin">
        <color theme="4" tint="0.79998168889431442"/>
      </right>
      <top/>
      <bottom style="thin">
        <color theme="4" tint="0.79998168889431442"/>
      </bottom>
      <diagonal/>
    </border>
    <border>
      <left/>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4" tint="0.79998168889431442"/>
      </left>
      <right style="thin">
        <color theme="4" tint="0.79998168889431442"/>
      </right>
      <top style="medium">
        <color indexed="64"/>
      </top>
      <bottom style="thin">
        <color theme="4" tint="0.79998168889431442"/>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4" tint="0.79998168889431442"/>
      </left>
      <right style="thin">
        <color theme="4" tint="0.79998168889431442"/>
      </right>
      <top style="thin">
        <color theme="4" tint="0.79998168889431442"/>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0"/>
      </bottom>
      <diagonal/>
    </border>
    <border>
      <left/>
      <right/>
      <top style="thin">
        <color theme="0"/>
      </top>
      <bottom/>
      <diagonal/>
    </border>
    <border>
      <left/>
      <right/>
      <top style="thin">
        <color indexed="64"/>
      </top>
      <bottom style="thin">
        <color theme="0"/>
      </bottom>
      <diagonal/>
    </border>
    <border>
      <left/>
      <right/>
      <top/>
      <bottom style="medium">
        <color theme="0"/>
      </bottom>
      <diagonal/>
    </border>
    <border>
      <left/>
      <right/>
      <top style="medium">
        <color theme="0"/>
      </top>
      <bottom style="medium">
        <color indexed="64"/>
      </bottom>
      <diagonal/>
    </border>
    <border>
      <left/>
      <right/>
      <top style="thin">
        <color theme="0"/>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theme="7" tint="-0.24994659260841701"/>
      </left>
      <right/>
      <top style="medium">
        <color theme="7" tint="-0.24994659260841701"/>
      </top>
      <bottom style="medium">
        <color theme="7" tint="-0.24994659260841701"/>
      </bottom>
      <diagonal/>
    </border>
    <border>
      <left/>
      <right/>
      <top style="medium">
        <color theme="7" tint="-0.24994659260841701"/>
      </top>
      <bottom style="medium">
        <color theme="7" tint="-0.24994659260841701"/>
      </bottom>
      <diagonal/>
    </border>
    <border>
      <left/>
      <right style="medium">
        <color theme="7" tint="-0.24994659260841701"/>
      </right>
      <top style="medium">
        <color theme="7" tint="-0.24994659260841701"/>
      </top>
      <bottom style="medium">
        <color theme="7" tint="-0.2499465926084170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s>
  <cellStyleXfs count="1">
    <xf numFmtId="0" fontId="0" fillId="0" borderId="0"/>
  </cellStyleXfs>
  <cellXfs count="541">
    <xf numFmtId="0" fontId="0" fillId="0" borderId="0" xfId="0"/>
    <xf numFmtId="0" fontId="1" fillId="0" borderId="0" xfId="0" applyFont="1"/>
    <xf numFmtId="0" fontId="1" fillId="0" borderId="0" xfId="0" applyFont="1" applyAlignment="1">
      <alignment horizontal="center"/>
    </xf>
    <xf numFmtId="0" fontId="1" fillId="0" borderId="2" xfId="0" applyFont="1" applyBorder="1"/>
    <xf numFmtId="0" fontId="1" fillId="0" borderId="2" xfId="0" applyFont="1" applyBorder="1" applyAlignment="1">
      <alignment horizontal="center"/>
    </xf>
    <xf numFmtId="2" fontId="1" fillId="0" borderId="2" xfId="0" applyNumberFormat="1" applyFont="1" applyBorder="1" applyAlignment="1">
      <alignment horizontal="center"/>
    </xf>
    <xf numFmtId="2" fontId="1" fillId="0" borderId="0" xfId="0" applyNumberFormat="1" applyFont="1" applyAlignment="1">
      <alignment horizontal="center"/>
    </xf>
    <xf numFmtId="166" fontId="1" fillId="0" borderId="0" xfId="0" applyNumberFormat="1" applyFont="1"/>
    <xf numFmtId="14" fontId="1" fillId="0" borderId="0" xfId="0" applyNumberFormat="1" applyFont="1" applyAlignment="1">
      <alignment horizontal="center"/>
    </xf>
    <xf numFmtId="0" fontId="2" fillId="0" borderId="1" xfId="0" applyFont="1" applyBorder="1"/>
    <xf numFmtId="0" fontId="2" fillId="0" borderId="1" xfId="0" applyFont="1" applyBorder="1" applyAlignment="1">
      <alignment horizontal="center"/>
    </xf>
    <xf numFmtId="0" fontId="1" fillId="0" borderId="0" xfId="0" quotePrefix="1" applyFont="1" applyAlignment="1">
      <alignment horizontal="center"/>
    </xf>
    <xf numFmtId="0" fontId="1" fillId="0" borderId="1" xfId="0" applyFont="1" applyBorder="1"/>
    <xf numFmtId="0" fontId="1" fillId="0" borderId="1" xfId="0" applyFont="1" applyBorder="1" applyAlignment="1">
      <alignment horizontal="center"/>
    </xf>
    <xf numFmtId="0" fontId="1" fillId="0" borderId="0" xfId="0" applyFont="1" applyFill="1" applyAlignment="1">
      <alignment horizontal="center"/>
    </xf>
    <xf numFmtId="0" fontId="1" fillId="0" borderId="3" xfId="0" applyFont="1" applyBorder="1"/>
    <xf numFmtId="0" fontId="1" fillId="0" borderId="3" xfId="0" applyFont="1" applyBorder="1" applyAlignment="1">
      <alignment horizontal="center"/>
    </xf>
    <xf numFmtId="0" fontId="1" fillId="0" borderId="3" xfId="0" quotePrefix="1" applyFont="1" applyBorder="1" applyAlignment="1">
      <alignment horizontal="center"/>
    </xf>
    <xf numFmtId="0" fontId="1" fillId="0" borderId="0" xfId="0" applyFont="1" applyBorder="1"/>
    <xf numFmtId="14" fontId="1" fillId="0" borderId="0" xfId="0" quotePrefix="1" applyNumberFormat="1" applyFont="1" applyAlignment="1">
      <alignment horizontal="center"/>
    </xf>
    <xf numFmtId="0" fontId="1" fillId="0" borderId="0" xfId="0" applyFont="1" applyBorder="1" applyAlignment="1">
      <alignment horizontal="center"/>
    </xf>
    <xf numFmtId="0" fontId="3" fillId="0" borderId="0" xfId="0" applyFont="1"/>
    <xf numFmtId="0" fontId="4" fillId="0" borderId="0" xfId="0" applyFont="1"/>
    <xf numFmtId="0" fontId="5" fillId="0" borderId="0" xfId="0" applyFont="1"/>
    <xf numFmtId="0" fontId="1" fillId="3" borderId="1" xfId="0" applyFont="1" applyFill="1" applyBorder="1" applyAlignment="1">
      <alignment horizontal="center"/>
    </xf>
    <xf numFmtId="0" fontId="4" fillId="0" borderId="0" xfId="0" applyFont="1" applyAlignment="1">
      <alignment horizontal="center"/>
    </xf>
    <xf numFmtId="0" fontId="1" fillId="0" borderId="0" xfId="0" applyFont="1" applyFill="1"/>
    <xf numFmtId="0" fontId="1" fillId="4" borderId="0" xfId="0" applyFont="1" applyFill="1"/>
    <xf numFmtId="0" fontId="1" fillId="4" borderId="0" xfId="0" applyFont="1" applyFill="1" applyAlignment="1">
      <alignment horizontal="center"/>
    </xf>
    <xf numFmtId="0" fontId="4" fillId="0" borderId="0" xfId="0" quotePrefix="1" applyFont="1" applyAlignment="1">
      <alignment horizontal="center"/>
    </xf>
    <xf numFmtId="0" fontId="4" fillId="0" borderId="3" xfId="0" applyFont="1" applyBorder="1" applyAlignment="1">
      <alignment horizontal="center"/>
    </xf>
    <xf numFmtId="0" fontId="7" fillId="0" borderId="0" xfId="0" applyFont="1"/>
    <xf numFmtId="18" fontId="1" fillId="0" borderId="0" xfId="0" applyNumberFormat="1" applyFont="1" applyAlignment="1">
      <alignment horizontal="center"/>
    </xf>
    <xf numFmtId="0" fontId="4" fillId="0" borderId="3" xfId="0" quotePrefix="1" applyFont="1" applyBorder="1" applyAlignment="1">
      <alignment horizontal="center"/>
    </xf>
    <xf numFmtId="0" fontId="3" fillId="0" borderId="0" xfId="0" applyFont="1" applyAlignment="1">
      <alignment horizontal="center"/>
    </xf>
    <xf numFmtId="0" fontId="4" fillId="0" borderId="0" xfId="0" applyFont="1" applyFill="1" applyAlignment="1">
      <alignment horizontal="center"/>
    </xf>
    <xf numFmtId="2" fontId="1" fillId="0" borderId="0" xfId="0" applyNumberFormat="1" applyFont="1" applyAlignment="1">
      <alignment horizontal="center"/>
    </xf>
    <xf numFmtId="0" fontId="1" fillId="0" borderId="0" xfId="0" applyFont="1" applyAlignment="1">
      <alignment horizontal="left"/>
    </xf>
    <xf numFmtId="0" fontId="1" fillId="0" borderId="3" xfId="0" applyFont="1" applyFill="1" applyBorder="1" applyAlignment="1">
      <alignment horizontal="center"/>
    </xf>
    <xf numFmtId="0" fontId="1" fillId="0" borderId="0" xfId="0" applyFont="1" applyFill="1" applyBorder="1" applyAlignment="1">
      <alignment horizontal="center"/>
    </xf>
    <xf numFmtId="0" fontId="4" fillId="0" borderId="0" xfId="0" applyFont="1" applyBorder="1" applyAlignment="1">
      <alignment horizontal="center"/>
    </xf>
    <xf numFmtId="0" fontId="1" fillId="3" borderId="5" xfId="0" applyFont="1" applyFill="1" applyBorder="1" applyAlignment="1">
      <alignment horizontal="center"/>
    </xf>
    <xf numFmtId="0" fontId="4" fillId="3" borderId="5" xfId="0" applyFont="1" applyFill="1" applyBorder="1" applyAlignment="1">
      <alignment horizontal="center"/>
    </xf>
    <xf numFmtId="0" fontId="4" fillId="3" borderId="1" xfId="0" applyFont="1" applyFill="1" applyBorder="1" applyAlignment="1">
      <alignment horizontal="center"/>
    </xf>
    <xf numFmtId="18" fontId="1" fillId="0" borderId="3" xfId="0" applyNumberFormat="1" applyFont="1" applyBorder="1" applyAlignment="1">
      <alignment horizontal="center"/>
    </xf>
    <xf numFmtId="0" fontId="2" fillId="0" borderId="0" xfId="0" applyFont="1" applyAlignment="1">
      <alignment horizontal="center"/>
    </xf>
    <xf numFmtId="0" fontId="2" fillId="0" borderId="1" xfId="0" applyFont="1" applyBorder="1" applyAlignment="1">
      <alignment horizontal="left"/>
    </xf>
    <xf numFmtId="2" fontId="1" fillId="0" borderId="3" xfId="0" applyNumberFormat="1" applyFont="1" applyBorder="1" applyAlignment="1">
      <alignment horizontal="center"/>
    </xf>
    <xf numFmtId="0" fontId="1" fillId="0" borderId="3" xfId="0" applyFont="1" applyBorder="1" applyAlignment="1">
      <alignment horizontal="left"/>
    </xf>
    <xf numFmtId="0" fontId="1" fillId="0" borderId="0" xfId="0" applyFont="1" applyBorder="1" applyAlignment="1">
      <alignment horizontal="left"/>
    </xf>
    <xf numFmtId="0" fontId="1" fillId="0" borderId="1" xfId="0" applyFont="1" applyBorder="1" applyAlignment="1">
      <alignment horizontal="left"/>
    </xf>
    <xf numFmtId="0" fontId="1" fillId="0" borderId="0" xfId="0" applyFont="1" applyFill="1" applyBorder="1"/>
    <xf numFmtId="0" fontId="1" fillId="0" borderId="0" xfId="0" quotePrefix="1" applyFont="1" applyAlignment="1">
      <alignment horizontal="left"/>
    </xf>
    <xf numFmtId="0" fontId="1" fillId="0" borderId="1" xfId="0" applyFont="1" applyFill="1" applyBorder="1"/>
    <xf numFmtId="166" fontId="1" fillId="0" borderId="1" xfId="0" applyNumberFormat="1" applyFont="1" applyBorder="1" applyAlignment="1">
      <alignment horizontal="center"/>
    </xf>
    <xf numFmtId="0" fontId="1" fillId="0" borderId="0" xfId="0" applyFont="1" applyAlignment="1">
      <alignment horizontal="right"/>
    </xf>
    <xf numFmtId="0" fontId="1" fillId="0" borderId="3" xfId="0" applyFont="1" applyBorder="1" applyAlignment="1">
      <alignment horizontal="right"/>
    </xf>
    <xf numFmtId="166" fontId="1" fillId="0" borderId="0" xfId="0" applyNumberFormat="1" applyFont="1" applyAlignment="1">
      <alignment horizontal="center"/>
    </xf>
    <xf numFmtId="166" fontId="1" fillId="0" borderId="0" xfId="0" applyNumberFormat="1" applyFont="1" applyBorder="1" applyAlignment="1">
      <alignment horizontal="center"/>
    </xf>
    <xf numFmtId="0" fontId="1" fillId="0" borderId="4" xfId="0" applyFont="1" applyBorder="1"/>
    <xf numFmtId="0" fontId="1" fillId="0" borderId="4" xfId="0" applyFont="1" applyBorder="1" applyAlignment="1">
      <alignment horizontal="center"/>
    </xf>
    <xf numFmtId="2" fontId="1" fillId="0" borderId="4" xfId="0" applyNumberFormat="1" applyFont="1" applyBorder="1" applyAlignment="1">
      <alignment horizontal="center"/>
    </xf>
    <xf numFmtId="2" fontId="1" fillId="0" borderId="0" xfId="0" applyNumberFormat="1" applyFont="1" applyBorder="1" applyAlignment="1">
      <alignment horizontal="center"/>
    </xf>
    <xf numFmtId="0" fontId="3" fillId="0" borderId="0" xfId="0" applyFont="1" applyBorder="1"/>
    <xf numFmtId="166" fontId="3" fillId="0" borderId="0" xfId="0" applyNumberFormat="1" applyFont="1" applyBorder="1" applyAlignment="1">
      <alignment horizontal="center"/>
    </xf>
    <xf numFmtId="0" fontId="3" fillId="0" borderId="1" xfId="0" applyFont="1" applyBorder="1"/>
    <xf numFmtId="166" fontId="3" fillId="0" borderId="1" xfId="0" applyNumberFormat="1" applyFont="1" applyBorder="1" applyAlignment="1">
      <alignment horizontal="center"/>
    </xf>
    <xf numFmtId="0" fontId="3" fillId="0" borderId="0" xfId="0" applyFont="1" applyFill="1" applyBorder="1"/>
    <xf numFmtId="166" fontId="3" fillId="0" borderId="0" xfId="0" applyNumberFormat="1" applyFont="1" applyAlignment="1">
      <alignment horizontal="center"/>
    </xf>
    <xf numFmtId="2" fontId="1" fillId="4" borderId="0" xfId="0" applyNumberFormat="1" applyFont="1" applyFill="1" applyAlignment="1">
      <alignment horizontal="center"/>
    </xf>
    <xf numFmtId="0" fontId="1" fillId="4" borderId="0" xfId="0" applyFont="1" applyFill="1" applyAlignment="1">
      <alignment horizontal="left"/>
    </xf>
    <xf numFmtId="2" fontId="1" fillId="0" borderId="1" xfId="0" applyNumberFormat="1" applyFont="1" applyBorder="1" applyAlignment="1">
      <alignment horizontal="center"/>
    </xf>
    <xf numFmtId="0" fontId="1" fillId="0" borderId="1" xfId="0" applyFont="1" applyBorder="1" applyAlignment="1">
      <alignment horizontal="right"/>
    </xf>
    <xf numFmtId="0" fontId="4" fillId="0" borderId="3" xfId="0" applyFont="1" applyFill="1" applyBorder="1" applyAlignment="1">
      <alignment horizontal="center"/>
    </xf>
    <xf numFmtId="0" fontId="1" fillId="2" borderId="5" xfId="0" applyFont="1" applyFill="1" applyBorder="1" applyAlignment="1">
      <alignment horizontal="center"/>
    </xf>
    <xf numFmtId="0" fontId="4" fillId="2" borderId="5" xfId="0" applyFont="1" applyFill="1"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horizontal="center"/>
    </xf>
    <xf numFmtId="0" fontId="1" fillId="0" borderId="0" xfId="0" quotePrefix="1" applyFont="1" applyFill="1" applyAlignment="1">
      <alignment horizontal="center"/>
    </xf>
    <xf numFmtId="0" fontId="4" fillId="0" borderId="0" xfId="0" quotePrefix="1" applyFont="1" applyBorder="1" applyAlignment="1">
      <alignment horizontal="center"/>
    </xf>
    <xf numFmtId="167" fontId="1" fillId="3" borderId="10" xfId="0" applyNumberFormat="1" applyFont="1" applyFill="1" applyBorder="1" applyAlignment="1">
      <alignment horizontal="center"/>
    </xf>
    <xf numFmtId="0" fontId="1" fillId="3" borderId="6" xfId="0" applyFont="1" applyFill="1" applyBorder="1" applyAlignment="1">
      <alignment horizontal="center"/>
    </xf>
    <xf numFmtId="0" fontId="9" fillId="3" borderId="8" xfId="0" applyFont="1" applyFill="1" applyBorder="1" applyAlignment="1">
      <alignment horizontal="center"/>
    </xf>
    <xf numFmtId="0" fontId="1" fillId="3" borderId="10" xfId="0" applyFont="1" applyFill="1" applyBorder="1" applyAlignment="1">
      <alignment horizontal="center"/>
    </xf>
    <xf numFmtId="0" fontId="1" fillId="2" borderId="6" xfId="0" applyFont="1" applyFill="1" applyBorder="1" applyAlignment="1">
      <alignment horizontal="center"/>
    </xf>
    <xf numFmtId="0" fontId="1" fillId="2" borderId="10" xfId="0" applyFont="1" applyFill="1" applyBorder="1" applyAlignment="1">
      <alignment horizontal="center"/>
    </xf>
    <xf numFmtId="0" fontId="6" fillId="5" borderId="6" xfId="0" applyFont="1" applyFill="1" applyBorder="1" applyAlignment="1">
      <alignment horizontal="center"/>
    </xf>
    <xf numFmtId="0" fontId="6" fillId="5" borderId="10" xfId="0" applyFont="1" applyFill="1" applyBorder="1" applyAlignment="1">
      <alignment horizontal="center"/>
    </xf>
    <xf numFmtId="0" fontId="1" fillId="3" borderId="5" xfId="0" applyFont="1" applyFill="1" applyBorder="1" applyAlignment="1">
      <alignment horizontal="left"/>
    </xf>
    <xf numFmtId="0" fontId="1" fillId="3" borderId="1" xfId="0" applyFont="1" applyFill="1" applyBorder="1" applyAlignment="1">
      <alignment horizontal="left"/>
    </xf>
    <xf numFmtId="0" fontId="4" fillId="0" borderId="0" xfId="0" applyFont="1" applyAlignment="1">
      <alignment horizontal="left"/>
    </xf>
    <xf numFmtId="0" fontId="4" fillId="0" borderId="3" xfId="0" applyFont="1" applyBorder="1" applyAlignment="1">
      <alignment horizontal="left"/>
    </xf>
    <xf numFmtId="0" fontId="4" fillId="3" borderId="5" xfId="0" applyFont="1" applyFill="1" applyBorder="1" applyAlignment="1">
      <alignment horizontal="left"/>
    </xf>
    <xf numFmtId="0" fontId="4" fillId="3" borderId="1" xfId="0" applyFont="1" applyFill="1" applyBorder="1" applyAlignment="1">
      <alignment horizontal="left"/>
    </xf>
    <xf numFmtId="0" fontId="1" fillId="0" borderId="4" xfId="0" applyFont="1" applyBorder="1" applyAlignment="1">
      <alignment horizontal="left"/>
    </xf>
    <xf numFmtId="0" fontId="4" fillId="0" borderId="0" xfId="0" applyFont="1" applyBorder="1" applyAlignment="1">
      <alignment horizontal="left"/>
    </xf>
    <xf numFmtId="0" fontId="9" fillId="3" borderId="0" xfId="0" applyFont="1" applyFill="1" applyBorder="1" applyAlignment="1">
      <alignment horizontal="left"/>
    </xf>
    <xf numFmtId="0" fontId="4" fillId="0" borderId="0" xfId="0" applyFont="1" applyFill="1" applyAlignment="1">
      <alignment horizontal="left"/>
    </xf>
    <xf numFmtId="0" fontId="1" fillId="0" borderId="0" xfId="0" applyFont="1" applyFill="1" applyAlignment="1">
      <alignment horizontal="left"/>
    </xf>
    <xf numFmtId="0" fontId="4" fillId="2" borderId="5" xfId="0" applyFont="1" applyFill="1" applyBorder="1" applyAlignment="1">
      <alignment horizontal="left"/>
    </xf>
    <xf numFmtId="0" fontId="4" fillId="2" borderId="1" xfId="0" applyFont="1" applyFill="1" applyBorder="1" applyAlignment="1">
      <alignment horizontal="left"/>
    </xf>
    <xf numFmtId="14" fontId="4" fillId="0" borderId="0" xfId="0" quotePrefix="1" applyNumberFormat="1" applyFont="1" applyAlignment="1">
      <alignment horizontal="center"/>
    </xf>
    <xf numFmtId="0" fontId="1" fillId="0" borderId="15" xfId="0" applyFont="1" applyBorder="1" applyAlignment="1">
      <alignment horizontal="center"/>
    </xf>
    <xf numFmtId="18" fontId="1" fillId="0" borderId="15" xfId="0" applyNumberFormat="1" applyFont="1" applyBorder="1" applyAlignment="1">
      <alignment horizontal="center"/>
    </xf>
    <xf numFmtId="0" fontId="4" fillId="0" borderId="15" xfId="0" applyFont="1" applyBorder="1" applyAlignment="1">
      <alignment horizontal="left"/>
    </xf>
    <xf numFmtId="0" fontId="1" fillId="0" borderId="15" xfId="0" applyFont="1" applyBorder="1" applyAlignment="1">
      <alignment horizontal="left"/>
    </xf>
    <xf numFmtId="164" fontId="11" fillId="0" borderId="0" xfId="0" applyNumberFormat="1" applyFont="1"/>
    <xf numFmtId="0" fontId="11" fillId="0" borderId="0" xfId="0" applyFont="1" applyAlignment="1">
      <alignment horizontal="center"/>
    </xf>
    <xf numFmtId="0" fontId="11" fillId="0" borderId="0" xfId="0" applyFont="1"/>
    <xf numFmtId="164" fontId="12" fillId="0" borderId="1" xfId="0" applyNumberFormat="1" applyFont="1" applyBorder="1" applyAlignment="1">
      <alignment horizontal="right"/>
    </xf>
    <xf numFmtId="0" fontId="12" fillId="0" borderId="1" xfId="0" applyFont="1" applyBorder="1" applyAlignment="1">
      <alignment horizontal="center"/>
    </xf>
    <xf numFmtId="165" fontId="11" fillId="0" borderId="0" xfId="0" applyNumberFormat="1" applyFont="1" applyAlignment="1">
      <alignment horizontal="center"/>
    </xf>
    <xf numFmtId="164" fontId="11" fillId="0" borderId="1" xfId="0" applyNumberFormat="1" applyFont="1" applyBorder="1"/>
    <xf numFmtId="165" fontId="11" fillId="0" borderId="1" xfId="0" applyNumberFormat="1" applyFont="1" applyBorder="1" applyAlignment="1">
      <alignment horizontal="center"/>
    </xf>
    <xf numFmtId="165" fontId="11" fillId="0" borderId="0" xfId="0" applyNumberFormat="1" applyFont="1"/>
    <xf numFmtId="164" fontId="12" fillId="0" borderId="0" xfId="0" applyNumberFormat="1" applyFont="1"/>
    <xf numFmtId="0" fontId="11" fillId="0" borderId="0" xfId="0" applyFont="1"/>
    <xf numFmtId="0" fontId="11" fillId="0" borderId="1" xfId="0" applyFont="1" applyBorder="1"/>
    <xf numFmtId="2" fontId="11" fillId="0" borderId="0" xfId="0" applyNumberFormat="1" applyFont="1" applyAlignment="1">
      <alignment horizontal="left"/>
    </xf>
    <xf numFmtId="164" fontId="11" fillId="0" borderId="0" xfId="0" applyNumberFormat="1" applyFont="1" applyAlignment="1">
      <alignment horizontal="right"/>
    </xf>
    <xf numFmtId="167" fontId="11" fillId="0" borderId="0" xfId="0" applyNumberFormat="1" applyFont="1"/>
    <xf numFmtId="167" fontId="11" fillId="0" borderId="1" xfId="0" applyNumberFormat="1" applyFont="1" applyBorder="1"/>
    <xf numFmtId="0" fontId="1" fillId="3" borderId="5" xfId="0" quotePrefix="1" applyFont="1" applyFill="1" applyBorder="1" applyAlignment="1">
      <alignment horizontal="center"/>
    </xf>
    <xf numFmtId="0" fontId="1" fillId="3" borderId="1" xfId="0" quotePrefix="1" applyFont="1" applyFill="1" applyBorder="1" applyAlignment="1">
      <alignment horizontal="center"/>
    </xf>
    <xf numFmtId="0" fontId="4" fillId="0" borderId="0" xfId="0" quotePrefix="1" applyFont="1" applyFill="1" applyAlignment="1">
      <alignment horizontal="center"/>
    </xf>
    <xf numFmtId="0" fontId="4" fillId="0" borderId="0" xfId="0" quotePrefix="1" applyFont="1" applyAlignment="1">
      <alignment horizontal="left"/>
    </xf>
    <xf numFmtId="0" fontId="6" fillId="6" borderId="0" xfId="0" applyFont="1" applyFill="1" applyAlignment="1">
      <alignment horizontal="center"/>
    </xf>
    <xf numFmtId="0" fontId="10" fillId="7" borderId="0" xfId="0" applyFont="1" applyFill="1" applyAlignment="1">
      <alignment horizontal="center"/>
    </xf>
    <xf numFmtId="0" fontId="10" fillId="7" borderId="17" xfId="0" applyFont="1" applyFill="1" applyBorder="1" applyAlignment="1">
      <alignment horizontal="center"/>
    </xf>
    <xf numFmtId="0" fontId="11" fillId="0" borderId="0" xfId="0" applyFont="1"/>
    <xf numFmtId="0" fontId="1" fillId="0" borderId="0" xfId="0" applyFont="1" applyAlignment="1">
      <alignment horizontal="center"/>
    </xf>
    <xf numFmtId="0" fontId="1" fillId="0" borderId="0" xfId="0" applyFont="1" applyAlignment="1">
      <alignment horizontal="center"/>
    </xf>
    <xf numFmtId="0" fontId="4" fillId="0" borderId="3" xfId="0" applyFont="1" applyFill="1" applyBorder="1" applyAlignment="1">
      <alignment horizontal="left"/>
    </xf>
    <xf numFmtId="0" fontId="4" fillId="0" borderId="3" xfId="0" quotePrefix="1"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xf>
    <xf numFmtId="18" fontId="3" fillId="0" borderId="0" xfId="0" applyNumberFormat="1" applyFont="1" applyAlignment="1">
      <alignment horizontal="center"/>
    </xf>
    <xf numFmtId="0" fontId="3" fillId="0" borderId="0" xfId="0" applyFont="1" applyFill="1" applyAlignment="1">
      <alignment horizontal="center"/>
    </xf>
    <xf numFmtId="0" fontId="3" fillId="0" borderId="0" xfId="0" quotePrefix="1" applyFont="1" applyFill="1" applyAlignment="1">
      <alignment horizontal="center"/>
    </xf>
    <xf numFmtId="0" fontId="3" fillId="0" borderId="0" xfId="0" applyFont="1" applyFill="1" applyAlignment="1">
      <alignment horizontal="left"/>
    </xf>
    <xf numFmtId="0" fontId="3" fillId="0" borderId="0" xfId="0" applyFont="1" applyAlignment="1">
      <alignment horizontal="left"/>
    </xf>
    <xf numFmtId="14" fontId="3" fillId="0" borderId="0" xfId="0" quotePrefix="1" applyNumberFormat="1" applyFont="1" applyFill="1" applyAlignment="1">
      <alignment horizontal="center"/>
    </xf>
    <xf numFmtId="0" fontId="3" fillId="0" borderId="0" xfId="0" quotePrefix="1" applyFont="1" applyAlignment="1">
      <alignment horizontal="center"/>
    </xf>
    <xf numFmtId="0" fontId="3" fillId="0" borderId="3" xfId="0" applyFont="1" applyBorder="1" applyAlignment="1">
      <alignment horizontal="center"/>
    </xf>
    <xf numFmtId="0" fontId="3" fillId="0" borderId="3" xfId="0" applyFont="1" applyFill="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18" fontId="3" fillId="0" borderId="3" xfId="0" applyNumberFormat="1" applyFont="1" applyBorder="1" applyAlignment="1">
      <alignment horizontal="center"/>
    </xf>
    <xf numFmtId="0" fontId="4" fillId="0" borderId="0" xfId="0" applyFont="1" applyFill="1"/>
    <xf numFmtId="0" fontId="5" fillId="0" borderId="0" xfId="0" applyFont="1" applyFill="1" applyAlignment="1">
      <alignment vertical="center" wrapText="1"/>
    </xf>
    <xf numFmtId="0" fontId="13"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xf>
    <xf numFmtId="0" fontId="11" fillId="0" borderId="0" xfId="0" applyFont="1"/>
    <xf numFmtId="0" fontId="4" fillId="0" borderId="0" xfId="0" applyFont="1" applyFill="1" applyBorder="1" applyAlignment="1">
      <alignment horizontal="center"/>
    </xf>
    <xf numFmtId="0" fontId="4" fillId="0" borderId="0" xfId="0" applyFont="1" applyFill="1" applyBorder="1" applyAlignment="1">
      <alignment horizontal="left"/>
    </xf>
    <xf numFmtId="0" fontId="1" fillId="0" borderId="0" xfId="0" applyFont="1" applyAlignment="1">
      <alignment horizontal="center"/>
    </xf>
    <xf numFmtId="0" fontId="3" fillId="0" borderId="3" xfId="0" quotePrefix="1" applyFont="1" applyFill="1" applyBorder="1" applyAlignment="1">
      <alignment horizontal="center"/>
    </xf>
    <xf numFmtId="0" fontId="3" fillId="0" borderId="3" xfId="0" applyFont="1" applyFill="1" applyBorder="1" applyAlignment="1">
      <alignment horizontal="left"/>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1" fillId="0" borderId="0" xfId="0" applyFont="1"/>
    <xf numFmtId="0" fontId="1" fillId="0" borderId="0" xfId="0" applyFont="1" applyAlignment="1">
      <alignment horizontal="center"/>
    </xf>
    <xf numFmtId="0" fontId="1" fillId="0" borderId="0" xfId="0" applyFont="1" applyAlignment="1">
      <alignment horizontal="center"/>
    </xf>
    <xf numFmtId="0" fontId="1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16"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xf>
    <xf numFmtId="0" fontId="16" fillId="0" borderId="3" xfId="0" applyFont="1" applyBorder="1" applyAlignment="1">
      <alignment horizontal="left"/>
    </xf>
    <xf numFmtId="0" fontId="1" fillId="0" borderId="0" xfId="0" applyFont="1" applyAlignment="1">
      <alignment horizontal="center"/>
    </xf>
    <xf numFmtId="0" fontId="1" fillId="0" borderId="1" xfId="0" applyFont="1" applyBorder="1"/>
    <xf numFmtId="0" fontId="17" fillId="0" borderId="0" xfId="0" applyFont="1"/>
    <xf numFmtId="0" fontId="0" fillId="0" borderId="0" xfId="0" applyAlignment="1">
      <alignment horizontal="left" vertical="center" indent="2"/>
    </xf>
    <xf numFmtId="0" fontId="18" fillId="0" borderId="0" xfId="0" applyFont="1" applyAlignment="1">
      <alignment horizontal="left" vertical="center" indent="2"/>
    </xf>
    <xf numFmtId="0" fontId="0" fillId="0" borderId="6" xfId="0" applyBorder="1"/>
    <xf numFmtId="0" fontId="0" fillId="0" borderId="7" xfId="0" applyBorder="1"/>
    <xf numFmtId="0" fontId="2" fillId="0" borderId="1" xfId="0" applyFont="1" applyBorder="1" applyAlignment="1">
      <alignment horizontal="right"/>
    </xf>
    <xf numFmtId="0" fontId="17" fillId="0" borderId="0" xfId="0" applyFont="1" applyFill="1"/>
    <xf numFmtId="0" fontId="0" fillId="0" borderId="0" xfId="0" applyFill="1"/>
    <xf numFmtId="0" fontId="0" fillId="0" borderId="6" xfId="0" applyBorder="1" applyAlignment="1">
      <alignment horizontal="right"/>
    </xf>
    <xf numFmtId="0" fontId="17" fillId="0" borderId="0" xfId="0" applyFont="1" applyAlignment="1">
      <alignment horizontal="right"/>
    </xf>
    <xf numFmtId="0" fontId="17" fillId="0" borderId="0" xfId="0" applyFont="1" applyFill="1" applyAlignment="1">
      <alignment horizontal="right"/>
    </xf>
    <xf numFmtId="0" fontId="17" fillId="3" borderId="0" xfId="0" applyFont="1" applyFill="1"/>
    <xf numFmtId="0" fontId="0" fillId="3" borderId="0" xfId="0" applyFill="1"/>
    <xf numFmtId="0" fontId="0" fillId="0" borderId="1" xfId="0" applyBorder="1"/>
    <xf numFmtId="169" fontId="0" fillId="0" borderId="0" xfId="0" applyNumberFormat="1"/>
    <xf numFmtId="18" fontId="0" fillId="0" borderId="0" xfId="0" applyNumberFormat="1"/>
    <xf numFmtId="18" fontId="17" fillId="0" borderId="0" xfId="0" applyNumberFormat="1" applyFont="1"/>
    <xf numFmtId="0" fontId="0" fillId="0" borderId="0" xfId="0" applyNumberFormat="1"/>
    <xf numFmtId="168" fontId="19" fillId="12" borderId="19" xfId="0" applyNumberFormat="1" applyFont="1" applyFill="1" applyBorder="1" applyAlignment="1">
      <alignment horizontal="center"/>
    </xf>
    <xf numFmtId="168" fontId="19" fillId="0" borderId="0" xfId="0" applyNumberFormat="1" applyFont="1"/>
    <xf numFmtId="168" fontId="19" fillId="0" borderId="17" xfId="0" applyNumberFormat="1" applyFont="1" applyBorder="1"/>
    <xf numFmtId="168" fontId="19" fillId="4" borderId="17" xfId="0" applyNumberFormat="1" applyFont="1" applyFill="1" applyBorder="1"/>
    <xf numFmtId="168" fontId="19" fillId="4" borderId="21" xfId="0" applyNumberFormat="1" applyFont="1" applyFill="1" applyBorder="1"/>
    <xf numFmtId="0" fontId="17" fillId="0" borderId="9" xfId="0" applyFont="1" applyFill="1" applyBorder="1"/>
    <xf numFmtId="166" fontId="17" fillId="0" borderId="0" xfId="0" applyNumberFormat="1" applyFont="1"/>
    <xf numFmtId="166" fontId="0" fillId="0" borderId="0" xfId="0" applyNumberFormat="1"/>
    <xf numFmtId="0" fontId="17" fillId="0" borderId="6" xfId="0" applyFont="1" applyBorder="1"/>
    <xf numFmtId="0" fontId="0" fillId="0" borderId="11" xfId="0" applyBorder="1"/>
    <xf numFmtId="0" fontId="20" fillId="0" borderId="10" xfId="0" applyFont="1" applyFill="1" applyBorder="1"/>
    <xf numFmtId="0" fontId="0" fillId="0" borderId="5" xfId="0" applyBorder="1"/>
    <xf numFmtId="0" fontId="20" fillId="0" borderId="8" xfId="0" applyFont="1" applyFill="1" applyBorder="1"/>
    <xf numFmtId="0" fontId="0" fillId="11" borderId="17" xfId="0" applyFill="1" applyBorder="1"/>
    <xf numFmtId="168" fontId="21" fillId="4" borderId="17" xfId="0" applyNumberFormat="1" applyFont="1" applyFill="1" applyBorder="1"/>
    <xf numFmtId="0" fontId="1" fillId="10" borderId="17" xfId="0" applyFont="1" applyFill="1" applyBorder="1"/>
    <xf numFmtId="0" fontId="1" fillId="10" borderId="18" xfId="0" applyFont="1" applyFill="1" applyBorder="1"/>
    <xf numFmtId="0" fontId="1" fillId="11" borderId="17" xfId="0" applyFont="1" applyFill="1" applyBorder="1"/>
    <xf numFmtId="168" fontId="22" fillId="9" borderId="22" xfId="0" applyNumberFormat="1" applyFont="1" applyFill="1" applyBorder="1"/>
    <xf numFmtId="0" fontId="19" fillId="11" borderId="17" xfId="0" applyFont="1" applyFill="1" applyBorder="1"/>
    <xf numFmtId="168" fontId="22" fillId="9" borderId="23" xfId="0" applyNumberFormat="1" applyFont="1" applyFill="1" applyBorder="1"/>
    <xf numFmtId="0" fontId="19" fillId="11" borderId="18" xfId="0" applyFont="1" applyFill="1" applyBorder="1"/>
    <xf numFmtId="0" fontId="0" fillId="11" borderId="18" xfId="0" applyFill="1" applyBorder="1"/>
    <xf numFmtId="168" fontId="23" fillId="4" borderId="17" xfId="0" applyNumberFormat="1" applyFont="1" applyFill="1" applyBorder="1"/>
    <xf numFmtId="0" fontId="17" fillId="0" borderId="0" xfId="0" quotePrefix="1" applyFont="1"/>
    <xf numFmtId="168" fontId="22" fillId="9" borderId="24" xfId="0" applyNumberFormat="1" applyFont="1" applyFill="1" applyBorder="1"/>
    <xf numFmtId="0" fontId="21" fillId="0" borderId="0" xfId="0" applyFont="1"/>
    <xf numFmtId="0" fontId="21" fillId="0" borderId="0" xfId="0" applyFont="1" applyFill="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9" xfId="0" applyBorder="1"/>
    <xf numFmtId="0" fontId="0" fillId="0" borderId="0" xfId="0" applyBorder="1"/>
    <xf numFmtId="168" fontId="21" fillId="4" borderId="19" xfId="0" applyNumberFormat="1" applyFont="1" applyFill="1" applyBorder="1"/>
    <xf numFmtId="0" fontId="1" fillId="11" borderId="19" xfId="0" applyFont="1" applyFill="1" applyBorder="1"/>
    <xf numFmtId="0" fontId="19" fillId="11" borderId="19" xfId="0" applyFont="1" applyFill="1" applyBorder="1"/>
    <xf numFmtId="0" fontId="0" fillId="11" borderId="19" xfId="0" applyFill="1" applyBorder="1"/>
    <xf numFmtId="168" fontId="23" fillId="4" borderId="19" xfId="0" applyNumberFormat="1" applyFont="1" applyFill="1" applyBorder="1"/>
    <xf numFmtId="0" fontId="1" fillId="10" borderId="19" xfId="0" applyFont="1" applyFill="1" applyBorder="1"/>
    <xf numFmtId="168" fontId="21" fillId="4" borderId="26" xfId="0" applyNumberFormat="1" applyFont="1" applyFill="1" applyBorder="1"/>
    <xf numFmtId="168" fontId="21" fillId="4" borderId="27" xfId="0" applyNumberFormat="1" applyFont="1" applyFill="1" applyBorder="1"/>
    <xf numFmtId="0" fontId="1" fillId="10" borderId="27" xfId="0" applyFont="1" applyFill="1" applyBorder="1"/>
    <xf numFmtId="168" fontId="22" fillId="9" borderId="28" xfId="0" applyNumberFormat="1" applyFont="1" applyFill="1" applyBorder="1"/>
    <xf numFmtId="0" fontId="19" fillId="11" borderId="27" xfId="0" applyFont="1" applyFill="1" applyBorder="1"/>
    <xf numFmtId="0" fontId="0" fillId="11" borderId="27" xfId="0" applyFill="1" applyBorder="1"/>
    <xf numFmtId="168" fontId="21" fillId="4" borderId="29" xfId="0" applyNumberFormat="1" applyFont="1" applyFill="1" applyBorder="1"/>
    <xf numFmtId="168" fontId="21" fillId="4" borderId="30" xfId="0" applyNumberFormat="1" applyFont="1" applyFill="1" applyBorder="1"/>
    <xf numFmtId="168" fontId="21" fillId="4" borderId="31" xfId="0" applyNumberFormat="1" applyFont="1" applyFill="1" applyBorder="1"/>
    <xf numFmtId="0" fontId="1" fillId="10" borderId="31" xfId="0" applyFont="1" applyFill="1" applyBorder="1"/>
    <xf numFmtId="168" fontId="22" fillId="9" borderId="32" xfId="0" applyNumberFormat="1" applyFont="1" applyFill="1" applyBorder="1"/>
    <xf numFmtId="0" fontId="19" fillId="11" borderId="31" xfId="0" applyFont="1" applyFill="1" applyBorder="1"/>
    <xf numFmtId="0" fontId="0" fillId="11" borderId="31" xfId="0" applyFill="1" applyBorder="1"/>
    <xf numFmtId="168" fontId="21" fillId="4" borderId="33" xfId="0" applyNumberFormat="1" applyFont="1" applyFill="1" applyBorder="1"/>
    <xf numFmtId="0" fontId="1" fillId="0" borderId="0" xfId="0" applyFont="1" applyAlignment="1">
      <alignment horizontal="left"/>
    </xf>
    <xf numFmtId="0" fontId="1" fillId="0" borderId="0" xfId="0" applyFont="1" applyAlignment="1">
      <alignment horizontal="center"/>
    </xf>
    <xf numFmtId="0" fontId="1" fillId="0" borderId="6" xfId="0" applyFont="1" applyBorder="1" applyAlignment="1">
      <alignment horizontal="center"/>
    </xf>
    <xf numFmtId="18" fontId="1" fillId="0" borderId="5" xfId="0" applyNumberFormat="1"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167" fontId="1" fillId="0" borderId="0" xfId="0" applyNumberFormat="1" applyFont="1" applyAlignment="1">
      <alignment horizontal="center"/>
    </xf>
    <xf numFmtId="18" fontId="1" fillId="3" borderId="5" xfId="0" quotePrefix="1" applyNumberFormat="1" applyFont="1" applyFill="1" applyBorder="1" applyAlignment="1">
      <alignment horizontal="center"/>
    </xf>
    <xf numFmtId="0" fontId="9" fillId="3" borderId="0" xfId="0" quotePrefix="1" applyFont="1" applyFill="1" applyBorder="1" applyAlignment="1">
      <alignment horizontal="center"/>
    </xf>
    <xf numFmtId="18" fontId="1" fillId="3" borderId="1" xfId="0" quotePrefix="1" applyNumberFormat="1" applyFont="1" applyFill="1" applyBorder="1" applyAlignment="1">
      <alignment horizontal="center"/>
    </xf>
    <xf numFmtId="0" fontId="1" fillId="0" borderId="5" xfId="0" applyFont="1" applyBorder="1" applyAlignment="1">
      <alignment horizontal="center"/>
    </xf>
    <xf numFmtId="0" fontId="1" fillId="0" borderId="0" xfId="0" applyFont="1" applyAlignment="1">
      <alignment horizontal="center" wrapText="1"/>
    </xf>
    <xf numFmtId="171" fontId="1" fillId="0" borderId="0" xfId="0" applyNumberFormat="1" applyFont="1" applyAlignment="1"/>
    <xf numFmtId="167" fontId="1" fillId="0" borderId="0" xfId="0" applyNumberFormat="1" applyFont="1" applyAlignment="1"/>
    <xf numFmtId="18" fontId="1" fillId="0" borderId="0" xfId="0" applyNumberFormat="1" applyFont="1" applyAlignment="1"/>
    <xf numFmtId="0" fontId="1" fillId="0" borderId="0" xfId="0" applyFont="1" applyAlignment="1"/>
    <xf numFmtId="0" fontId="1" fillId="13" borderId="0" xfId="0" applyFont="1" applyFill="1" applyAlignment="1"/>
    <xf numFmtId="0" fontId="1" fillId="0" borderId="3" xfId="0" applyFont="1" applyBorder="1" applyAlignment="1"/>
    <xf numFmtId="18" fontId="1" fillId="0" borderId="3" xfId="0" applyNumberFormat="1" applyFont="1" applyBorder="1" applyAlignment="1"/>
    <xf numFmtId="0" fontId="3" fillId="0" borderId="0" xfId="0" applyFont="1" applyAlignment="1"/>
    <xf numFmtId="18" fontId="3" fillId="0" borderId="0" xfId="0" applyNumberFormat="1" applyFont="1" applyAlignment="1"/>
    <xf numFmtId="0" fontId="1" fillId="0" borderId="1" xfId="0" applyFont="1" applyBorder="1" applyAlignment="1"/>
    <xf numFmtId="18" fontId="1" fillId="0" borderId="1" xfId="0" applyNumberFormat="1" applyFont="1" applyBorder="1" applyAlignment="1"/>
    <xf numFmtId="0" fontId="1" fillId="3" borderId="5" xfId="0" applyFont="1" applyFill="1" applyBorder="1" applyAlignment="1"/>
    <xf numFmtId="0" fontId="1" fillId="3" borderId="1" xfId="0" applyFont="1" applyFill="1" applyBorder="1" applyAlignment="1"/>
    <xf numFmtId="18" fontId="1" fillId="0" borderId="15" xfId="0" applyNumberFormat="1" applyFont="1" applyBorder="1" applyAlignment="1"/>
    <xf numFmtId="18" fontId="3" fillId="0" borderId="3" xfId="0" applyNumberFormat="1" applyFont="1" applyBorder="1" applyAlignment="1"/>
    <xf numFmtId="18" fontId="1" fillId="0" borderId="4" xfId="0" applyNumberFormat="1" applyFont="1" applyBorder="1" applyAlignment="1"/>
    <xf numFmtId="0" fontId="1" fillId="0" borderId="0" xfId="0" applyFont="1" applyBorder="1" applyAlignment="1"/>
    <xf numFmtId="18" fontId="1" fillId="0" borderId="0" xfId="0" applyNumberFormat="1" applyFont="1" applyBorder="1" applyAlignment="1"/>
    <xf numFmtId="18" fontId="1" fillId="3" borderId="5" xfId="0" quotePrefix="1" applyNumberFormat="1" applyFont="1" applyFill="1" applyBorder="1" applyAlignment="1"/>
    <xf numFmtId="0" fontId="9" fillId="3" borderId="0" xfId="0" quotePrefix="1" applyFont="1" applyFill="1" applyBorder="1" applyAlignment="1"/>
    <xf numFmtId="18" fontId="1" fillId="3" borderId="1" xfId="0" quotePrefix="1" applyNumberFormat="1" applyFont="1" applyFill="1" applyBorder="1" applyAlignment="1"/>
    <xf numFmtId="0" fontId="1" fillId="2" borderId="5" xfId="0" applyFont="1" applyFill="1" applyBorder="1" applyAlignment="1"/>
    <xf numFmtId="0" fontId="1" fillId="2" borderId="1" xfId="0" applyFont="1" applyFill="1" applyBorder="1" applyAlignment="1"/>
    <xf numFmtId="18" fontId="1" fillId="0" borderId="0" xfId="0" applyNumberFormat="1" applyFont="1" applyFill="1" applyBorder="1" applyAlignment="1"/>
    <xf numFmtId="171" fontId="3" fillId="0" borderId="0" xfId="0" applyNumberFormat="1" applyFont="1" applyAlignment="1"/>
    <xf numFmtId="171" fontId="1" fillId="0" borderId="5" xfId="0" applyNumberFormat="1" applyFont="1" applyBorder="1" applyAlignment="1"/>
    <xf numFmtId="18" fontId="1" fillId="0" borderId="5" xfId="0" applyNumberFormat="1" applyFont="1" applyBorder="1" applyAlignment="1"/>
    <xf numFmtId="0" fontId="1" fillId="0" borderId="5" xfId="0" applyFont="1" applyBorder="1" applyAlignment="1"/>
    <xf numFmtId="171" fontId="1" fillId="0" borderId="0" xfId="0" applyNumberFormat="1" applyFont="1" applyBorder="1" applyAlignment="1"/>
    <xf numFmtId="18" fontId="1" fillId="0" borderId="0" xfId="0" applyNumberFormat="1" applyFont="1" applyBorder="1" applyAlignment="1">
      <alignment horizontal="center"/>
    </xf>
    <xf numFmtId="171" fontId="1" fillId="0" borderId="1" xfId="0" applyNumberFormat="1" applyFont="1" applyBorder="1" applyAlignment="1"/>
    <xf numFmtId="18" fontId="1" fillId="0" borderId="0" xfId="0" applyNumberFormat="1" applyFont="1" applyAlignment="1">
      <alignment horizontal="right"/>
    </xf>
    <xf numFmtId="0" fontId="1" fillId="3" borderId="7" xfId="0" applyFont="1" applyFill="1" applyBorder="1" applyAlignment="1"/>
    <xf numFmtId="171" fontId="1" fillId="3" borderId="1" xfId="0" applyNumberFormat="1" applyFont="1" applyFill="1" applyBorder="1" applyAlignment="1"/>
    <xf numFmtId="0" fontId="1" fillId="3" borderId="11" xfId="0" applyFont="1" applyFill="1" applyBorder="1" applyAlignment="1"/>
    <xf numFmtId="0" fontId="1" fillId="3" borderId="8" xfId="0" applyFont="1" applyFill="1" applyBorder="1" applyAlignment="1">
      <alignment horizontal="center"/>
    </xf>
    <xf numFmtId="0" fontId="1" fillId="3" borderId="0" xfId="0" applyFont="1" applyFill="1" applyBorder="1" applyAlignment="1"/>
    <xf numFmtId="0" fontId="1" fillId="3" borderId="0" xfId="0" applyFont="1" applyFill="1" applyBorder="1" applyAlignment="1">
      <alignment horizontal="center"/>
    </xf>
    <xf numFmtId="0" fontId="4" fillId="3" borderId="0" xfId="0" applyFont="1" applyFill="1" applyBorder="1" applyAlignment="1">
      <alignment horizontal="center"/>
    </xf>
    <xf numFmtId="0" fontId="4" fillId="3" borderId="0" xfId="0" applyFont="1" applyFill="1" applyBorder="1" applyAlignment="1">
      <alignment horizontal="left"/>
    </xf>
    <xf numFmtId="171" fontId="1" fillId="3" borderId="0" xfId="0" applyNumberFormat="1" applyFont="1" applyFill="1" applyBorder="1" applyAlignment="1"/>
    <xf numFmtId="0" fontId="1" fillId="3" borderId="9" xfId="0" applyFont="1" applyFill="1" applyBorder="1" applyAlignment="1"/>
    <xf numFmtId="171" fontId="1" fillId="0" borderId="3" xfId="0" applyNumberFormat="1" applyFont="1" applyBorder="1" applyAlignment="1"/>
    <xf numFmtId="172" fontId="1" fillId="0" borderId="0" xfId="0" applyNumberFormat="1" applyFont="1" applyAlignment="1"/>
    <xf numFmtId="172" fontId="3" fillId="0" borderId="0" xfId="0" applyNumberFormat="1" applyFont="1" applyAlignment="1"/>
    <xf numFmtId="172" fontId="1" fillId="0" borderId="3" xfId="0" applyNumberFormat="1" applyFont="1" applyBorder="1" applyAlignment="1"/>
    <xf numFmtId="172" fontId="1" fillId="3" borderId="5" xfId="0" applyNumberFormat="1" applyFont="1" applyFill="1" applyBorder="1" applyAlignment="1"/>
    <xf numFmtId="172" fontId="1" fillId="3" borderId="1" xfId="0" applyNumberFormat="1" applyFont="1" applyFill="1" applyBorder="1" applyAlignment="1"/>
    <xf numFmtId="172" fontId="1" fillId="0" borderId="15" xfId="0" applyNumberFormat="1" applyFont="1" applyBorder="1" applyAlignment="1"/>
    <xf numFmtId="172" fontId="3" fillId="0" borderId="3" xfId="0" applyNumberFormat="1" applyFont="1" applyBorder="1" applyAlignment="1"/>
    <xf numFmtId="172" fontId="1" fillId="0" borderId="4" xfId="0" applyNumberFormat="1" applyFont="1" applyBorder="1" applyAlignment="1"/>
    <xf numFmtId="172" fontId="1" fillId="0" borderId="0" xfId="0" applyNumberFormat="1" applyFont="1" applyBorder="1" applyAlignment="1"/>
    <xf numFmtId="172" fontId="8" fillId="3" borderId="0" xfId="0" applyNumberFormat="1" applyFont="1" applyFill="1" applyBorder="1" applyAlignment="1"/>
    <xf numFmtId="172" fontId="1" fillId="2" borderId="5" xfId="0" applyNumberFormat="1" applyFont="1" applyFill="1" applyBorder="1" applyAlignment="1"/>
    <xf numFmtId="172" fontId="1" fillId="2" borderId="1" xfId="0" applyNumberFormat="1" applyFont="1" applyFill="1" applyBorder="1" applyAlignment="1"/>
    <xf numFmtId="172" fontId="1" fillId="0" borderId="0" xfId="0" applyNumberFormat="1" applyFont="1" applyFill="1" applyBorder="1" applyAlignment="1"/>
    <xf numFmtId="172" fontId="1" fillId="3" borderId="0" xfId="0" applyNumberFormat="1" applyFont="1" applyFill="1" applyBorder="1" applyAlignment="1"/>
    <xf numFmtId="0" fontId="3" fillId="0" borderId="0" xfId="0" applyFont="1" applyAlignment="1">
      <alignment horizontal="right"/>
    </xf>
    <xf numFmtId="0" fontId="1" fillId="2" borderId="7" xfId="0" applyFont="1" applyFill="1" applyBorder="1" applyAlignment="1"/>
    <xf numFmtId="0" fontId="1" fillId="2" borderId="8" xfId="0" applyFont="1" applyFill="1" applyBorder="1" applyAlignment="1">
      <alignment horizontal="center"/>
    </xf>
    <xf numFmtId="0" fontId="1" fillId="2" borderId="0" xfId="0" applyFont="1" applyFill="1" applyBorder="1" applyAlignment="1"/>
    <xf numFmtId="0" fontId="1" fillId="2" borderId="0" xfId="0" applyFont="1" applyFill="1" applyBorder="1" applyAlignment="1">
      <alignment horizontal="center"/>
    </xf>
    <xf numFmtId="0" fontId="1" fillId="2" borderId="9" xfId="0" applyFont="1" applyFill="1" applyBorder="1" applyAlignment="1"/>
    <xf numFmtId="0" fontId="1" fillId="2" borderId="11" xfId="0" applyFont="1" applyFill="1" applyBorder="1" applyAlignment="1"/>
    <xf numFmtId="0" fontId="21" fillId="0" borderId="0" xfId="0" applyFont="1" applyAlignment="1">
      <alignment horizontal="left"/>
    </xf>
    <xf numFmtId="0" fontId="13" fillId="0" borderId="3" xfId="0" applyFont="1" applyBorder="1" applyAlignment="1">
      <alignment horizontal="left"/>
    </xf>
    <xf numFmtId="18" fontId="1" fillId="2" borderId="5" xfId="0" quotePrefix="1" applyNumberFormat="1" applyFont="1" applyFill="1" applyBorder="1" applyAlignment="1"/>
    <xf numFmtId="18" fontId="1" fillId="2" borderId="5" xfId="0" quotePrefix="1" applyNumberFormat="1" applyFont="1" applyFill="1" applyBorder="1" applyAlignment="1">
      <alignment horizontal="center"/>
    </xf>
    <xf numFmtId="18" fontId="1" fillId="2" borderId="1" xfId="0" quotePrefix="1" applyNumberFormat="1" applyFont="1" applyFill="1" applyBorder="1" applyAlignment="1"/>
    <xf numFmtId="18" fontId="1" fillId="2" borderId="1" xfId="0" quotePrefix="1" applyNumberFormat="1" applyFont="1" applyFill="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171" fontId="1" fillId="0" borderId="0" xfId="0" applyNumberFormat="1" applyFont="1" applyAlignment="1">
      <alignment vertical="center"/>
    </xf>
    <xf numFmtId="18" fontId="1" fillId="0" borderId="0" xfId="0" applyNumberFormat="1"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xf>
    <xf numFmtId="0" fontId="10" fillId="5" borderId="5" xfId="0" applyFont="1" applyFill="1" applyBorder="1" applyAlignment="1"/>
    <xf numFmtId="0" fontId="10" fillId="5" borderId="5" xfId="0" applyFont="1" applyFill="1" applyBorder="1" applyAlignment="1">
      <alignment horizontal="center"/>
    </xf>
    <xf numFmtId="0" fontId="10" fillId="5" borderId="10" xfId="0" applyFont="1" applyFill="1" applyBorder="1" applyAlignment="1">
      <alignment horizontal="center"/>
    </xf>
    <xf numFmtId="171" fontId="10" fillId="5" borderId="1" xfId="0" applyNumberFormat="1" applyFont="1" applyFill="1" applyBorder="1" applyAlignment="1"/>
    <xf numFmtId="0" fontId="10" fillId="5" borderId="1" xfId="0" applyFont="1" applyFill="1" applyBorder="1" applyAlignment="1"/>
    <xf numFmtId="0" fontId="10" fillId="5" borderId="1" xfId="0" applyFont="1" applyFill="1" applyBorder="1" applyAlignment="1">
      <alignment horizontal="center"/>
    </xf>
    <xf numFmtId="0" fontId="10" fillId="5" borderId="11" xfId="0" applyFont="1" applyFill="1" applyBorder="1" applyAlignment="1"/>
    <xf numFmtId="0" fontId="10" fillId="5" borderId="12" xfId="0" applyFont="1" applyFill="1" applyBorder="1" applyAlignment="1">
      <alignment horizontal="center" vertical="center"/>
    </xf>
    <xf numFmtId="171" fontId="10" fillId="5" borderId="13" xfId="0" applyNumberFormat="1" applyFont="1" applyFill="1" applyBorder="1" applyAlignment="1">
      <alignment vertical="center"/>
    </xf>
    <xf numFmtId="0" fontId="10" fillId="5" borderId="13" xfId="0" applyFont="1" applyFill="1" applyBorder="1" applyAlignment="1">
      <alignment vertical="center"/>
    </xf>
    <xf numFmtId="0" fontId="10" fillId="5" borderId="13" xfId="0" applyFont="1" applyFill="1" applyBorder="1" applyAlignment="1">
      <alignment horizontal="center" vertical="center"/>
    </xf>
    <xf numFmtId="0" fontId="10" fillId="5" borderId="14" xfId="0" applyFont="1" applyFill="1" applyBorder="1" applyAlignment="1">
      <alignment vertical="center"/>
    </xf>
    <xf numFmtId="18" fontId="1" fillId="0" borderId="0" xfId="0" applyNumberFormat="1" applyFont="1" applyAlignment="1">
      <alignment horizontal="center" vertical="center" wrapText="1"/>
    </xf>
    <xf numFmtId="0" fontId="1" fillId="0" borderId="0" xfId="0" applyFont="1" applyFill="1" applyAlignment="1"/>
    <xf numFmtId="0" fontId="3" fillId="0" borderId="0" xfId="0" applyFont="1" applyFill="1" applyAlignment="1"/>
    <xf numFmtId="0" fontId="1" fillId="0" borderId="0" xfId="0" applyFont="1" applyFill="1" applyBorder="1" applyAlignment="1"/>
    <xf numFmtId="0" fontId="1" fillId="5" borderId="11" xfId="0" applyFont="1" applyFill="1" applyBorder="1" applyAlignment="1"/>
    <xf numFmtId="172" fontId="10" fillId="5" borderId="5" xfId="0" applyNumberFormat="1" applyFont="1" applyFill="1" applyBorder="1" applyAlignment="1"/>
    <xf numFmtId="0" fontId="10" fillId="5" borderId="5" xfId="0" applyFont="1" applyFill="1" applyBorder="1" applyAlignment="1">
      <alignment horizontal="left"/>
    </xf>
    <xf numFmtId="0" fontId="2" fillId="5" borderId="7" xfId="0" applyFont="1" applyFill="1" applyBorder="1" applyAlignment="1"/>
    <xf numFmtId="172" fontId="10" fillId="5" borderId="1" xfId="0" applyNumberFormat="1" applyFont="1" applyFill="1" applyBorder="1" applyAlignment="1"/>
    <xf numFmtId="0" fontId="10" fillId="5" borderId="1" xfId="0" applyFont="1" applyFill="1" applyBorder="1" applyAlignment="1">
      <alignment horizontal="left"/>
    </xf>
    <xf numFmtId="0" fontId="2" fillId="5" borderId="11" xfId="0" applyFont="1" applyFill="1" applyBorder="1" applyAlignment="1"/>
    <xf numFmtId="0" fontId="10" fillId="5" borderId="13" xfId="0" applyFont="1" applyFill="1" applyBorder="1" applyAlignment="1">
      <alignment horizontal="left" vertical="center"/>
    </xf>
    <xf numFmtId="0" fontId="1" fillId="16" borderId="12" xfId="0" applyFont="1" applyFill="1" applyBorder="1" applyAlignment="1">
      <alignment horizontal="center" vertical="center"/>
    </xf>
    <xf numFmtId="0" fontId="1" fillId="2" borderId="5" xfId="0" quotePrefix="1" applyFont="1" applyFill="1" applyBorder="1" applyAlignment="1">
      <alignment horizontal="center"/>
    </xf>
    <xf numFmtId="0" fontId="1" fillId="2" borderId="5" xfId="0" applyFont="1" applyFill="1" applyBorder="1" applyAlignment="1">
      <alignment horizontal="left"/>
    </xf>
    <xf numFmtId="0" fontId="1" fillId="2" borderId="1" xfId="0" quotePrefix="1" applyFont="1" applyFill="1" applyBorder="1" applyAlignment="1">
      <alignment horizontal="center"/>
    </xf>
    <xf numFmtId="0" fontId="1" fillId="2" borderId="1" xfId="0" applyFont="1" applyFill="1" applyBorder="1" applyAlignment="1">
      <alignment horizontal="left"/>
    </xf>
    <xf numFmtId="172" fontId="1" fillId="2" borderId="0" xfId="0" applyNumberFormat="1" applyFont="1" applyFill="1" applyBorder="1" applyAlignment="1"/>
    <xf numFmtId="0" fontId="1" fillId="2" borderId="0" xfId="0" applyFont="1" applyFill="1" applyBorder="1" applyAlignment="1">
      <alignment horizontal="left"/>
    </xf>
    <xf numFmtId="0" fontId="21" fillId="0" borderId="0" xfId="0" applyFont="1" applyAlignment="1">
      <alignment horizontal="left" vertical="center" wrapText="1"/>
    </xf>
    <xf numFmtId="172" fontId="1" fillId="0" borderId="0" xfId="0" applyNumberFormat="1" applyFont="1" applyAlignment="1">
      <alignment vertical="center" wrapText="1"/>
    </xf>
    <xf numFmtId="18" fontId="1" fillId="0" borderId="0" xfId="0" applyNumberFormat="1" applyFont="1" applyAlignment="1">
      <alignment vertical="center" wrapText="1"/>
    </xf>
    <xf numFmtId="0" fontId="4" fillId="0" borderId="0" xfId="0" applyFont="1" applyAlignment="1">
      <alignment horizontal="left" vertical="center" wrapText="1"/>
    </xf>
    <xf numFmtId="172" fontId="6" fillId="17" borderId="13" xfId="0" applyNumberFormat="1" applyFont="1" applyFill="1" applyBorder="1" applyAlignment="1">
      <alignment vertical="center"/>
    </xf>
    <xf numFmtId="0" fontId="6" fillId="17" borderId="13" xfId="0" applyFont="1" applyFill="1" applyBorder="1" applyAlignment="1">
      <alignment horizontal="left" vertical="center"/>
    </xf>
    <xf numFmtId="0" fontId="1" fillId="17" borderId="14" xfId="0" applyFont="1" applyFill="1" applyBorder="1" applyAlignment="1"/>
    <xf numFmtId="18" fontId="1" fillId="2" borderId="0" xfId="0" quotePrefix="1" applyNumberFormat="1" applyFont="1" applyFill="1" applyBorder="1" applyAlignment="1"/>
    <xf numFmtId="18" fontId="1" fillId="2" borderId="0" xfId="0" quotePrefix="1" applyNumberFormat="1" applyFont="1" applyFill="1" applyBorder="1" applyAlignment="1">
      <alignment horizontal="center"/>
    </xf>
    <xf numFmtId="167" fontId="1" fillId="2" borderId="6" xfId="0" applyNumberFormat="1" applyFont="1" applyFill="1" applyBorder="1" applyAlignment="1">
      <alignment horizontal="center"/>
    </xf>
    <xf numFmtId="167" fontId="1" fillId="2" borderId="10" xfId="0" applyNumberFormat="1" applyFont="1" applyFill="1" applyBorder="1" applyAlignment="1">
      <alignment horizontal="center"/>
    </xf>
    <xf numFmtId="0" fontId="10" fillId="17" borderId="12" xfId="0" applyFont="1" applyFill="1" applyBorder="1" applyAlignment="1">
      <alignment horizontal="center" vertical="center"/>
    </xf>
    <xf numFmtId="172" fontId="10" fillId="17" borderId="13" xfId="0" applyNumberFormat="1" applyFont="1" applyFill="1" applyBorder="1" applyAlignment="1">
      <alignment vertical="center"/>
    </xf>
    <xf numFmtId="18" fontId="10" fillId="17" borderId="13" xfId="0" quotePrefix="1" applyNumberFormat="1" applyFont="1" applyFill="1" applyBorder="1" applyAlignment="1">
      <alignment vertical="center"/>
    </xf>
    <xf numFmtId="18" fontId="10" fillId="17" borderId="13" xfId="0" quotePrefix="1" applyNumberFormat="1" applyFont="1" applyFill="1" applyBorder="1" applyAlignment="1">
      <alignment horizontal="center" vertical="center"/>
    </xf>
    <xf numFmtId="0" fontId="10" fillId="17" borderId="13" xfId="0" applyFont="1" applyFill="1" applyBorder="1" applyAlignment="1">
      <alignment horizontal="left" vertical="center"/>
    </xf>
    <xf numFmtId="167" fontId="10" fillId="17" borderId="12" xfId="0" applyNumberFormat="1" applyFont="1" applyFill="1" applyBorder="1" applyAlignment="1">
      <alignment horizontal="center" vertical="center"/>
    </xf>
    <xf numFmtId="18" fontId="1" fillId="2" borderId="5" xfId="0" applyNumberFormat="1" applyFont="1" applyFill="1" applyBorder="1" applyAlignment="1"/>
    <xf numFmtId="18" fontId="1" fillId="2" borderId="5" xfId="0" applyNumberFormat="1" applyFont="1" applyFill="1" applyBorder="1" applyAlignment="1">
      <alignment horizontal="center"/>
    </xf>
    <xf numFmtId="18" fontId="1" fillId="2" borderId="1" xfId="0" applyNumberFormat="1" applyFont="1" applyFill="1" applyBorder="1" applyAlignment="1"/>
    <xf numFmtId="18" fontId="1" fillId="2" borderId="1" xfId="0" applyNumberFormat="1" applyFont="1" applyFill="1" applyBorder="1" applyAlignment="1">
      <alignment horizontal="center"/>
    </xf>
    <xf numFmtId="0" fontId="25" fillId="5" borderId="12" xfId="0" applyFont="1" applyFill="1" applyBorder="1" applyAlignment="1">
      <alignment horizontal="center" vertical="center"/>
    </xf>
    <xf numFmtId="172" fontId="25" fillId="5" borderId="13" xfId="0" applyNumberFormat="1" applyFont="1" applyFill="1" applyBorder="1" applyAlignment="1">
      <alignment horizontal="right" vertical="center"/>
    </xf>
    <xf numFmtId="0" fontId="25" fillId="5" borderId="13" xfId="0" quotePrefix="1" applyFont="1" applyFill="1" applyBorder="1" applyAlignment="1">
      <alignment horizontal="center" vertical="center"/>
    </xf>
    <xf numFmtId="0" fontId="25" fillId="5" borderId="13" xfId="0" applyFont="1" applyFill="1" applyBorder="1" applyAlignment="1">
      <alignment horizontal="left" vertical="center"/>
    </xf>
    <xf numFmtId="0" fontId="10" fillId="5" borderId="14" xfId="0" applyFont="1" applyFill="1" applyBorder="1" applyAlignment="1"/>
    <xf numFmtId="0" fontId="24" fillId="0" borderId="0" xfId="0" applyFont="1" applyAlignment="1">
      <alignment horizontal="left"/>
    </xf>
    <xf numFmtId="0" fontId="4" fillId="2" borderId="0" xfId="0" applyFont="1" applyFill="1" applyBorder="1" applyAlignment="1">
      <alignment horizontal="left"/>
    </xf>
    <xf numFmtId="172" fontId="1" fillId="0" borderId="2" xfId="0" applyNumberFormat="1" applyFont="1" applyBorder="1" applyAlignment="1"/>
    <xf numFmtId="18" fontId="1" fillId="0" borderId="2" xfId="0" applyNumberFormat="1" applyFont="1" applyBorder="1" applyAlignment="1"/>
    <xf numFmtId="0" fontId="4" fillId="0" borderId="2" xfId="0" applyFont="1" applyBorder="1" applyAlignment="1">
      <alignment horizontal="center"/>
    </xf>
    <xf numFmtId="0" fontId="4" fillId="0" borderId="2" xfId="0" applyFont="1" applyBorder="1" applyAlignment="1">
      <alignment horizontal="left"/>
    </xf>
    <xf numFmtId="0" fontId="1" fillId="0" borderId="2" xfId="0" applyFont="1" applyBorder="1" applyAlignment="1">
      <alignment horizontal="left"/>
    </xf>
    <xf numFmtId="18" fontId="1" fillId="0" borderId="2" xfId="0" applyNumberFormat="1" applyFont="1" applyBorder="1" applyAlignment="1">
      <alignment horizontal="center"/>
    </xf>
    <xf numFmtId="172" fontId="10" fillId="5" borderId="13" xfId="0" applyNumberFormat="1" applyFont="1" applyFill="1" applyBorder="1" applyAlignment="1">
      <alignment vertical="center"/>
    </xf>
    <xf numFmtId="0" fontId="4" fillId="2" borderId="0" xfId="0" applyFont="1" applyFill="1" applyBorder="1" applyAlignment="1">
      <alignment horizontal="center"/>
    </xf>
    <xf numFmtId="0" fontId="6" fillId="17" borderId="12" xfId="0" applyFont="1" applyFill="1" applyBorder="1" applyAlignment="1">
      <alignment horizontal="center" vertical="center"/>
    </xf>
    <xf numFmtId="0" fontId="6" fillId="17" borderId="13" xfId="0" applyFont="1" applyFill="1" applyBorder="1" applyAlignment="1">
      <alignment vertical="center"/>
    </xf>
    <xf numFmtId="0" fontId="6" fillId="17" borderId="13" xfId="0" applyFont="1" applyFill="1" applyBorder="1" applyAlignment="1">
      <alignment horizontal="center" vertical="center"/>
    </xf>
    <xf numFmtId="0" fontId="6" fillId="17" borderId="14" xfId="0" applyFont="1" applyFill="1" applyBorder="1" applyAlignment="1">
      <alignment vertical="center"/>
    </xf>
    <xf numFmtId="172" fontId="1" fillId="0" borderId="3" xfId="0" applyNumberFormat="1" applyFont="1" applyFill="1" applyBorder="1" applyAlignment="1"/>
    <xf numFmtId="18" fontId="1" fillId="0" borderId="3" xfId="0" applyNumberFormat="1" applyFont="1" applyFill="1" applyBorder="1" applyAlignment="1"/>
    <xf numFmtId="0" fontId="1" fillId="0" borderId="2" xfId="0" applyFont="1" applyFill="1" applyBorder="1" applyAlignment="1"/>
    <xf numFmtId="18" fontId="3" fillId="0" borderId="0" xfId="0" applyNumberFormat="1" applyFont="1" applyFill="1" applyBorder="1" applyAlignment="1"/>
    <xf numFmtId="0" fontId="1" fillId="5" borderId="14" xfId="0" applyFont="1" applyFill="1" applyBorder="1" applyAlignment="1"/>
    <xf numFmtId="0" fontId="2" fillId="5" borderId="14" xfId="0" applyFont="1" applyFill="1" applyBorder="1" applyAlignment="1"/>
    <xf numFmtId="0" fontId="16" fillId="0" borderId="2" xfId="0" applyFont="1" applyBorder="1" applyAlignment="1">
      <alignment horizontal="left"/>
    </xf>
    <xf numFmtId="0" fontId="1" fillId="0" borderId="3" xfId="0" applyFont="1" applyFill="1" applyBorder="1" applyAlignment="1"/>
    <xf numFmtId="0" fontId="10" fillId="15" borderId="12" xfId="0" applyFont="1" applyFill="1" applyBorder="1" applyAlignment="1">
      <alignment horizontal="center" vertical="center"/>
    </xf>
    <xf numFmtId="172" fontId="10" fillId="15" borderId="13" xfId="0" applyNumberFormat="1" applyFont="1" applyFill="1" applyBorder="1" applyAlignment="1">
      <alignment vertical="center"/>
    </xf>
    <xf numFmtId="18" fontId="10" fillId="15" borderId="13" xfId="0" quotePrefix="1" applyNumberFormat="1" applyFont="1" applyFill="1" applyBorder="1" applyAlignment="1">
      <alignment vertical="center"/>
    </xf>
    <xf numFmtId="18" fontId="10" fillId="15" borderId="13" xfId="0" quotePrefix="1" applyNumberFormat="1" applyFont="1" applyFill="1" applyBorder="1" applyAlignment="1">
      <alignment horizontal="center" vertical="center"/>
    </xf>
    <xf numFmtId="0" fontId="10" fillId="15" borderId="13" xfId="0" applyFont="1" applyFill="1" applyBorder="1" applyAlignment="1">
      <alignment horizontal="left" vertical="center"/>
    </xf>
    <xf numFmtId="0" fontId="2" fillId="15" borderId="14" xfId="0" applyFont="1" applyFill="1" applyBorder="1" applyAlignment="1">
      <alignment vertical="center"/>
    </xf>
    <xf numFmtId="167" fontId="1" fillId="0" borderId="2" xfId="0" applyNumberFormat="1" applyFont="1" applyBorder="1" applyAlignment="1">
      <alignment horizontal="center"/>
    </xf>
    <xf numFmtId="0" fontId="6" fillId="5" borderId="34" xfId="0" applyFont="1" applyFill="1" applyBorder="1" applyAlignment="1">
      <alignment horizontal="center"/>
    </xf>
    <xf numFmtId="0" fontId="6" fillId="5" borderId="35" xfId="0" applyFont="1" applyFill="1" applyBorder="1" applyAlignment="1">
      <alignment horizontal="center"/>
    </xf>
    <xf numFmtId="0" fontId="4" fillId="0" borderId="2" xfId="0" quotePrefix="1" applyFont="1" applyBorder="1" applyAlignment="1">
      <alignment horizontal="center"/>
    </xf>
    <xf numFmtId="0" fontId="16" fillId="0" borderId="0" xfId="0" applyFont="1" applyFill="1" applyAlignment="1">
      <alignment horizontal="left"/>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 fillId="0" borderId="2" xfId="0" applyFont="1" applyFill="1" applyBorder="1" applyAlignment="1">
      <alignment horizontal="center"/>
    </xf>
    <xf numFmtId="0" fontId="4" fillId="0" borderId="2" xfId="0" applyFont="1" applyFill="1" applyBorder="1" applyAlignment="1">
      <alignment horizontal="center"/>
    </xf>
    <xf numFmtId="0" fontId="4" fillId="0" borderId="2" xfId="0" applyFont="1" applyFill="1" applyBorder="1" applyAlignment="1">
      <alignment horizontal="left"/>
    </xf>
    <xf numFmtId="0" fontId="13" fillId="0" borderId="0" xfId="0" applyFont="1" applyFill="1" applyAlignment="1">
      <alignment horizontal="left"/>
    </xf>
    <xf numFmtId="171" fontId="1" fillId="16" borderId="13" xfId="0" applyNumberFormat="1" applyFont="1" applyFill="1" applyBorder="1" applyAlignment="1">
      <alignment vertical="center"/>
    </xf>
    <xf numFmtId="0" fontId="1" fillId="16" borderId="13" xfId="0" applyFont="1" applyFill="1" applyBorder="1" applyAlignment="1">
      <alignment vertical="center"/>
    </xf>
    <xf numFmtId="0" fontId="1" fillId="16" borderId="13" xfId="0" applyFont="1" applyFill="1" applyBorder="1" applyAlignment="1">
      <alignment horizontal="center" vertical="center"/>
    </xf>
    <xf numFmtId="0" fontId="1" fillId="16" borderId="14" xfId="0" applyFont="1" applyFill="1" applyBorder="1" applyAlignment="1"/>
    <xf numFmtId="171" fontId="1" fillId="0" borderId="2" xfId="0" applyNumberFormat="1" applyFont="1" applyBorder="1" applyAlignment="1"/>
    <xf numFmtId="0" fontId="1" fillId="0" borderId="2" xfId="0" applyFont="1" applyBorder="1" applyAlignment="1"/>
    <xf numFmtId="167" fontId="1" fillId="0" borderId="3" xfId="0" applyNumberFormat="1" applyFont="1" applyBorder="1" applyAlignment="1"/>
    <xf numFmtId="0" fontId="26" fillId="0" borderId="0" xfId="0" applyFont="1" applyBorder="1" applyAlignment="1">
      <alignment horizontal="center" vertical="center" wrapText="1"/>
    </xf>
    <xf numFmtId="172" fontId="26" fillId="0" borderId="0" xfId="0" applyNumberFormat="1" applyFont="1" applyBorder="1" applyAlignment="1">
      <alignment horizontal="center" vertical="center" wrapText="1"/>
    </xf>
    <xf numFmtId="0" fontId="26" fillId="0" borderId="0" xfId="0" applyFont="1" applyBorder="1" applyAlignment="1">
      <alignment horizontal="left" vertical="center" wrapText="1"/>
    </xf>
    <xf numFmtId="0" fontId="26" fillId="0" borderId="0" xfId="0" applyFont="1" applyFill="1" applyAlignment="1">
      <alignment vertical="center" wrapText="1"/>
    </xf>
    <xf numFmtId="0" fontId="1" fillId="18" borderId="40" xfId="0" applyFont="1" applyFill="1" applyBorder="1" applyAlignment="1">
      <alignment horizontal="center"/>
    </xf>
    <xf numFmtId="172" fontId="1" fillId="18" borderId="40" xfId="0" applyNumberFormat="1" applyFont="1" applyFill="1" applyBorder="1" applyAlignment="1"/>
    <xf numFmtId="18" fontId="1" fillId="18" borderId="40" xfId="0" applyNumberFormat="1" applyFont="1" applyFill="1" applyBorder="1" applyAlignment="1"/>
    <xf numFmtId="18" fontId="1" fillId="18" borderId="40" xfId="0" applyNumberFormat="1" applyFont="1" applyFill="1" applyBorder="1" applyAlignment="1">
      <alignment horizontal="center"/>
    </xf>
    <xf numFmtId="0" fontId="1" fillId="18" borderId="40" xfId="0" applyFont="1" applyFill="1" applyBorder="1" applyAlignment="1">
      <alignment horizontal="left"/>
    </xf>
    <xf numFmtId="0" fontId="1" fillId="3" borderId="41" xfId="0" applyFont="1" applyFill="1" applyBorder="1" applyAlignment="1">
      <alignment horizontal="center"/>
    </xf>
    <xf numFmtId="172" fontId="1" fillId="3" borderId="16" xfId="0" applyNumberFormat="1" applyFont="1" applyFill="1" applyBorder="1" applyAlignment="1"/>
    <xf numFmtId="0" fontId="1" fillId="3" borderId="16" xfId="0" applyFont="1" applyFill="1" applyBorder="1" applyAlignment="1"/>
    <xf numFmtId="0" fontId="1" fillId="3" borderId="16" xfId="0" quotePrefix="1" applyFont="1" applyFill="1" applyBorder="1" applyAlignment="1">
      <alignment horizontal="center"/>
    </xf>
    <xf numFmtId="0" fontId="1" fillId="3" borderId="16" xfId="0" applyFont="1" applyFill="1" applyBorder="1" applyAlignment="1">
      <alignment horizontal="left"/>
    </xf>
    <xf numFmtId="0" fontId="1" fillId="3" borderId="42" xfId="0" applyFont="1" applyFill="1" applyBorder="1" applyAlignment="1"/>
    <xf numFmtId="0" fontId="1" fillId="0" borderId="15" xfId="0" applyFont="1" applyFill="1" applyBorder="1" applyAlignment="1"/>
    <xf numFmtId="0" fontId="1" fillId="0" borderId="16" xfId="0" applyFont="1" applyFill="1" applyBorder="1" applyAlignment="1"/>
    <xf numFmtId="0" fontId="3" fillId="0" borderId="3" xfId="0" applyFont="1" applyFill="1" applyBorder="1" applyAlignment="1"/>
    <xf numFmtId="0" fontId="10" fillId="17" borderId="43" xfId="0" applyFont="1" applyFill="1" applyBorder="1" applyAlignment="1">
      <alignment horizontal="center" vertical="center"/>
    </xf>
    <xf numFmtId="172" fontId="10" fillId="17" borderId="44" xfId="0" applyNumberFormat="1" applyFont="1" applyFill="1" applyBorder="1" applyAlignment="1">
      <alignment vertical="center"/>
    </xf>
    <xf numFmtId="18" fontId="10" fillId="17" borderId="44" xfId="0" quotePrefix="1" applyNumberFormat="1" applyFont="1" applyFill="1" applyBorder="1" applyAlignment="1">
      <alignment vertical="center"/>
    </xf>
    <xf numFmtId="18" fontId="10" fillId="17" borderId="44" xfId="0" quotePrefix="1" applyNumberFormat="1" applyFont="1" applyFill="1" applyBorder="1" applyAlignment="1">
      <alignment horizontal="center" vertical="center"/>
    </xf>
    <xf numFmtId="0" fontId="10" fillId="17" borderId="44" xfId="0" applyFont="1" applyFill="1" applyBorder="1" applyAlignment="1">
      <alignment horizontal="left" vertical="center"/>
    </xf>
    <xf numFmtId="0" fontId="1" fillId="17" borderId="45" xfId="0" applyFont="1" applyFill="1" applyBorder="1" applyAlignment="1"/>
    <xf numFmtId="167" fontId="1" fillId="3" borderId="41" xfId="0" applyNumberFormat="1" applyFont="1" applyFill="1" applyBorder="1" applyAlignment="1">
      <alignment horizontal="center"/>
    </xf>
    <xf numFmtId="18" fontId="1" fillId="3" borderId="16" xfId="0" quotePrefix="1" applyNumberFormat="1" applyFont="1" applyFill="1" applyBorder="1" applyAlignment="1"/>
    <xf numFmtId="18" fontId="1" fillId="3" borderId="16" xfId="0" quotePrefix="1" applyNumberFormat="1" applyFont="1" applyFill="1" applyBorder="1" applyAlignment="1">
      <alignment horizontal="center"/>
    </xf>
    <xf numFmtId="0" fontId="1" fillId="14" borderId="0" xfId="0" applyFont="1" applyFill="1"/>
    <xf numFmtId="164" fontId="11" fillId="0" borderId="1" xfId="0" applyNumberFormat="1" applyFont="1" applyBorder="1" applyAlignment="1">
      <alignment horizontal="right"/>
    </xf>
    <xf numFmtId="164" fontId="11" fillId="0" borderId="0" xfId="0" applyNumberFormat="1" applyFont="1" applyAlignment="1">
      <alignment horizontal="right"/>
    </xf>
    <xf numFmtId="0" fontId="11" fillId="0" borderId="0" xfId="0" applyFont="1"/>
    <xf numFmtId="2" fontId="1" fillId="0" borderId="0" xfId="0" applyNumberFormat="1" applyFont="1" applyAlignment="1">
      <alignment horizontal="center"/>
    </xf>
    <xf numFmtId="0" fontId="1" fillId="0" borderId="0" xfId="0" applyFont="1" applyAlignment="1">
      <alignment horizontal="left"/>
    </xf>
    <xf numFmtId="167" fontId="1" fillId="0" borderId="0" xfId="0" quotePrefix="1" applyNumberFormat="1" applyFont="1" applyAlignment="1"/>
    <xf numFmtId="0" fontId="1" fillId="18" borderId="40" xfId="0" applyFont="1" applyFill="1" applyBorder="1" applyAlignment="1">
      <alignment horizontal="center" vertical="center"/>
    </xf>
    <xf numFmtId="167" fontId="1" fillId="0" borderId="0" xfId="0" applyNumberFormat="1" applyFont="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xf numFmtId="0" fontId="17" fillId="0" borderId="0" xfId="0" applyFont="1"/>
    <xf numFmtId="0" fontId="0" fillId="0" borderId="0" xfId="0" applyAlignment="1">
      <alignment vertical="center" wrapText="1"/>
    </xf>
    <xf numFmtId="170" fontId="0" fillId="0" borderId="20" xfId="0" applyNumberFormat="1" applyBorder="1" applyAlignment="1">
      <alignment horizontal="center"/>
    </xf>
    <xf numFmtId="170" fontId="0" fillId="0" borderId="21" xfId="0" applyNumberFormat="1" applyBorder="1" applyAlignment="1">
      <alignment horizontal="center"/>
    </xf>
    <xf numFmtId="0" fontId="0" fillId="0" borderId="21" xfId="0" applyBorder="1" applyAlignment="1">
      <alignment horizontal="center"/>
    </xf>
    <xf numFmtId="170" fontId="17" fillId="0" borderId="20" xfId="0" applyNumberFormat="1" applyFont="1" applyBorder="1" applyAlignment="1">
      <alignment horizontal="center"/>
    </xf>
    <xf numFmtId="170" fontId="0" fillId="0" borderId="20" xfId="0" applyNumberFormat="1" applyBorder="1"/>
    <xf numFmtId="0" fontId="0" fillId="0" borderId="21" xfId="0" applyBorder="1"/>
    <xf numFmtId="0" fontId="0" fillId="0" borderId="20" xfId="0" applyBorder="1" applyAlignment="1">
      <alignment horizontal="center"/>
    </xf>
    <xf numFmtId="0" fontId="0" fillId="0" borderId="15" xfId="0" applyBorder="1" applyAlignment="1">
      <alignment horizontal="center"/>
    </xf>
    <xf numFmtId="0" fontId="10" fillId="6" borderId="34" xfId="0" applyFont="1" applyFill="1" applyBorder="1" applyAlignment="1">
      <alignment horizontal="center"/>
    </xf>
    <xf numFmtId="0" fontId="10" fillId="6" borderId="25" xfId="0" applyFont="1" applyFill="1" applyBorder="1" applyAlignment="1">
      <alignment horizontal="center"/>
    </xf>
    <xf numFmtId="171" fontId="1" fillId="3" borderId="16" xfId="0" applyNumberFormat="1" applyFont="1" applyFill="1" applyBorder="1" applyAlignment="1"/>
    <xf numFmtId="0" fontId="1" fillId="3" borderId="16" xfId="0" applyFont="1" applyFill="1" applyBorder="1" applyAlignment="1">
      <alignment horizontal="center"/>
    </xf>
    <xf numFmtId="0" fontId="10" fillId="5" borderId="41" xfId="0" applyFont="1" applyFill="1" applyBorder="1" applyAlignment="1">
      <alignment horizontal="center"/>
    </xf>
    <xf numFmtId="171" fontId="10" fillId="5" borderId="16" xfId="0" applyNumberFormat="1" applyFont="1" applyFill="1" applyBorder="1" applyAlignment="1"/>
    <xf numFmtId="0" fontId="10" fillId="5" borderId="16" xfId="0" applyFont="1" applyFill="1" applyBorder="1" applyAlignment="1"/>
    <xf numFmtId="0" fontId="10" fillId="5" borderId="16" xfId="0" applyFont="1" applyFill="1" applyBorder="1" applyAlignment="1">
      <alignment horizontal="center"/>
    </xf>
    <xf numFmtId="0" fontId="10" fillId="5" borderId="42" xfId="0" applyFont="1" applyFill="1" applyBorder="1" applyAlignment="1"/>
    <xf numFmtId="0" fontId="1" fillId="2" borderId="9" xfId="0" applyFont="1" applyFill="1" applyBorder="1" applyAlignment="1">
      <alignment horizontal="center"/>
    </xf>
    <xf numFmtId="172" fontId="10" fillId="5" borderId="16" xfId="0" applyNumberFormat="1" applyFont="1" applyFill="1" applyBorder="1" applyAlignment="1"/>
    <xf numFmtId="0" fontId="10" fillId="5" borderId="16" xfId="0" applyFont="1" applyFill="1" applyBorder="1" applyAlignment="1">
      <alignment horizontal="left"/>
    </xf>
    <xf numFmtId="0" fontId="2" fillId="5" borderId="42" xfId="0" applyFont="1" applyFill="1" applyBorder="1" applyAlignment="1"/>
    <xf numFmtId="0" fontId="1" fillId="2" borderId="41" xfId="0" applyFont="1" applyFill="1" applyBorder="1" applyAlignment="1">
      <alignment horizontal="center"/>
    </xf>
    <xf numFmtId="172" fontId="1" fillId="2" borderId="16" xfId="0" applyNumberFormat="1" applyFont="1" applyFill="1" applyBorder="1" applyAlignment="1"/>
    <xf numFmtId="0" fontId="1" fillId="2" borderId="16" xfId="0" applyFont="1" applyFill="1" applyBorder="1" applyAlignment="1"/>
    <xf numFmtId="0" fontId="1" fillId="2" borderId="16" xfId="0" applyFont="1" applyFill="1" applyBorder="1" applyAlignment="1">
      <alignment horizontal="center"/>
    </xf>
    <xf numFmtId="0" fontId="4" fillId="2" borderId="16" xfId="0" applyFont="1" applyFill="1" applyBorder="1" applyAlignment="1">
      <alignment horizontal="center"/>
    </xf>
    <xf numFmtId="0" fontId="4" fillId="2" borderId="16" xfId="0" applyFont="1" applyFill="1" applyBorder="1" applyAlignment="1">
      <alignment horizontal="left"/>
    </xf>
    <xf numFmtId="0" fontId="1" fillId="2" borderId="42" xfId="0" applyFont="1" applyFill="1" applyBorder="1" applyAlignment="1"/>
    <xf numFmtId="0" fontId="4" fillId="3" borderId="16" xfId="0" applyFont="1" applyFill="1" applyBorder="1" applyAlignment="1">
      <alignment horizontal="center"/>
    </xf>
    <xf numFmtId="0" fontId="4" fillId="3" borderId="16" xfId="0" applyFont="1" applyFill="1" applyBorder="1" applyAlignment="1">
      <alignment horizontal="left"/>
    </xf>
    <xf numFmtId="0" fontId="10" fillId="6" borderId="0" xfId="0" applyFont="1" applyFill="1" applyAlignment="1">
      <alignment horizontal="center"/>
    </xf>
    <xf numFmtId="0" fontId="10" fillId="5" borderId="34" xfId="0" applyFont="1" applyFill="1" applyBorder="1" applyAlignment="1">
      <alignment horizontal="center"/>
    </xf>
    <xf numFmtId="0" fontId="10" fillId="5" borderId="25" xfId="0" applyFont="1" applyFill="1" applyBorder="1" applyAlignment="1">
      <alignment horizontal="center"/>
    </xf>
    <xf numFmtId="0" fontId="10" fillId="5" borderId="35" xfId="0" applyFont="1" applyFill="1" applyBorder="1" applyAlignment="1">
      <alignment horizontal="center"/>
    </xf>
    <xf numFmtId="0" fontId="10" fillId="6" borderId="35" xfId="0" applyFont="1" applyFill="1" applyBorder="1" applyAlignment="1">
      <alignment horizontal="center"/>
    </xf>
    <xf numFmtId="0" fontId="10" fillId="5" borderId="39" xfId="0" applyFont="1" applyFill="1" applyBorder="1" applyAlignment="1">
      <alignment horizontal="center"/>
    </xf>
    <xf numFmtId="0" fontId="1" fillId="5" borderId="42" xfId="0" applyFont="1" applyFill="1" applyBorder="1" applyAlignment="1"/>
    <xf numFmtId="0" fontId="1" fillId="2" borderId="46" xfId="0" applyFont="1" applyFill="1" applyBorder="1" applyAlignment="1">
      <alignment horizontal="center"/>
    </xf>
    <xf numFmtId="172" fontId="1" fillId="2" borderId="3" xfId="0" applyNumberFormat="1" applyFont="1" applyFill="1" applyBorder="1" applyAlignment="1"/>
    <xf numFmtId="0" fontId="1" fillId="2" borderId="3" xfId="0" applyFont="1" applyFill="1" applyBorder="1" applyAlignment="1"/>
    <xf numFmtId="0" fontId="1" fillId="2" borderId="3" xfId="0" applyFont="1" applyFill="1" applyBorder="1" applyAlignment="1">
      <alignment horizontal="center"/>
    </xf>
    <xf numFmtId="0" fontId="4" fillId="2" borderId="3" xfId="0" applyFont="1" applyFill="1" applyBorder="1" applyAlignment="1">
      <alignment horizontal="center"/>
    </xf>
    <xf numFmtId="0" fontId="4" fillId="2" borderId="3" xfId="0" applyFont="1" applyFill="1" applyBorder="1" applyAlignment="1">
      <alignment horizontal="left"/>
    </xf>
    <xf numFmtId="0" fontId="1" fillId="2" borderId="47" xfId="0" applyFont="1" applyFill="1" applyBorder="1" applyAlignment="1"/>
    <xf numFmtId="0" fontId="10" fillId="6" borderId="39" xfId="0" applyFont="1" applyFill="1" applyBorder="1" applyAlignment="1">
      <alignment horizontal="center"/>
    </xf>
    <xf numFmtId="0" fontId="10" fillId="15" borderId="0" xfId="0" applyFont="1" applyFill="1" applyAlignment="1">
      <alignment horizontal="center"/>
    </xf>
    <xf numFmtId="0" fontId="10" fillId="8" borderId="34" xfId="0" applyFont="1" applyFill="1" applyBorder="1" applyAlignment="1">
      <alignment horizontal="center"/>
    </xf>
    <xf numFmtId="0" fontId="10" fillId="8" borderId="25" xfId="0" applyFont="1" applyFill="1" applyBorder="1" applyAlignment="1">
      <alignment horizontal="center"/>
    </xf>
    <xf numFmtId="0" fontId="10" fillId="8" borderId="35" xfId="0" applyFont="1" applyFill="1" applyBorder="1" applyAlignment="1">
      <alignment horizontal="center"/>
    </xf>
    <xf numFmtId="0" fontId="10" fillId="5" borderId="3" xfId="0" applyFont="1" applyFill="1" applyBorder="1" applyAlignment="1">
      <alignment horizontal="center"/>
    </xf>
    <xf numFmtId="0" fontId="10" fillId="6" borderId="37" xfId="0" applyFont="1" applyFill="1" applyBorder="1" applyAlignment="1">
      <alignment horizontal="center"/>
    </xf>
    <xf numFmtId="0" fontId="10" fillId="6" borderId="38" xfId="0" applyFont="1" applyFill="1" applyBorder="1" applyAlignment="1">
      <alignment horizontal="center"/>
    </xf>
    <xf numFmtId="0" fontId="10" fillId="5" borderId="0" xfId="0" applyFont="1" applyFill="1" applyAlignment="1">
      <alignment horizontal="center"/>
    </xf>
    <xf numFmtId="18" fontId="1" fillId="2" borderId="16" xfId="0" quotePrefix="1" applyNumberFormat="1" applyFont="1" applyFill="1" applyBorder="1" applyAlignment="1"/>
    <xf numFmtId="18" fontId="1" fillId="2" borderId="16" xfId="0" quotePrefix="1" applyNumberFormat="1" applyFont="1" applyFill="1" applyBorder="1" applyAlignment="1">
      <alignment horizontal="center"/>
    </xf>
    <xf numFmtId="0" fontId="10" fillId="6" borderId="36" xfId="0" applyFont="1" applyFill="1" applyBorder="1" applyAlignment="1">
      <alignment horizontal="center"/>
    </xf>
    <xf numFmtId="0" fontId="1" fillId="19" borderId="0" xfId="0" applyFont="1" applyFill="1" applyAlignment="1"/>
    <xf numFmtId="0" fontId="10" fillId="5" borderId="17" xfId="0" applyFont="1" applyFill="1" applyBorder="1" applyAlignment="1">
      <alignment horizontal="center"/>
    </xf>
    <xf numFmtId="0" fontId="10" fillId="6" borderId="17" xfId="0" applyFont="1" applyFill="1" applyBorder="1" applyAlignment="1">
      <alignment horizontal="center"/>
    </xf>
    <xf numFmtId="0" fontId="10" fillId="8" borderId="17" xfId="0" applyFont="1" applyFill="1" applyBorder="1" applyAlignment="1">
      <alignment horizontal="center"/>
    </xf>
    <xf numFmtId="0" fontId="0" fillId="0" borderId="0" xfId="0" applyAlignment="1"/>
    <xf numFmtId="167" fontId="1" fillId="0" borderId="48" xfId="0" quotePrefix="1" applyNumberFormat="1" applyFont="1" applyBorder="1" applyAlignment="1"/>
  </cellXfs>
  <cellStyles count="1">
    <cellStyle name="Normal" xfId="0" builtinId="0"/>
  </cellStyles>
  <dxfs count="0"/>
  <tableStyles count="0" defaultTableStyle="TableStyleMedium2" defaultPivotStyle="PivotStyleLight16"/>
  <colors>
    <mruColors>
      <color rgb="FFFF0066"/>
      <color rgb="FFFE7C6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9.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worksheet" Target="worksheets/sheet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7.xml"/><Relationship Id="rId5" Type="http://schemas.openxmlformats.org/officeDocument/2006/relationships/worksheet" Target="worksheets/sheet3.xml"/><Relationship Id="rId15" Type="http://schemas.openxmlformats.org/officeDocument/2006/relationships/theme" Target="theme/theme1.xml"/><Relationship Id="rId10" Type="http://schemas.openxmlformats.org/officeDocument/2006/relationships/chartsheet" Target="chartsheets/sheet4.xml"/><Relationship Id="rId4" Type="http://schemas.openxmlformats.org/officeDocument/2006/relationships/chartsheet" Target="chartsheets/sheet2.xml"/><Relationship Id="rId9" Type="http://schemas.openxmlformats.org/officeDocument/2006/relationships/chartsheet" Target="chartsheets/sheet3.xml"/><Relationship Id="rId14"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John Ristuccia Fire Activity by Year</a:t>
            </a:r>
          </a:p>
        </c:rich>
      </c:tx>
      <c:layout>
        <c:manualLayout>
          <c:xMode val="edge"/>
          <c:yMode val="edge"/>
          <c:x val="0.26970033296337403"/>
          <c:y val="1.9575856443719411E-2"/>
        </c:manualLayout>
      </c:layout>
      <c:overlay val="0"/>
      <c:spPr>
        <a:noFill/>
        <a:ln w="25400">
          <a:noFill/>
        </a:ln>
      </c:spPr>
    </c:title>
    <c:autoTitleDeleted val="0"/>
    <c:plotArea>
      <c:layout>
        <c:manualLayout>
          <c:layoutTarget val="inner"/>
          <c:xMode val="edge"/>
          <c:yMode val="edge"/>
          <c:x val="6.9922308546059936E-2"/>
          <c:y val="0.18597063621533441"/>
          <c:w val="0.8834628190899001"/>
          <c:h val="0.69983686786296906"/>
        </c:manualLayout>
      </c:layout>
      <c:lineChart>
        <c:grouping val="standard"/>
        <c:varyColors val="0"/>
        <c:ser>
          <c:idx val="1"/>
          <c:order val="1"/>
          <c:tx>
            <c:strRef>
              <c:f>'Summary by Year'!$C$1</c:f>
              <c:strCache>
                <c:ptCount val="1"/>
                <c:pt idx="0">
                  <c:v>MFA </c:v>
                </c:pt>
              </c:strCache>
            </c:strRef>
          </c:tx>
          <c:spPr>
            <a:ln w="12700">
              <a:solidFill>
                <a:srgbClr val="339966"/>
              </a:solidFill>
              <a:prstDash val="solid"/>
            </a:ln>
          </c:spPr>
          <c:marker>
            <c:symbol val="square"/>
            <c:size val="5"/>
            <c:spPr>
              <a:solidFill>
                <a:srgbClr val="339966"/>
              </a:solidFill>
              <a:ln>
                <a:solidFill>
                  <a:srgbClr val="339966"/>
                </a:solidFill>
                <a:prstDash val="solid"/>
              </a:ln>
            </c:spPr>
          </c:marker>
          <c:cat>
            <c:numRef>
              <c:f>'Summary by Year'!$A$3:$A$24</c:f>
              <c:numCache>
                <c:formatCode>General</c:formatCode>
                <c:ptCount val="22"/>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pt idx="17">
                  <c:v>1955</c:v>
                </c:pt>
                <c:pt idx="18">
                  <c:v>1956</c:v>
                </c:pt>
                <c:pt idx="19">
                  <c:v>1957</c:v>
                </c:pt>
                <c:pt idx="20">
                  <c:v>1958</c:v>
                </c:pt>
                <c:pt idx="21">
                  <c:v>1959</c:v>
                </c:pt>
              </c:numCache>
            </c:numRef>
          </c:cat>
          <c:val>
            <c:numRef>
              <c:f>'Summary by Year'!$C$3:$C$24</c:f>
              <c:numCache>
                <c:formatCode>General</c:formatCode>
                <c:ptCount val="22"/>
                <c:pt idx="0">
                  <c:v>9</c:v>
                </c:pt>
                <c:pt idx="1">
                  <c:v>15</c:v>
                </c:pt>
                <c:pt idx="2">
                  <c:v>17</c:v>
                </c:pt>
                <c:pt idx="3">
                  <c:v>8</c:v>
                </c:pt>
                <c:pt idx="4">
                  <c:v>15</c:v>
                </c:pt>
                <c:pt idx="5">
                  <c:v>9</c:v>
                </c:pt>
                <c:pt idx="6">
                  <c:v>27</c:v>
                </c:pt>
                <c:pt idx="7">
                  <c:v>25</c:v>
                </c:pt>
                <c:pt idx="8">
                  <c:v>66</c:v>
                </c:pt>
                <c:pt idx="9">
                  <c:v>52</c:v>
                </c:pt>
                <c:pt idx="10">
                  <c:v>52</c:v>
                </c:pt>
                <c:pt idx="11">
                  <c:v>47</c:v>
                </c:pt>
                <c:pt idx="12">
                  <c:v>40</c:v>
                </c:pt>
                <c:pt idx="13">
                  <c:v>49</c:v>
                </c:pt>
                <c:pt idx="14">
                  <c:v>56</c:v>
                </c:pt>
                <c:pt idx="15">
                  <c:v>29</c:v>
                </c:pt>
                <c:pt idx="16">
                  <c:v>22</c:v>
                </c:pt>
                <c:pt idx="17">
                  <c:v>33</c:v>
                </c:pt>
                <c:pt idx="18">
                  <c:v>45</c:v>
                </c:pt>
                <c:pt idx="19">
                  <c:v>60</c:v>
                </c:pt>
                <c:pt idx="20">
                  <c:v>43</c:v>
                </c:pt>
                <c:pt idx="21">
                  <c:v>49</c:v>
                </c:pt>
              </c:numCache>
            </c:numRef>
          </c:val>
          <c:smooth val="0"/>
        </c:ser>
        <c:ser>
          <c:idx val="3"/>
          <c:order val="2"/>
          <c:tx>
            <c:strRef>
              <c:f>'Summary by Year'!$D$1</c:f>
              <c:strCache>
                <c:ptCount val="1"/>
                <c:pt idx="0">
                  <c:v>Workers</c:v>
                </c:pt>
              </c:strCache>
            </c:strRef>
          </c:tx>
          <c:spPr>
            <a:ln w="38100">
              <a:solidFill>
                <a:srgbClr val="FF0000"/>
              </a:solidFill>
              <a:prstDash val="solid"/>
            </a:ln>
          </c:spPr>
          <c:marker>
            <c:symbol val="x"/>
            <c:size val="3"/>
            <c:spPr>
              <a:solidFill>
                <a:srgbClr val="FF0000"/>
              </a:solidFill>
              <a:ln>
                <a:solidFill>
                  <a:srgbClr val="FF0000"/>
                </a:solidFill>
                <a:prstDash val="solid"/>
              </a:ln>
            </c:spPr>
          </c:marker>
          <c:trendline>
            <c:spPr>
              <a:ln w="25400">
                <a:solidFill>
                  <a:srgbClr val="FF0000"/>
                </a:solidFill>
                <a:prstDash val="solid"/>
              </a:ln>
            </c:spPr>
            <c:trendlineType val="linear"/>
            <c:dispRSqr val="0"/>
            <c:dispEq val="0"/>
          </c:trendline>
          <c:cat>
            <c:numRef>
              <c:f>'Summary by Year'!$A$3:$A$24</c:f>
              <c:numCache>
                <c:formatCode>General</c:formatCode>
                <c:ptCount val="22"/>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pt idx="17">
                  <c:v>1955</c:v>
                </c:pt>
                <c:pt idx="18">
                  <c:v>1956</c:v>
                </c:pt>
                <c:pt idx="19">
                  <c:v>1957</c:v>
                </c:pt>
                <c:pt idx="20">
                  <c:v>1958</c:v>
                </c:pt>
                <c:pt idx="21">
                  <c:v>1959</c:v>
                </c:pt>
              </c:numCache>
            </c:numRef>
          </c:cat>
          <c:val>
            <c:numRef>
              <c:f>'Summary by Year'!$D$3:$D$24</c:f>
              <c:numCache>
                <c:formatCode>General</c:formatCode>
                <c:ptCount val="22"/>
                <c:pt idx="0">
                  <c:v>15</c:v>
                </c:pt>
                <c:pt idx="1">
                  <c:v>37</c:v>
                </c:pt>
                <c:pt idx="2">
                  <c:v>20</c:v>
                </c:pt>
                <c:pt idx="3">
                  <c:v>32</c:v>
                </c:pt>
                <c:pt idx="4">
                  <c:v>21</c:v>
                </c:pt>
                <c:pt idx="5">
                  <c:v>29</c:v>
                </c:pt>
                <c:pt idx="6">
                  <c:v>47</c:v>
                </c:pt>
                <c:pt idx="7">
                  <c:v>41</c:v>
                </c:pt>
                <c:pt idx="8">
                  <c:v>56</c:v>
                </c:pt>
                <c:pt idx="9">
                  <c:v>50</c:v>
                </c:pt>
                <c:pt idx="10">
                  <c:v>69</c:v>
                </c:pt>
                <c:pt idx="11">
                  <c:v>78</c:v>
                </c:pt>
                <c:pt idx="12">
                  <c:v>81</c:v>
                </c:pt>
                <c:pt idx="13">
                  <c:v>60</c:v>
                </c:pt>
                <c:pt idx="14">
                  <c:v>77</c:v>
                </c:pt>
                <c:pt idx="15">
                  <c:v>49</c:v>
                </c:pt>
                <c:pt idx="16">
                  <c:v>56</c:v>
                </c:pt>
                <c:pt idx="17">
                  <c:v>64</c:v>
                </c:pt>
                <c:pt idx="18">
                  <c:v>54</c:v>
                </c:pt>
                <c:pt idx="19">
                  <c:v>82</c:v>
                </c:pt>
                <c:pt idx="20">
                  <c:v>71</c:v>
                </c:pt>
                <c:pt idx="21">
                  <c:v>65</c:v>
                </c:pt>
              </c:numCache>
            </c:numRef>
          </c:val>
          <c:smooth val="0"/>
        </c:ser>
        <c:dLbls>
          <c:showLegendKey val="0"/>
          <c:showVal val="0"/>
          <c:showCatName val="0"/>
          <c:showSerName val="0"/>
          <c:showPercent val="0"/>
          <c:showBubbleSize val="0"/>
        </c:dLbls>
        <c:marker val="1"/>
        <c:smooth val="0"/>
        <c:axId val="214019456"/>
        <c:axId val="214021248"/>
      </c:lineChart>
      <c:lineChart>
        <c:grouping val="standard"/>
        <c:varyColors val="0"/>
        <c:ser>
          <c:idx val="0"/>
          <c:order val="0"/>
          <c:tx>
            <c:strRef>
              <c:f>'Summary by Year'!$B$1</c:f>
              <c:strCache>
                <c:ptCount val="1"/>
                <c:pt idx="0">
                  <c:v>Runs</c:v>
                </c:pt>
              </c:strCache>
            </c:strRef>
          </c:tx>
          <c:spPr>
            <a:ln w="38100">
              <a:solidFill>
                <a:srgbClr val="000080"/>
              </a:solidFill>
              <a:prstDash val="solid"/>
            </a:ln>
          </c:spPr>
          <c:marker>
            <c:symbol val="diamond"/>
            <c:size val="7"/>
            <c:spPr>
              <a:solidFill>
                <a:srgbClr val="000080"/>
              </a:solidFill>
              <a:ln>
                <a:solidFill>
                  <a:srgbClr val="000080"/>
                </a:solidFill>
                <a:prstDash val="solid"/>
              </a:ln>
            </c:spPr>
          </c:marker>
          <c:trendline>
            <c:spPr>
              <a:ln w="25400">
                <a:solidFill>
                  <a:srgbClr val="000000"/>
                </a:solidFill>
                <a:prstDash val="solid"/>
              </a:ln>
            </c:spPr>
            <c:trendlineType val="linear"/>
            <c:dispRSqr val="0"/>
            <c:dispEq val="0"/>
          </c:trendline>
          <c:cat>
            <c:numRef>
              <c:f>'Summary by Year'!$A$3:$A$24</c:f>
              <c:numCache>
                <c:formatCode>General</c:formatCode>
                <c:ptCount val="22"/>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pt idx="17">
                  <c:v>1955</c:v>
                </c:pt>
                <c:pt idx="18">
                  <c:v>1956</c:v>
                </c:pt>
                <c:pt idx="19">
                  <c:v>1957</c:v>
                </c:pt>
                <c:pt idx="20">
                  <c:v>1958</c:v>
                </c:pt>
                <c:pt idx="21">
                  <c:v>1959</c:v>
                </c:pt>
              </c:numCache>
            </c:numRef>
          </c:cat>
          <c:val>
            <c:numRef>
              <c:f>'Summary by Year'!$B$3:$B$24</c:f>
              <c:numCache>
                <c:formatCode>General</c:formatCode>
                <c:ptCount val="22"/>
                <c:pt idx="0">
                  <c:v>37</c:v>
                </c:pt>
                <c:pt idx="1">
                  <c:v>78</c:v>
                </c:pt>
                <c:pt idx="2">
                  <c:v>57</c:v>
                </c:pt>
                <c:pt idx="3">
                  <c:v>65</c:v>
                </c:pt>
                <c:pt idx="4">
                  <c:v>57</c:v>
                </c:pt>
                <c:pt idx="5">
                  <c:v>55</c:v>
                </c:pt>
                <c:pt idx="6">
                  <c:v>111</c:v>
                </c:pt>
                <c:pt idx="7">
                  <c:v>106</c:v>
                </c:pt>
                <c:pt idx="8">
                  <c:v>148</c:v>
                </c:pt>
                <c:pt idx="9">
                  <c:v>126</c:v>
                </c:pt>
                <c:pt idx="10">
                  <c:v>168</c:v>
                </c:pt>
                <c:pt idx="11">
                  <c:v>189</c:v>
                </c:pt>
                <c:pt idx="12">
                  <c:v>209</c:v>
                </c:pt>
                <c:pt idx="13">
                  <c:v>192</c:v>
                </c:pt>
                <c:pt idx="14">
                  <c:v>237</c:v>
                </c:pt>
                <c:pt idx="15">
                  <c:v>158</c:v>
                </c:pt>
                <c:pt idx="16">
                  <c:v>170</c:v>
                </c:pt>
                <c:pt idx="17">
                  <c:v>227</c:v>
                </c:pt>
                <c:pt idx="18">
                  <c:v>285</c:v>
                </c:pt>
                <c:pt idx="19">
                  <c:v>375</c:v>
                </c:pt>
                <c:pt idx="20">
                  <c:v>293</c:v>
                </c:pt>
                <c:pt idx="21">
                  <c:v>164</c:v>
                </c:pt>
              </c:numCache>
            </c:numRef>
          </c:val>
          <c:smooth val="0"/>
        </c:ser>
        <c:dLbls>
          <c:showLegendKey val="0"/>
          <c:showVal val="0"/>
          <c:showCatName val="0"/>
          <c:showSerName val="0"/>
          <c:showPercent val="0"/>
          <c:showBubbleSize val="0"/>
        </c:dLbls>
        <c:marker val="1"/>
        <c:smooth val="0"/>
        <c:axId val="214023168"/>
        <c:axId val="214029440"/>
      </c:lineChart>
      <c:catAx>
        <c:axId val="2140194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021248"/>
        <c:crosses val="autoZero"/>
        <c:auto val="1"/>
        <c:lblAlgn val="ctr"/>
        <c:lblOffset val="100"/>
        <c:tickLblSkip val="1"/>
        <c:tickMarkSkip val="1"/>
        <c:noMultiLvlLbl val="0"/>
      </c:catAx>
      <c:valAx>
        <c:axId val="21402124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Workers orNumber of  MFA</a:t>
                </a:r>
              </a:p>
            </c:rich>
          </c:tx>
          <c:layout>
            <c:manualLayout>
              <c:xMode val="edge"/>
              <c:yMode val="edge"/>
              <c:x val="1.5538290788013319E-2"/>
              <c:y val="0.336052202283849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019456"/>
        <c:crosses val="autoZero"/>
        <c:crossBetween val="between"/>
      </c:valAx>
      <c:catAx>
        <c:axId val="214023168"/>
        <c:scaling>
          <c:orientation val="minMax"/>
        </c:scaling>
        <c:delete val="1"/>
        <c:axPos val="b"/>
        <c:title>
          <c:tx>
            <c:rich>
              <a:bodyPr/>
              <a:lstStyle/>
              <a:p>
                <a:pPr>
                  <a:defRPr sz="1000" b="1" i="0" u="none" strike="noStrike" baseline="0">
                    <a:solidFill>
                      <a:srgbClr val="000000"/>
                    </a:solidFill>
                    <a:latin typeface="Arial"/>
                    <a:ea typeface="Arial"/>
                    <a:cs typeface="Arial"/>
                  </a:defRPr>
                </a:pPr>
                <a:r>
                  <a:rPr lang="en-US"/>
                  <a:t>Number of Runs</a:t>
                </a:r>
              </a:p>
            </c:rich>
          </c:tx>
          <c:layout>
            <c:manualLayout>
              <c:xMode val="edge"/>
              <c:yMode val="edge"/>
              <c:x val="0.87125416204217532"/>
              <c:y val="0.12234910277324633"/>
            </c:manualLayout>
          </c:layout>
          <c:overlay val="0"/>
          <c:spPr>
            <a:noFill/>
            <a:ln w="25400">
              <a:noFill/>
            </a:ln>
          </c:spPr>
        </c:title>
        <c:numFmt formatCode="General" sourceLinked="1"/>
        <c:majorTickMark val="out"/>
        <c:minorTickMark val="none"/>
        <c:tickLblPos val="nextTo"/>
        <c:crossAx val="214029440"/>
        <c:crosses val="autoZero"/>
        <c:auto val="1"/>
        <c:lblAlgn val="ctr"/>
        <c:lblOffset val="100"/>
        <c:noMultiLvlLbl val="0"/>
      </c:catAx>
      <c:valAx>
        <c:axId val="214029440"/>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023168"/>
        <c:crosses val="max"/>
        <c:crossBetween val="between"/>
      </c:valAx>
      <c:spPr>
        <a:solidFill>
          <a:srgbClr val="FFFFFF"/>
        </a:solidFill>
        <a:ln w="12700">
          <a:solidFill>
            <a:srgbClr val="000000"/>
          </a:solidFill>
          <a:prstDash val="solid"/>
        </a:ln>
      </c:spPr>
    </c:plotArea>
    <c:legend>
      <c:legendPos val="b"/>
      <c:layout>
        <c:manualLayout>
          <c:xMode val="edge"/>
          <c:yMode val="edge"/>
          <c:x val="0.19200887902330743"/>
          <c:y val="0.9559543230016313"/>
          <c:w val="0.66592674805771368"/>
          <c:h val="4.078303425774877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John Ristuccia Fire Duty</a:t>
            </a:r>
          </a:p>
        </c:rich>
      </c:tx>
      <c:layout>
        <c:manualLayout>
          <c:xMode val="edge"/>
          <c:yMode val="edge"/>
          <c:x val="0.33851276359600446"/>
          <c:y val="1.9575856443719411E-2"/>
        </c:manualLayout>
      </c:layout>
      <c:overlay val="0"/>
      <c:spPr>
        <a:noFill/>
        <a:ln w="25400">
          <a:noFill/>
        </a:ln>
      </c:spPr>
    </c:title>
    <c:autoTitleDeleted val="0"/>
    <c:plotArea>
      <c:layout>
        <c:manualLayout>
          <c:layoutTarget val="inner"/>
          <c:xMode val="edge"/>
          <c:yMode val="edge"/>
          <c:x val="8.6570477247502775E-2"/>
          <c:y val="0.14518760195758565"/>
          <c:w val="0.90233074361820198"/>
          <c:h val="0.78792822185970635"/>
        </c:manualLayout>
      </c:layout>
      <c:lineChart>
        <c:grouping val="standard"/>
        <c:varyColors val="0"/>
        <c:ser>
          <c:idx val="0"/>
          <c:order val="0"/>
          <c:tx>
            <c:v>Fire Duty</c:v>
          </c:tx>
          <c:spPr>
            <a:ln w="38100">
              <a:solidFill>
                <a:srgbClr val="000000"/>
              </a:solidFill>
              <a:prstDash val="solid"/>
            </a:ln>
          </c:spPr>
          <c:marker>
            <c:symbol val="diamond"/>
            <c:size val="6"/>
            <c:spPr>
              <a:solidFill>
                <a:srgbClr val="000000"/>
              </a:solidFill>
              <a:ln>
                <a:solidFill>
                  <a:srgbClr val="000000"/>
                </a:solidFill>
                <a:prstDash val="solid"/>
              </a:ln>
            </c:spPr>
          </c:marker>
          <c:cat>
            <c:numRef>
              <c:f>'Summary by Year'!$A$3:$A$24</c:f>
              <c:numCache>
                <c:formatCode>General</c:formatCode>
                <c:ptCount val="22"/>
                <c:pt idx="0">
                  <c:v>1938</c:v>
                </c:pt>
                <c:pt idx="1">
                  <c:v>1939</c:v>
                </c:pt>
                <c:pt idx="2">
                  <c:v>1940</c:v>
                </c:pt>
                <c:pt idx="3">
                  <c:v>1941</c:v>
                </c:pt>
                <c:pt idx="4">
                  <c:v>1942</c:v>
                </c:pt>
                <c:pt idx="5">
                  <c:v>1943</c:v>
                </c:pt>
                <c:pt idx="6">
                  <c:v>1944</c:v>
                </c:pt>
                <c:pt idx="7">
                  <c:v>1945</c:v>
                </c:pt>
                <c:pt idx="8">
                  <c:v>1946</c:v>
                </c:pt>
                <c:pt idx="9">
                  <c:v>1947</c:v>
                </c:pt>
                <c:pt idx="10">
                  <c:v>1948</c:v>
                </c:pt>
                <c:pt idx="11">
                  <c:v>1949</c:v>
                </c:pt>
                <c:pt idx="12">
                  <c:v>1950</c:v>
                </c:pt>
                <c:pt idx="13">
                  <c:v>1951</c:v>
                </c:pt>
                <c:pt idx="14">
                  <c:v>1952</c:v>
                </c:pt>
                <c:pt idx="15">
                  <c:v>1953</c:v>
                </c:pt>
                <c:pt idx="16">
                  <c:v>1954</c:v>
                </c:pt>
                <c:pt idx="17">
                  <c:v>1955</c:v>
                </c:pt>
                <c:pt idx="18">
                  <c:v>1956</c:v>
                </c:pt>
                <c:pt idx="19">
                  <c:v>1957</c:v>
                </c:pt>
                <c:pt idx="20">
                  <c:v>1958</c:v>
                </c:pt>
                <c:pt idx="21">
                  <c:v>1959</c:v>
                </c:pt>
              </c:numCache>
            </c:numRef>
          </c:cat>
          <c:val>
            <c:numRef>
              <c:f>'Summary by Year'!$F$3:$F$24</c:f>
              <c:numCache>
                <c:formatCode>0.00</c:formatCode>
                <c:ptCount val="22"/>
                <c:pt idx="0">
                  <c:v>6.583333333333333</c:v>
                </c:pt>
                <c:pt idx="1">
                  <c:v>22.1</c:v>
                </c:pt>
                <c:pt idx="2">
                  <c:v>22.283333333333335</c:v>
                </c:pt>
                <c:pt idx="3">
                  <c:v>20.133333333333333</c:v>
                </c:pt>
                <c:pt idx="4">
                  <c:v>19.383333333333333</c:v>
                </c:pt>
                <c:pt idx="5">
                  <c:v>29.65</c:v>
                </c:pt>
                <c:pt idx="6">
                  <c:v>45.3</c:v>
                </c:pt>
                <c:pt idx="7">
                  <c:v>43.15</c:v>
                </c:pt>
                <c:pt idx="8">
                  <c:v>53.833333333333336</c:v>
                </c:pt>
                <c:pt idx="9">
                  <c:v>24.633333333333333</c:v>
                </c:pt>
                <c:pt idx="10">
                  <c:v>25.2</c:v>
                </c:pt>
                <c:pt idx="11">
                  <c:v>32.049999999999997</c:v>
                </c:pt>
                <c:pt idx="12">
                  <c:v>31</c:v>
                </c:pt>
                <c:pt idx="13">
                  <c:v>29.45</c:v>
                </c:pt>
                <c:pt idx="14">
                  <c:v>40.533333333333331</c:v>
                </c:pt>
                <c:pt idx="15">
                  <c:v>23.083333333333332</c:v>
                </c:pt>
                <c:pt idx="16">
                  <c:v>45.483333333333334</c:v>
                </c:pt>
                <c:pt idx="17">
                  <c:v>42.833333333333336</c:v>
                </c:pt>
                <c:pt idx="18">
                  <c:v>21.716666666666665</c:v>
                </c:pt>
                <c:pt idx="19">
                  <c:v>23.516666666666666</c:v>
                </c:pt>
                <c:pt idx="20">
                  <c:v>36.583333333333336</c:v>
                </c:pt>
                <c:pt idx="21">
                  <c:v>34.133333333333333</c:v>
                </c:pt>
              </c:numCache>
            </c:numRef>
          </c:val>
          <c:smooth val="0"/>
        </c:ser>
        <c:dLbls>
          <c:showLegendKey val="0"/>
          <c:showVal val="0"/>
          <c:showCatName val="0"/>
          <c:showSerName val="0"/>
          <c:showPercent val="0"/>
          <c:showBubbleSize val="0"/>
        </c:dLbls>
        <c:marker val="1"/>
        <c:smooth val="0"/>
        <c:axId val="213914752"/>
        <c:axId val="213916672"/>
      </c:lineChart>
      <c:catAx>
        <c:axId val="2139147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916672"/>
        <c:crosses val="autoZero"/>
        <c:auto val="1"/>
        <c:lblAlgn val="ctr"/>
        <c:lblOffset val="100"/>
        <c:tickLblSkip val="1"/>
        <c:tickMarkSkip val="1"/>
        <c:noMultiLvlLbl val="0"/>
      </c:catAx>
      <c:valAx>
        <c:axId val="2139166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Hours of Fire Duty</a:t>
                </a:r>
              </a:p>
            </c:rich>
          </c:tx>
          <c:layout>
            <c:manualLayout>
              <c:xMode val="edge"/>
              <c:yMode val="edge"/>
              <c:x val="1.2208657047724751E-2"/>
              <c:y val="0.4437194127243067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914752"/>
        <c:crosses val="autoZero"/>
        <c:crossBetween val="between"/>
      </c:valAx>
      <c:spPr>
        <a:solidFill>
          <a:srgbClr val="FFFFFF"/>
        </a:solid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by Mo'!$L$3</c:f>
              <c:strCache>
                <c:ptCount val="1"/>
                <c:pt idx="0">
                  <c:v>1938</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Mo'!$M$3:$X$3</c:f>
              <c:numCache>
                <c:formatCode>General</c:formatCode>
                <c:ptCount val="12"/>
                <c:pt idx="5">
                  <c:v>6</c:v>
                </c:pt>
                <c:pt idx="6">
                  <c:v>2</c:v>
                </c:pt>
                <c:pt idx="7">
                  <c:v>6</c:v>
                </c:pt>
                <c:pt idx="8">
                  <c:v>9</c:v>
                </c:pt>
                <c:pt idx="9">
                  <c:v>7</c:v>
                </c:pt>
                <c:pt idx="10">
                  <c:v>7</c:v>
                </c:pt>
                <c:pt idx="11">
                  <c:v>5</c:v>
                </c:pt>
              </c:numCache>
            </c:numRef>
          </c:val>
          <c:smooth val="0"/>
        </c:ser>
        <c:ser>
          <c:idx val="1"/>
          <c:order val="1"/>
          <c:tx>
            <c:strRef>
              <c:f>'Summary by Mo'!$L$4</c:f>
              <c:strCache>
                <c:ptCount val="1"/>
                <c:pt idx="0">
                  <c:v>1939</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Mo'!$M$4:$X$4</c:f>
              <c:numCache>
                <c:formatCode>General</c:formatCode>
                <c:ptCount val="12"/>
                <c:pt idx="0">
                  <c:v>6</c:v>
                </c:pt>
                <c:pt idx="1">
                  <c:v>5</c:v>
                </c:pt>
                <c:pt idx="2">
                  <c:v>1</c:v>
                </c:pt>
                <c:pt idx="3">
                  <c:v>3</c:v>
                </c:pt>
                <c:pt idx="4">
                  <c:v>6</c:v>
                </c:pt>
                <c:pt idx="5">
                  <c:v>12</c:v>
                </c:pt>
                <c:pt idx="6">
                  <c:v>12</c:v>
                </c:pt>
                <c:pt idx="7">
                  <c:v>3</c:v>
                </c:pt>
                <c:pt idx="8">
                  <c:v>3</c:v>
                </c:pt>
                <c:pt idx="9">
                  <c:v>6</c:v>
                </c:pt>
                <c:pt idx="10">
                  <c:v>6</c:v>
                </c:pt>
                <c:pt idx="11">
                  <c:v>15</c:v>
                </c:pt>
              </c:numCache>
            </c:numRef>
          </c:val>
          <c:smooth val="0"/>
        </c:ser>
        <c:ser>
          <c:idx val="2"/>
          <c:order val="2"/>
          <c:tx>
            <c:strRef>
              <c:f>'Summary by Mo'!$L$5</c:f>
              <c:strCache>
                <c:ptCount val="1"/>
                <c:pt idx="0">
                  <c:v>1940</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Mo'!$M$5:$X$5</c:f>
              <c:numCache>
                <c:formatCode>General</c:formatCode>
                <c:ptCount val="12"/>
                <c:pt idx="0">
                  <c:v>12</c:v>
                </c:pt>
                <c:pt idx="1">
                  <c:v>5</c:v>
                </c:pt>
                <c:pt idx="2">
                  <c:v>2</c:v>
                </c:pt>
                <c:pt idx="3">
                  <c:v>5</c:v>
                </c:pt>
                <c:pt idx="4">
                  <c:v>5</c:v>
                </c:pt>
                <c:pt idx="5">
                  <c:v>4</c:v>
                </c:pt>
                <c:pt idx="6">
                  <c:v>6</c:v>
                </c:pt>
                <c:pt idx="7">
                  <c:v>1</c:v>
                </c:pt>
                <c:pt idx="8">
                  <c:v>2</c:v>
                </c:pt>
                <c:pt idx="9">
                  <c:v>6</c:v>
                </c:pt>
                <c:pt idx="10">
                  <c:v>4</c:v>
                </c:pt>
                <c:pt idx="11">
                  <c:v>5</c:v>
                </c:pt>
              </c:numCache>
            </c:numRef>
          </c:val>
          <c:smooth val="0"/>
        </c:ser>
        <c:ser>
          <c:idx val="3"/>
          <c:order val="3"/>
          <c:tx>
            <c:strRef>
              <c:f>'Summary by Mo'!$L$6</c:f>
              <c:strCache>
                <c:ptCount val="1"/>
                <c:pt idx="0">
                  <c:v>1941</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Mo'!$M$6:$X$6</c:f>
              <c:numCache>
                <c:formatCode>General</c:formatCode>
                <c:ptCount val="12"/>
                <c:pt idx="0">
                  <c:v>4</c:v>
                </c:pt>
                <c:pt idx="1">
                  <c:v>12</c:v>
                </c:pt>
                <c:pt idx="2">
                  <c:v>4</c:v>
                </c:pt>
                <c:pt idx="3">
                  <c:v>4</c:v>
                </c:pt>
                <c:pt idx="4">
                  <c:v>6</c:v>
                </c:pt>
                <c:pt idx="5">
                  <c:v>5</c:v>
                </c:pt>
                <c:pt idx="6">
                  <c:v>3</c:v>
                </c:pt>
                <c:pt idx="7">
                  <c:v>5</c:v>
                </c:pt>
                <c:pt idx="8">
                  <c:v>9</c:v>
                </c:pt>
                <c:pt idx="9">
                  <c:v>2</c:v>
                </c:pt>
                <c:pt idx="10">
                  <c:v>1</c:v>
                </c:pt>
                <c:pt idx="11">
                  <c:v>10</c:v>
                </c:pt>
              </c:numCache>
            </c:numRef>
          </c:val>
          <c:smooth val="0"/>
        </c:ser>
        <c:ser>
          <c:idx val="4"/>
          <c:order val="4"/>
          <c:tx>
            <c:strRef>
              <c:f>'Summary by Mo'!$L$7</c:f>
              <c:strCache>
                <c:ptCount val="1"/>
                <c:pt idx="0">
                  <c:v>1942</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Mo'!$M$7:$X$7</c:f>
              <c:numCache>
                <c:formatCode>General</c:formatCode>
                <c:ptCount val="12"/>
                <c:pt idx="0">
                  <c:v>8</c:v>
                </c:pt>
                <c:pt idx="1">
                  <c:v>3</c:v>
                </c:pt>
                <c:pt idx="2">
                  <c:v>6</c:v>
                </c:pt>
                <c:pt idx="3">
                  <c:v>2</c:v>
                </c:pt>
                <c:pt idx="4">
                  <c:v>3</c:v>
                </c:pt>
                <c:pt idx="5">
                  <c:v>3</c:v>
                </c:pt>
                <c:pt idx="6">
                  <c:v>5</c:v>
                </c:pt>
                <c:pt idx="7">
                  <c:v>4</c:v>
                </c:pt>
                <c:pt idx="8">
                  <c:v>2</c:v>
                </c:pt>
                <c:pt idx="9">
                  <c:v>10</c:v>
                </c:pt>
                <c:pt idx="10">
                  <c:v>5</c:v>
                </c:pt>
                <c:pt idx="11">
                  <c:v>6</c:v>
                </c:pt>
              </c:numCache>
            </c:numRef>
          </c:val>
          <c:smooth val="0"/>
        </c:ser>
        <c:ser>
          <c:idx val="5"/>
          <c:order val="5"/>
          <c:tx>
            <c:strRef>
              <c:f>'Summary by Mo'!$L$8</c:f>
              <c:strCache>
                <c:ptCount val="1"/>
                <c:pt idx="0">
                  <c:v>1943</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Mo'!$M$8:$X$8</c:f>
              <c:numCache>
                <c:formatCode>General</c:formatCode>
                <c:ptCount val="12"/>
                <c:pt idx="0">
                  <c:v>2</c:v>
                </c:pt>
                <c:pt idx="1">
                  <c:v>4</c:v>
                </c:pt>
                <c:pt idx="2">
                  <c:v>4</c:v>
                </c:pt>
                <c:pt idx="3">
                  <c:v>4</c:v>
                </c:pt>
                <c:pt idx="4">
                  <c:v>4</c:v>
                </c:pt>
                <c:pt idx="5">
                  <c:v>11</c:v>
                </c:pt>
                <c:pt idx="6">
                  <c:v>7</c:v>
                </c:pt>
                <c:pt idx="7">
                  <c:v>5</c:v>
                </c:pt>
                <c:pt idx="8">
                  <c:v>2</c:v>
                </c:pt>
                <c:pt idx="9">
                  <c:v>4</c:v>
                </c:pt>
                <c:pt idx="10">
                  <c:v>0</c:v>
                </c:pt>
                <c:pt idx="11">
                  <c:v>8</c:v>
                </c:pt>
              </c:numCache>
            </c:numRef>
          </c:val>
          <c:smooth val="0"/>
        </c:ser>
        <c:ser>
          <c:idx val="6"/>
          <c:order val="6"/>
          <c:tx>
            <c:strRef>
              <c:f>'Summary by Mo'!$L$9</c:f>
              <c:strCache>
                <c:ptCount val="1"/>
                <c:pt idx="0">
                  <c:v>1944</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Mo'!$M$9:$X$9</c:f>
              <c:numCache>
                <c:formatCode>General</c:formatCode>
                <c:ptCount val="12"/>
                <c:pt idx="0">
                  <c:v>10</c:v>
                </c:pt>
                <c:pt idx="1">
                  <c:v>7</c:v>
                </c:pt>
                <c:pt idx="2">
                  <c:v>10</c:v>
                </c:pt>
                <c:pt idx="3">
                  <c:v>2</c:v>
                </c:pt>
                <c:pt idx="4">
                  <c:v>11</c:v>
                </c:pt>
                <c:pt idx="5">
                  <c:v>1</c:v>
                </c:pt>
                <c:pt idx="6">
                  <c:v>5</c:v>
                </c:pt>
                <c:pt idx="7">
                  <c:v>12</c:v>
                </c:pt>
                <c:pt idx="8">
                  <c:v>13</c:v>
                </c:pt>
                <c:pt idx="9">
                  <c:v>12</c:v>
                </c:pt>
                <c:pt idx="10">
                  <c:v>14</c:v>
                </c:pt>
                <c:pt idx="11">
                  <c:v>14</c:v>
                </c:pt>
              </c:numCache>
            </c:numRef>
          </c:val>
          <c:smooth val="0"/>
        </c:ser>
        <c:ser>
          <c:idx val="7"/>
          <c:order val="7"/>
          <c:tx>
            <c:strRef>
              <c:f>'Summary by Mo'!$L$10</c:f>
              <c:strCache>
                <c:ptCount val="1"/>
                <c:pt idx="0">
                  <c:v>1945</c:v>
                </c:pt>
              </c:strCache>
            </c:strRef>
          </c:tx>
          <c:cat>
            <c:strRef>
              <c:f>'Summary by Mo'!$M$2:$X$2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by Mo'!$M$10:$X$10</c:f>
              <c:numCache>
                <c:formatCode>General</c:formatCode>
                <c:ptCount val="12"/>
                <c:pt idx="0">
                  <c:v>19</c:v>
                </c:pt>
                <c:pt idx="1">
                  <c:v>4</c:v>
                </c:pt>
                <c:pt idx="2">
                  <c:v>9</c:v>
                </c:pt>
                <c:pt idx="3">
                  <c:v>10</c:v>
                </c:pt>
                <c:pt idx="4">
                  <c:v>5</c:v>
                </c:pt>
                <c:pt idx="5">
                  <c:v>9</c:v>
                </c:pt>
                <c:pt idx="6">
                  <c:v>9</c:v>
                </c:pt>
                <c:pt idx="7">
                  <c:v>13</c:v>
                </c:pt>
                <c:pt idx="8">
                  <c:v>8</c:v>
                </c:pt>
                <c:pt idx="9">
                  <c:v>6</c:v>
                </c:pt>
                <c:pt idx="10">
                  <c:v>4</c:v>
                </c:pt>
                <c:pt idx="11">
                  <c:v>10</c:v>
                </c:pt>
              </c:numCache>
            </c:numRef>
          </c:val>
          <c:smooth val="0"/>
        </c:ser>
        <c:ser>
          <c:idx val="8"/>
          <c:order val="8"/>
          <c:tx>
            <c:v>1946</c:v>
          </c:tx>
          <c:val>
            <c:numRef>
              <c:f>'Summary by Mo'!$M$11:$X$11</c:f>
              <c:numCache>
                <c:formatCode>General</c:formatCode>
                <c:ptCount val="12"/>
                <c:pt idx="0">
                  <c:v>8</c:v>
                </c:pt>
                <c:pt idx="1">
                  <c:v>11</c:v>
                </c:pt>
                <c:pt idx="2">
                  <c:v>19</c:v>
                </c:pt>
                <c:pt idx="3">
                  <c:v>14</c:v>
                </c:pt>
                <c:pt idx="4">
                  <c:v>14</c:v>
                </c:pt>
                <c:pt idx="5">
                  <c:v>20</c:v>
                </c:pt>
                <c:pt idx="6">
                  <c:v>11</c:v>
                </c:pt>
                <c:pt idx="7">
                  <c:v>8</c:v>
                </c:pt>
                <c:pt idx="8">
                  <c:v>12</c:v>
                </c:pt>
                <c:pt idx="9">
                  <c:v>7</c:v>
                </c:pt>
                <c:pt idx="10">
                  <c:v>15</c:v>
                </c:pt>
                <c:pt idx="11">
                  <c:v>9</c:v>
                </c:pt>
              </c:numCache>
            </c:numRef>
          </c:val>
          <c:smooth val="0"/>
        </c:ser>
        <c:ser>
          <c:idx val="9"/>
          <c:order val="9"/>
          <c:tx>
            <c:v>1947</c:v>
          </c:tx>
          <c:val>
            <c:numRef>
              <c:f>'Summary by Mo'!$M$12:$X$12</c:f>
              <c:numCache>
                <c:formatCode>General</c:formatCode>
                <c:ptCount val="12"/>
                <c:pt idx="0">
                  <c:v>4</c:v>
                </c:pt>
                <c:pt idx="1">
                  <c:v>5</c:v>
                </c:pt>
                <c:pt idx="2">
                  <c:v>8</c:v>
                </c:pt>
                <c:pt idx="3">
                  <c:v>6</c:v>
                </c:pt>
                <c:pt idx="4">
                  <c:v>13</c:v>
                </c:pt>
                <c:pt idx="5">
                  <c:v>10</c:v>
                </c:pt>
                <c:pt idx="6">
                  <c:v>12</c:v>
                </c:pt>
                <c:pt idx="7">
                  <c:v>15</c:v>
                </c:pt>
                <c:pt idx="8">
                  <c:v>2</c:v>
                </c:pt>
                <c:pt idx="9">
                  <c:v>19</c:v>
                </c:pt>
                <c:pt idx="10">
                  <c:v>15</c:v>
                </c:pt>
                <c:pt idx="11">
                  <c:v>17</c:v>
                </c:pt>
              </c:numCache>
            </c:numRef>
          </c:val>
          <c:smooth val="0"/>
        </c:ser>
        <c:ser>
          <c:idx val="10"/>
          <c:order val="10"/>
          <c:tx>
            <c:v>1948</c:v>
          </c:tx>
          <c:val>
            <c:numRef>
              <c:f>'Summary by Mo'!$M$13:$X$13</c:f>
              <c:numCache>
                <c:formatCode>General</c:formatCode>
                <c:ptCount val="12"/>
                <c:pt idx="0">
                  <c:v>20</c:v>
                </c:pt>
                <c:pt idx="1">
                  <c:v>14</c:v>
                </c:pt>
                <c:pt idx="2">
                  <c:v>17</c:v>
                </c:pt>
                <c:pt idx="3">
                  <c:v>9</c:v>
                </c:pt>
                <c:pt idx="4">
                  <c:v>10</c:v>
                </c:pt>
                <c:pt idx="5">
                  <c:v>16</c:v>
                </c:pt>
                <c:pt idx="6">
                  <c:v>16</c:v>
                </c:pt>
                <c:pt idx="7">
                  <c:v>12</c:v>
                </c:pt>
                <c:pt idx="8">
                  <c:v>19</c:v>
                </c:pt>
                <c:pt idx="9">
                  <c:v>2</c:v>
                </c:pt>
                <c:pt idx="10">
                  <c:v>18</c:v>
                </c:pt>
                <c:pt idx="11">
                  <c:v>15</c:v>
                </c:pt>
              </c:numCache>
            </c:numRef>
          </c:val>
          <c:smooth val="0"/>
        </c:ser>
        <c:ser>
          <c:idx val="11"/>
          <c:order val="11"/>
          <c:tx>
            <c:v>1949</c:v>
          </c:tx>
          <c:val>
            <c:numRef>
              <c:f>'Summary by Mo'!$M$14:$X$14</c:f>
              <c:numCache>
                <c:formatCode>General</c:formatCode>
                <c:ptCount val="12"/>
                <c:pt idx="0">
                  <c:v>23</c:v>
                </c:pt>
                <c:pt idx="1">
                  <c:v>12</c:v>
                </c:pt>
                <c:pt idx="2">
                  <c:v>16</c:v>
                </c:pt>
                <c:pt idx="3">
                  <c:v>18</c:v>
                </c:pt>
                <c:pt idx="4">
                  <c:v>11</c:v>
                </c:pt>
                <c:pt idx="5">
                  <c:v>20</c:v>
                </c:pt>
                <c:pt idx="6">
                  <c:v>19</c:v>
                </c:pt>
                <c:pt idx="7">
                  <c:v>11</c:v>
                </c:pt>
                <c:pt idx="8">
                  <c:v>4</c:v>
                </c:pt>
                <c:pt idx="9">
                  <c:v>14</c:v>
                </c:pt>
                <c:pt idx="10">
                  <c:v>25</c:v>
                </c:pt>
                <c:pt idx="11">
                  <c:v>16</c:v>
                </c:pt>
              </c:numCache>
            </c:numRef>
          </c:val>
          <c:smooth val="0"/>
        </c:ser>
        <c:ser>
          <c:idx val="12"/>
          <c:order val="12"/>
          <c:tx>
            <c:v>1950</c:v>
          </c:tx>
          <c:val>
            <c:numRef>
              <c:f>'Summary by Mo'!$M$15:$X$15</c:f>
              <c:numCache>
                <c:formatCode>General</c:formatCode>
                <c:ptCount val="12"/>
                <c:pt idx="0">
                  <c:v>20</c:v>
                </c:pt>
                <c:pt idx="1">
                  <c:v>9</c:v>
                </c:pt>
                <c:pt idx="2">
                  <c:v>20</c:v>
                </c:pt>
                <c:pt idx="3">
                  <c:v>20</c:v>
                </c:pt>
                <c:pt idx="4">
                  <c:v>13</c:v>
                </c:pt>
                <c:pt idx="5">
                  <c:v>28</c:v>
                </c:pt>
                <c:pt idx="6">
                  <c:v>18</c:v>
                </c:pt>
                <c:pt idx="7">
                  <c:v>18</c:v>
                </c:pt>
                <c:pt idx="8">
                  <c:v>16</c:v>
                </c:pt>
                <c:pt idx="9">
                  <c:v>5</c:v>
                </c:pt>
                <c:pt idx="10">
                  <c:v>24</c:v>
                </c:pt>
                <c:pt idx="11">
                  <c:v>18</c:v>
                </c:pt>
              </c:numCache>
            </c:numRef>
          </c:val>
          <c:smooth val="0"/>
        </c:ser>
        <c:ser>
          <c:idx val="13"/>
          <c:order val="13"/>
          <c:tx>
            <c:v>1951</c:v>
          </c:tx>
          <c:val>
            <c:numRef>
              <c:f>'Summary by Mo'!$M$16:$X$16</c:f>
              <c:numCache>
                <c:formatCode>General</c:formatCode>
                <c:ptCount val="12"/>
                <c:pt idx="0">
                  <c:v>19</c:v>
                </c:pt>
                <c:pt idx="1">
                  <c:v>12</c:v>
                </c:pt>
                <c:pt idx="2">
                  <c:v>24</c:v>
                </c:pt>
                <c:pt idx="3">
                  <c:v>0</c:v>
                </c:pt>
                <c:pt idx="4">
                  <c:v>19</c:v>
                </c:pt>
                <c:pt idx="5">
                  <c:v>17</c:v>
                </c:pt>
                <c:pt idx="6">
                  <c:v>18</c:v>
                </c:pt>
                <c:pt idx="7">
                  <c:v>14</c:v>
                </c:pt>
                <c:pt idx="8">
                  <c:v>13</c:v>
                </c:pt>
                <c:pt idx="9">
                  <c:v>21</c:v>
                </c:pt>
                <c:pt idx="10">
                  <c:v>24</c:v>
                </c:pt>
                <c:pt idx="11">
                  <c:v>11</c:v>
                </c:pt>
              </c:numCache>
            </c:numRef>
          </c:val>
          <c:smooth val="0"/>
        </c:ser>
        <c:dLbls>
          <c:showLegendKey val="0"/>
          <c:showVal val="0"/>
          <c:showCatName val="0"/>
          <c:showSerName val="0"/>
          <c:showPercent val="0"/>
          <c:showBubbleSize val="0"/>
        </c:dLbls>
        <c:marker val="1"/>
        <c:smooth val="0"/>
        <c:axId val="214386176"/>
        <c:axId val="214387712"/>
      </c:lineChart>
      <c:catAx>
        <c:axId val="214386176"/>
        <c:scaling>
          <c:orientation val="minMax"/>
        </c:scaling>
        <c:delete val="0"/>
        <c:axPos val="b"/>
        <c:majorTickMark val="out"/>
        <c:minorTickMark val="none"/>
        <c:tickLblPos val="nextTo"/>
        <c:crossAx val="214387712"/>
        <c:crosses val="autoZero"/>
        <c:auto val="1"/>
        <c:lblAlgn val="ctr"/>
        <c:lblOffset val="100"/>
        <c:noMultiLvlLbl val="0"/>
      </c:catAx>
      <c:valAx>
        <c:axId val="214387712"/>
        <c:scaling>
          <c:orientation val="minMax"/>
        </c:scaling>
        <c:delete val="0"/>
        <c:axPos val="l"/>
        <c:majorGridlines/>
        <c:numFmt formatCode="General" sourceLinked="1"/>
        <c:majorTickMark val="out"/>
        <c:minorTickMark val="none"/>
        <c:tickLblPos val="nextTo"/>
        <c:crossAx val="214386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Runs</c:v>
          </c:tx>
          <c:spPr>
            <a:solidFill>
              <a:schemeClr val="bg1">
                <a:lumMod val="65000"/>
                <a:alpha val="55000"/>
              </a:schemeClr>
            </a:solidFill>
          </c:spPr>
          <c:invertIfNegative val="0"/>
          <c:trendline>
            <c:trendlineType val="movingAvg"/>
            <c:period val="6"/>
            <c:dispRSqr val="0"/>
            <c:dispEq val="0"/>
          </c:trendline>
          <c:trendline>
            <c:trendlineType val="linear"/>
            <c:dispRSqr val="0"/>
            <c:dispEq val="0"/>
          </c:trendline>
          <c:cat>
            <c:multiLvlStrRef>
              <c:f>'Summary by Mo (2)'!$B$3:$C$261</c:f>
              <c:multiLvlStrCache>
                <c:ptCount val="259"/>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pt idx="31">
                    <c:v>1</c:v>
                  </c:pt>
                  <c:pt idx="32">
                    <c:v>2</c:v>
                  </c:pt>
                  <c:pt idx="33">
                    <c:v>3</c:v>
                  </c:pt>
                  <c:pt idx="34">
                    <c:v>4</c:v>
                  </c:pt>
                  <c:pt idx="35">
                    <c:v>5</c:v>
                  </c:pt>
                  <c:pt idx="36">
                    <c:v>6</c:v>
                  </c:pt>
                  <c:pt idx="37">
                    <c:v>7</c:v>
                  </c:pt>
                  <c:pt idx="38">
                    <c:v>8</c:v>
                  </c:pt>
                  <c:pt idx="39">
                    <c:v>9</c:v>
                  </c:pt>
                  <c:pt idx="40">
                    <c:v>10</c:v>
                  </c:pt>
                  <c:pt idx="41">
                    <c:v>11</c:v>
                  </c:pt>
                  <c:pt idx="42">
                    <c:v>12</c:v>
                  </c:pt>
                  <c:pt idx="43">
                    <c:v>1</c:v>
                  </c:pt>
                  <c:pt idx="44">
                    <c:v>2</c:v>
                  </c:pt>
                  <c:pt idx="45">
                    <c:v>3</c:v>
                  </c:pt>
                  <c:pt idx="46">
                    <c:v>4</c:v>
                  </c:pt>
                  <c:pt idx="47">
                    <c:v>5</c:v>
                  </c:pt>
                  <c:pt idx="48">
                    <c:v>6</c:v>
                  </c:pt>
                  <c:pt idx="49">
                    <c:v>7</c:v>
                  </c:pt>
                  <c:pt idx="50">
                    <c:v>8</c:v>
                  </c:pt>
                  <c:pt idx="51">
                    <c:v>9</c:v>
                  </c:pt>
                  <c:pt idx="52">
                    <c:v>10</c:v>
                  </c:pt>
                  <c:pt idx="53">
                    <c:v>11</c:v>
                  </c:pt>
                  <c:pt idx="54">
                    <c:v>12</c:v>
                  </c:pt>
                  <c:pt idx="55">
                    <c:v>1</c:v>
                  </c:pt>
                  <c:pt idx="56">
                    <c:v>2</c:v>
                  </c:pt>
                  <c:pt idx="57">
                    <c:v>3</c:v>
                  </c:pt>
                  <c:pt idx="58">
                    <c:v>4</c:v>
                  </c:pt>
                  <c:pt idx="59">
                    <c:v>5</c:v>
                  </c:pt>
                  <c:pt idx="60">
                    <c:v>6</c:v>
                  </c:pt>
                  <c:pt idx="61">
                    <c:v>7</c:v>
                  </c:pt>
                  <c:pt idx="62">
                    <c:v>8</c:v>
                  </c:pt>
                  <c:pt idx="63">
                    <c:v>9</c:v>
                  </c:pt>
                  <c:pt idx="64">
                    <c:v>10</c:v>
                  </c:pt>
                  <c:pt idx="65">
                    <c:v>11</c:v>
                  </c:pt>
                  <c:pt idx="66">
                    <c:v>12</c:v>
                  </c:pt>
                  <c:pt idx="67">
                    <c:v>1</c:v>
                  </c:pt>
                  <c:pt idx="68">
                    <c:v>2</c:v>
                  </c:pt>
                  <c:pt idx="69">
                    <c:v>3</c:v>
                  </c:pt>
                  <c:pt idx="70">
                    <c:v>4</c:v>
                  </c:pt>
                  <c:pt idx="71">
                    <c:v>5</c:v>
                  </c:pt>
                  <c:pt idx="72">
                    <c:v>6</c:v>
                  </c:pt>
                  <c:pt idx="73">
                    <c:v>7</c:v>
                  </c:pt>
                  <c:pt idx="74">
                    <c:v>8</c:v>
                  </c:pt>
                  <c:pt idx="75">
                    <c:v>9</c:v>
                  </c:pt>
                  <c:pt idx="76">
                    <c:v>10</c:v>
                  </c:pt>
                  <c:pt idx="77">
                    <c:v>11</c:v>
                  </c:pt>
                  <c:pt idx="78">
                    <c:v>12</c:v>
                  </c:pt>
                  <c:pt idx="79">
                    <c:v>1</c:v>
                  </c:pt>
                  <c:pt idx="80">
                    <c:v>2</c:v>
                  </c:pt>
                  <c:pt idx="81">
                    <c:v>3</c:v>
                  </c:pt>
                  <c:pt idx="82">
                    <c:v>4</c:v>
                  </c:pt>
                  <c:pt idx="83">
                    <c:v>5</c:v>
                  </c:pt>
                  <c:pt idx="84">
                    <c:v>6</c:v>
                  </c:pt>
                  <c:pt idx="85">
                    <c:v>7</c:v>
                  </c:pt>
                  <c:pt idx="86">
                    <c:v>8</c:v>
                  </c:pt>
                  <c:pt idx="87">
                    <c:v>9</c:v>
                  </c:pt>
                  <c:pt idx="88">
                    <c:v>10</c:v>
                  </c:pt>
                  <c:pt idx="89">
                    <c:v>11</c:v>
                  </c:pt>
                  <c:pt idx="90">
                    <c:v>12</c:v>
                  </c:pt>
                  <c:pt idx="91">
                    <c:v>1</c:v>
                  </c:pt>
                  <c:pt idx="92">
                    <c:v>2</c:v>
                  </c:pt>
                  <c:pt idx="93">
                    <c:v>3</c:v>
                  </c:pt>
                  <c:pt idx="94">
                    <c:v>4</c:v>
                  </c:pt>
                  <c:pt idx="95">
                    <c:v>5</c:v>
                  </c:pt>
                  <c:pt idx="96">
                    <c:v>6</c:v>
                  </c:pt>
                  <c:pt idx="97">
                    <c:v>7</c:v>
                  </c:pt>
                  <c:pt idx="98">
                    <c:v>8</c:v>
                  </c:pt>
                  <c:pt idx="99">
                    <c:v>9</c:v>
                  </c:pt>
                  <c:pt idx="100">
                    <c:v>10</c:v>
                  </c:pt>
                  <c:pt idx="101">
                    <c:v>11</c:v>
                  </c:pt>
                  <c:pt idx="102">
                    <c:v>12</c:v>
                  </c:pt>
                  <c:pt idx="103">
                    <c:v>1</c:v>
                  </c:pt>
                  <c:pt idx="104">
                    <c:v>2</c:v>
                  </c:pt>
                  <c:pt idx="105">
                    <c:v>3</c:v>
                  </c:pt>
                  <c:pt idx="106">
                    <c:v>4</c:v>
                  </c:pt>
                  <c:pt idx="107">
                    <c:v>5</c:v>
                  </c:pt>
                  <c:pt idx="108">
                    <c:v>6</c:v>
                  </c:pt>
                  <c:pt idx="109">
                    <c:v>7</c:v>
                  </c:pt>
                  <c:pt idx="110">
                    <c:v>8</c:v>
                  </c:pt>
                  <c:pt idx="111">
                    <c:v>9</c:v>
                  </c:pt>
                  <c:pt idx="112">
                    <c:v>10</c:v>
                  </c:pt>
                  <c:pt idx="113">
                    <c:v>11</c:v>
                  </c:pt>
                  <c:pt idx="114">
                    <c:v>12</c:v>
                  </c:pt>
                  <c:pt idx="115">
                    <c:v>1</c:v>
                  </c:pt>
                  <c:pt idx="116">
                    <c:v>2</c:v>
                  </c:pt>
                  <c:pt idx="117">
                    <c:v>3</c:v>
                  </c:pt>
                  <c:pt idx="118">
                    <c:v>4</c:v>
                  </c:pt>
                  <c:pt idx="119">
                    <c:v>5</c:v>
                  </c:pt>
                  <c:pt idx="120">
                    <c:v>6</c:v>
                  </c:pt>
                  <c:pt idx="121">
                    <c:v>7</c:v>
                  </c:pt>
                  <c:pt idx="122">
                    <c:v>8</c:v>
                  </c:pt>
                  <c:pt idx="123">
                    <c:v>9</c:v>
                  </c:pt>
                  <c:pt idx="124">
                    <c:v>10</c:v>
                  </c:pt>
                  <c:pt idx="125">
                    <c:v>11</c:v>
                  </c:pt>
                  <c:pt idx="126">
                    <c:v>12</c:v>
                  </c:pt>
                  <c:pt idx="127">
                    <c:v>1</c:v>
                  </c:pt>
                  <c:pt idx="128">
                    <c:v>2</c:v>
                  </c:pt>
                  <c:pt idx="129">
                    <c:v>3</c:v>
                  </c:pt>
                  <c:pt idx="130">
                    <c:v>4</c:v>
                  </c:pt>
                  <c:pt idx="131">
                    <c:v>5</c:v>
                  </c:pt>
                  <c:pt idx="132">
                    <c:v>6</c:v>
                  </c:pt>
                  <c:pt idx="133">
                    <c:v>7</c:v>
                  </c:pt>
                  <c:pt idx="134">
                    <c:v>8</c:v>
                  </c:pt>
                  <c:pt idx="135">
                    <c:v>9</c:v>
                  </c:pt>
                  <c:pt idx="136">
                    <c:v>10</c:v>
                  </c:pt>
                  <c:pt idx="137">
                    <c:v>11</c:v>
                  </c:pt>
                  <c:pt idx="138">
                    <c:v>12</c:v>
                  </c:pt>
                  <c:pt idx="139">
                    <c:v>1</c:v>
                  </c:pt>
                  <c:pt idx="140">
                    <c:v>2</c:v>
                  </c:pt>
                  <c:pt idx="141">
                    <c:v>3</c:v>
                  </c:pt>
                  <c:pt idx="142">
                    <c:v>4</c:v>
                  </c:pt>
                  <c:pt idx="143">
                    <c:v>5</c:v>
                  </c:pt>
                  <c:pt idx="144">
                    <c:v>6</c:v>
                  </c:pt>
                  <c:pt idx="145">
                    <c:v>7</c:v>
                  </c:pt>
                  <c:pt idx="146">
                    <c:v>8</c:v>
                  </c:pt>
                  <c:pt idx="147">
                    <c:v>9</c:v>
                  </c:pt>
                  <c:pt idx="148">
                    <c:v>10</c:v>
                  </c:pt>
                  <c:pt idx="149">
                    <c:v>11</c:v>
                  </c:pt>
                  <c:pt idx="150">
                    <c:v>12</c:v>
                  </c:pt>
                  <c:pt idx="151">
                    <c:v>1</c:v>
                  </c:pt>
                  <c:pt idx="152">
                    <c:v>2</c:v>
                  </c:pt>
                  <c:pt idx="153">
                    <c:v>3</c:v>
                  </c:pt>
                  <c:pt idx="154">
                    <c:v>4</c:v>
                  </c:pt>
                  <c:pt idx="155">
                    <c:v>5</c:v>
                  </c:pt>
                  <c:pt idx="156">
                    <c:v>6</c:v>
                  </c:pt>
                  <c:pt idx="157">
                    <c:v>7</c:v>
                  </c:pt>
                  <c:pt idx="158">
                    <c:v>8</c:v>
                  </c:pt>
                  <c:pt idx="159">
                    <c:v>9</c:v>
                  </c:pt>
                  <c:pt idx="160">
                    <c:v>10</c:v>
                  </c:pt>
                  <c:pt idx="161">
                    <c:v>11</c:v>
                  </c:pt>
                  <c:pt idx="162">
                    <c:v>12</c:v>
                  </c:pt>
                  <c:pt idx="163">
                    <c:v>1</c:v>
                  </c:pt>
                  <c:pt idx="164">
                    <c:v>2</c:v>
                  </c:pt>
                  <c:pt idx="165">
                    <c:v>3</c:v>
                  </c:pt>
                  <c:pt idx="166">
                    <c:v>4</c:v>
                  </c:pt>
                  <c:pt idx="167">
                    <c:v>5</c:v>
                  </c:pt>
                  <c:pt idx="168">
                    <c:v>6</c:v>
                  </c:pt>
                  <c:pt idx="169">
                    <c:v>7</c:v>
                  </c:pt>
                  <c:pt idx="170">
                    <c:v>8</c:v>
                  </c:pt>
                  <c:pt idx="171">
                    <c:v>9</c:v>
                  </c:pt>
                  <c:pt idx="172">
                    <c:v>10</c:v>
                  </c:pt>
                  <c:pt idx="173">
                    <c:v>11</c:v>
                  </c:pt>
                  <c:pt idx="174">
                    <c:v>12</c:v>
                  </c:pt>
                  <c:pt idx="175">
                    <c:v>1</c:v>
                  </c:pt>
                  <c:pt idx="176">
                    <c:v>2</c:v>
                  </c:pt>
                  <c:pt idx="177">
                    <c:v>3</c:v>
                  </c:pt>
                  <c:pt idx="178">
                    <c:v>4</c:v>
                  </c:pt>
                  <c:pt idx="179">
                    <c:v>5</c:v>
                  </c:pt>
                  <c:pt idx="180">
                    <c:v>6</c:v>
                  </c:pt>
                  <c:pt idx="181">
                    <c:v>7</c:v>
                  </c:pt>
                  <c:pt idx="182">
                    <c:v>8</c:v>
                  </c:pt>
                  <c:pt idx="183">
                    <c:v>9</c:v>
                  </c:pt>
                  <c:pt idx="184">
                    <c:v>10</c:v>
                  </c:pt>
                  <c:pt idx="185">
                    <c:v>11</c:v>
                  </c:pt>
                  <c:pt idx="186">
                    <c:v>12</c:v>
                  </c:pt>
                  <c:pt idx="187">
                    <c:v>1</c:v>
                  </c:pt>
                  <c:pt idx="188">
                    <c:v>2</c:v>
                  </c:pt>
                  <c:pt idx="189">
                    <c:v>3</c:v>
                  </c:pt>
                  <c:pt idx="190">
                    <c:v>4</c:v>
                  </c:pt>
                  <c:pt idx="191">
                    <c:v>5</c:v>
                  </c:pt>
                  <c:pt idx="192">
                    <c:v>6</c:v>
                  </c:pt>
                  <c:pt idx="193">
                    <c:v>7</c:v>
                  </c:pt>
                  <c:pt idx="194">
                    <c:v>8</c:v>
                  </c:pt>
                  <c:pt idx="195">
                    <c:v>9</c:v>
                  </c:pt>
                  <c:pt idx="196">
                    <c:v>10</c:v>
                  </c:pt>
                  <c:pt idx="197">
                    <c:v>11</c:v>
                  </c:pt>
                  <c:pt idx="198">
                    <c:v>12</c:v>
                  </c:pt>
                  <c:pt idx="199">
                    <c:v>1</c:v>
                  </c:pt>
                  <c:pt idx="200">
                    <c:v>2</c:v>
                  </c:pt>
                  <c:pt idx="201">
                    <c:v>3</c:v>
                  </c:pt>
                  <c:pt idx="202">
                    <c:v>4</c:v>
                  </c:pt>
                  <c:pt idx="203">
                    <c:v>5</c:v>
                  </c:pt>
                  <c:pt idx="204">
                    <c:v>6</c:v>
                  </c:pt>
                  <c:pt idx="205">
                    <c:v>7</c:v>
                  </c:pt>
                  <c:pt idx="206">
                    <c:v>8</c:v>
                  </c:pt>
                  <c:pt idx="207">
                    <c:v>9</c:v>
                  </c:pt>
                  <c:pt idx="208">
                    <c:v>10</c:v>
                  </c:pt>
                  <c:pt idx="209">
                    <c:v>11</c:v>
                  </c:pt>
                  <c:pt idx="210">
                    <c:v>12</c:v>
                  </c:pt>
                  <c:pt idx="211">
                    <c:v>1</c:v>
                  </c:pt>
                  <c:pt idx="212">
                    <c:v>2</c:v>
                  </c:pt>
                  <c:pt idx="213">
                    <c:v>3</c:v>
                  </c:pt>
                  <c:pt idx="214">
                    <c:v>4</c:v>
                  </c:pt>
                  <c:pt idx="215">
                    <c:v>5</c:v>
                  </c:pt>
                  <c:pt idx="216">
                    <c:v>6</c:v>
                  </c:pt>
                  <c:pt idx="217">
                    <c:v>7</c:v>
                  </c:pt>
                  <c:pt idx="218">
                    <c:v>8</c:v>
                  </c:pt>
                  <c:pt idx="219">
                    <c:v>9</c:v>
                  </c:pt>
                  <c:pt idx="220">
                    <c:v>10</c:v>
                  </c:pt>
                  <c:pt idx="221">
                    <c:v>11</c:v>
                  </c:pt>
                  <c:pt idx="222">
                    <c:v>12</c:v>
                  </c:pt>
                  <c:pt idx="223">
                    <c:v>1</c:v>
                  </c:pt>
                  <c:pt idx="224">
                    <c:v>2</c:v>
                  </c:pt>
                  <c:pt idx="225">
                    <c:v>3</c:v>
                  </c:pt>
                  <c:pt idx="226">
                    <c:v>4</c:v>
                  </c:pt>
                  <c:pt idx="227">
                    <c:v>5</c:v>
                  </c:pt>
                  <c:pt idx="228">
                    <c:v>6</c:v>
                  </c:pt>
                  <c:pt idx="229">
                    <c:v>7</c:v>
                  </c:pt>
                  <c:pt idx="230">
                    <c:v>8</c:v>
                  </c:pt>
                  <c:pt idx="231">
                    <c:v>9</c:v>
                  </c:pt>
                  <c:pt idx="232">
                    <c:v>10</c:v>
                  </c:pt>
                  <c:pt idx="233">
                    <c:v>11</c:v>
                  </c:pt>
                  <c:pt idx="234">
                    <c:v>12</c:v>
                  </c:pt>
                  <c:pt idx="235">
                    <c:v>1</c:v>
                  </c:pt>
                  <c:pt idx="236">
                    <c:v>2</c:v>
                  </c:pt>
                  <c:pt idx="237">
                    <c:v>3</c:v>
                  </c:pt>
                  <c:pt idx="238">
                    <c:v>4</c:v>
                  </c:pt>
                  <c:pt idx="239">
                    <c:v>5</c:v>
                  </c:pt>
                  <c:pt idx="240">
                    <c:v>6</c:v>
                  </c:pt>
                  <c:pt idx="241">
                    <c:v>7</c:v>
                  </c:pt>
                  <c:pt idx="242">
                    <c:v>8</c:v>
                  </c:pt>
                  <c:pt idx="243">
                    <c:v>9</c:v>
                  </c:pt>
                  <c:pt idx="244">
                    <c:v>10</c:v>
                  </c:pt>
                  <c:pt idx="245">
                    <c:v>11</c:v>
                  </c:pt>
                  <c:pt idx="246">
                    <c:v>12</c:v>
                  </c:pt>
                  <c:pt idx="247">
                    <c:v>1</c:v>
                  </c:pt>
                  <c:pt idx="248">
                    <c:v>2</c:v>
                  </c:pt>
                  <c:pt idx="249">
                    <c:v>3</c:v>
                  </c:pt>
                  <c:pt idx="250">
                    <c:v>4</c:v>
                  </c:pt>
                  <c:pt idx="251">
                    <c:v>5</c:v>
                  </c:pt>
                  <c:pt idx="252">
                    <c:v>6</c:v>
                  </c:pt>
                  <c:pt idx="253">
                    <c:v>7</c:v>
                  </c:pt>
                  <c:pt idx="254">
                    <c:v>8</c:v>
                  </c:pt>
                  <c:pt idx="255">
                    <c:v>9</c:v>
                  </c:pt>
                  <c:pt idx="256">
                    <c:v>10</c:v>
                  </c:pt>
                  <c:pt idx="257">
                    <c:v>11</c:v>
                  </c:pt>
                  <c:pt idx="258">
                    <c:v>12</c:v>
                  </c:pt>
                </c:lvl>
                <c:lvl>
                  <c:pt idx="0">
                    <c:v>1938</c:v>
                  </c:pt>
                  <c:pt idx="7">
                    <c:v>1939</c:v>
                  </c:pt>
                  <c:pt idx="19">
                    <c:v>1940</c:v>
                  </c:pt>
                  <c:pt idx="31">
                    <c:v>1941</c:v>
                  </c:pt>
                  <c:pt idx="43">
                    <c:v>1942</c:v>
                  </c:pt>
                  <c:pt idx="55">
                    <c:v>1943</c:v>
                  </c:pt>
                  <c:pt idx="67">
                    <c:v>1944</c:v>
                  </c:pt>
                  <c:pt idx="79">
                    <c:v>1945</c:v>
                  </c:pt>
                  <c:pt idx="91">
                    <c:v>1946</c:v>
                  </c:pt>
                  <c:pt idx="103">
                    <c:v>1947</c:v>
                  </c:pt>
                  <c:pt idx="115">
                    <c:v>1948</c:v>
                  </c:pt>
                  <c:pt idx="127">
                    <c:v>1949</c:v>
                  </c:pt>
                  <c:pt idx="139">
                    <c:v>1950</c:v>
                  </c:pt>
                  <c:pt idx="151">
                    <c:v>1951</c:v>
                  </c:pt>
                  <c:pt idx="163">
                    <c:v>1952</c:v>
                  </c:pt>
                  <c:pt idx="175">
                    <c:v>1953</c:v>
                  </c:pt>
                  <c:pt idx="187">
                    <c:v>1954</c:v>
                  </c:pt>
                  <c:pt idx="199">
                    <c:v>1955</c:v>
                  </c:pt>
                  <c:pt idx="211">
                    <c:v>1956</c:v>
                  </c:pt>
                  <c:pt idx="223">
                    <c:v>1957</c:v>
                  </c:pt>
                  <c:pt idx="235">
                    <c:v>1958</c:v>
                  </c:pt>
                  <c:pt idx="247">
                    <c:v>1959</c:v>
                  </c:pt>
                </c:lvl>
              </c:multiLvlStrCache>
            </c:multiLvlStrRef>
          </c:cat>
          <c:val>
            <c:numRef>
              <c:f>'Summary by Mo (2)'!$D$3:$D$261</c:f>
              <c:numCache>
                <c:formatCode>General</c:formatCode>
                <c:ptCount val="259"/>
                <c:pt idx="0">
                  <c:v>6</c:v>
                </c:pt>
                <c:pt idx="1">
                  <c:v>2</c:v>
                </c:pt>
                <c:pt idx="2">
                  <c:v>6</c:v>
                </c:pt>
                <c:pt idx="3">
                  <c:v>9</c:v>
                </c:pt>
                <c:pt idx="4">
                  <c:v>7</c:v>
                </c:pt>
                <c:pt idx="5">
                  <c:v>7</c:v>
                </c:pt>
                <c:pt idx="6">
                  <c:v>5</c:v>
                </c:pt>
                <c:pt idx="7">
                  <c:v>6</c:v>
                </c:pt>
                <c:pt idx="8">
                  <c:v>5</c:v>
                </c:pt>
                <c:pt idx="9">
                  <c:v>1</c:v>
                </c:pt>
                <c:pt idx="10">
                  <c:v>3</c:v>
                </c:pt>
                <c:pt idx="11">
                  <c:v>6</c:v>
                </c:pt>
                <c:pt idx="12">
                  <c:v>12</c:v>
                </c:pt>
                <c:pt idx="13">
                  <c:v>12</c:v>
                </c:pt>
                <c:pt idx="14">
                  <c:v>3</c:v>
                </c:pt>
                <c:pt idx="15">
                  <c:v>3</c:v>
                </c:pt>
                <c:pt idx="16">
                  <c:v>6</c:v>
                </c:pt>
                <c:pt idx="17">
                  <c:v>6</c:v>
                </c:pt>
                <c:pt idx="18">
                  <c:v>15</c:v>
                </c:pt>
                <c:pt idx="19">
                  <c:v>12</c:v>
                </c:pt>
                <c:pt idx="20">
                  <c:v>5</c:v>
                </c:pt>
                <c:pt idx="21">
                  <c:v>2</c:v>
                </c:pt>
                <c:pt idx="22">
                  <c:v>5</c:v>
                </c:pt>
                <c:pt idx="23">
                  <c:v>5</c:v>
                </c:pt>
                <c:pt idx="24">
                  <c:v>4</c:v>
                </c:pt>
                <c:pt idx="25">
                  <c:v>6</c:v>
                </c:pt>
                <c:pt idx="26">
                  <c:v>1</c:v>
                </c:pt>
                <c:pt idx="27">
                  <c:v>2</c:v>
                </c:pt>
                <c:pt idx="28">
                  <c:v>6</c:v>
                </c:pt>
                <c:pt idx="29">
                  <c:v>4</c:v>
                </c:pt>
                <c:pt idx="30">
                  <c:v>5</c:v>
                </c:pt>
                <c:pt idx="31">
                  <c:v>4</c:v>
                </c:pt>
                <c:pt idx="32">
                  <c:v>12</c:v>
                </c:pt>
                <c:pt idx="33">
                  <c:v>4</c:v>
                </c:pt>
                <c:pt idx="34">
                  <c:v>4</c:v>
                </c:pt>
                <c:pt idx="35">
                  <c:v>6</c:v>
                </c:pt>
                <c:pt idx="36">
                  <c:v>5</c:v>
                </c:pt>
                <c:pt idx="37">
                  <c:v>3</c:v>
                </c:pt>
                <c:pt idx="38">
                  <c:v>5</c:v>
                </c:pt>
                <c:pt idx="39">
                  <c:v>9</c:v>
                </c:pt>
                <c:pt idx="40">
                  <c:v>2</c:v>
                </c:pt>
                <c:pt idx="41">
                  <c:v>1</c:v>
                </c:pt>
                <c:pt idx="42">
                  <c:v>10</c:v>
                </c:pt>
                <c:pt idx="43">
                  <c:v>8</c:v>
                </c:pt>
                <c:pt idx="44">
                  <c:v>3</c:v>
                </c:pt>
                <c:pt idx="45">
                  <c:v>6</c:v>
                </c:pt>
                <c:pt idx="46">
                  <c:v>2</c:v>
                </c:pt>
                <c:pt idx="47">
                  <c:v>3</c:v>
                </c:pt>
                <c:pt idx="48">
                  <c:v>3</c:v>
                </c:pt>
                <c:pt idx="49">
                  <c:v>5</c:v>
                </c:pt>
                <c:pt idx="50">
                  <c:v>4</c:v>
                </c:pt>
                <c:pt idx="51">
                  <c:v>2</c:v>
                </c:pt>
                <c:pt idx="52">
                  <c:v>10</c:v>
                </c:pt>
                <c:pt idx="53">
                  <c:v>5</c:v>
                </c:pt>
                <c:pt idx="54">
                  <c:v>6</c:v>
                </c:pt>
                <c:pt idx="55">
                  <c:v>2</c:v>
                </c:pt>
                <c:pt idx="56">
                  <c:v>4</c:v>
                </c:pt>
                <c:pt idx="57">
                  <c:v>4</c:v>
                </c:pt>
                <c:pt idx="58">
                  <c:v>4</c:v>
                </c:pt>
                <c:pt idx="59">
                  <c:v>4</c:v>
                </c:pt>
                <c:pt idx="60">
                  <c:v>11</c:v>
                </c:pt>
                <c:pt idx="61">
                  <c:v>7</c:v>
                </c:pt>
                <c:pt idx="62">
                  <c:v>5</c:v>
                </c:pt>
                <c:pt idx="63">
                  <c:v>2</c:v>
                </c:pt>
                <c:pt idx="64">
                  <c:v>4</c:v>
                </c:pt>
                <c:pt idx="65">
                  <c:v>0</c:v>
                </c:pt>
                <c:pt idx="66">
                  <c:v>8</c:v>
                </c:pt>
                <c:pt idx="67">
                  <c:v>10</c:v>
                </c:pt>
                <c:pt idx="68">
                  <c:v>7</c:v>
                </c:pt>
                <c:pt idx="69">
                  <c:v>10</c:v>
                </c:pt>
                <c:pt idx="70">
                  <c:v>2</c:v>
                </c:pt>
                <c:pt idx="71">
                  <c:v>11</c:v>
                </c:pt>
                <c:pt idx="72">
                  <c:v>1</c:v>
                </c:pt>
                <c:pt idx="73">
                  <c:v>5</c:v>
                </c:pt>
                <c:pt idx="74">
                  <c:v>12</c:v>
                </c:pt>
                <c:pt idx="75">
                  <c:v>13</c:v>
                </c:pt>
                <c:pt idx="76">
                  <c:v>12</c:v>
                </c:pt>
                <c:pt idx="77">
                  <c:v>14</c:v>
                </c:pt>
                <c:pt idx="78">
                  <c:v>14</c:v>
                </c:pt>
                <c:pt idx="79">
                  <c:v>19</c:v>
                </c:pt>
                <c:pt idx="80">
                  <c:v>4</c:v>
                </c:pt>
                <c:pt idx="81">
                  <c:v>9</c:v>
                </c:pt>
                <c:pt idx="82">
                  <c:v>10</c:v>
                </c:pt>
                <c:pt idx="83">
                  <c:v>5</c:v>
                </c:pt>
                <c:pt idx="84">
                  <c:v>9</c:v>
                </c:pt>
                <c:pt idx="85">
                  <c:v>9</c:v>
                </c:pt>
                <c:pt idx="86">
                  <c:v>13</c:v>
                </c:pt>
                <c:pt idx="87">
                  <c:v>8</c:v>
                </c:pt>
                <c:pt idx="88">
                  <c:v>6</c:v>
                </c:pt>
                <c:pt idx="89">
                  <c:v>4</c:v>
                </c:pt>
                <c:pt idx="90">
                  <c:v>10</c:v>
                </c:pt>
                <c:pt idx="91">
                  <c:v>8</c:v>
                </c:pt>
                <c:pt idx="92">
                  <c:v>11</c:v>
                </c:pt>
                <c:pt idx="93">
                  <c:v>19</c:v>
                </c:pt>
                <c:pt idx="94">
                  <c:v>14</c:v>
                </c:pt>
                <c:pt idx="95">
                  <c:v>14</c:v>
                </c:pt>
                <c:pt idx="96">
                  <c:v>20</c:v>
                </c:pt>
                <c:pt idx="97">
                  <c:v>11</c:v>
                </c:pt>
                <c:pt idx="98">
                  <c:v>8</c:v>
                </c:pt>
                <c:pt idx="99">
                  <c:v>12</c:v>
                </c:pt>
                <c:pt idx="100">
                  <c:v>7</c:v>
                </c:pt>
                <c:pt idx="101">
                  <c:v>15</c:v>
                </c:pt>
                <c:pt idx="102">
                  <c:v>9</c:v>
                </c:pt>
                <c:pt idx="103">
                  <c:v>4</c:v>
                </c:pt>
                <c:pt idx="104">
                  <c:v>5</c:v>
                </c:pt>
                <c:pt idx="105">
                  <c:v>8</c:v>
                </c:pt>
                <c:pt idx="106">
                  <c:v>6</c:v>
                </c:pt>
                <c:pt idx="107">
                  <c:v>13</c:v>
                </c:pt>
                <c:pt idx="108">
                  <c:v>10</c:v>
                </c:pt>
                <c:pt idx="109">
                  <c:v>12</c:v>
                </c:pt>
                <c:pt idx="110">
                  <c:v>15</c:v>
                </c:pt>
                <c:pt idx="111">
                  <c:v>2</c:v>
                </c:pt>
                <c:pt idx="112">
                  <c:v>19</c:v>
                </c:pt>
                <c:pt idx="113">
                  <c:v>15</c:v>
                </c:pt>
                <c:pt idx="114">
                  <c:v>17</c:v>
                </c:pt>
                <c:pt idx="115">
                  <c:v>20</c:v>
                </c:pt>
                <c:pt idx="116">
                  <c:v>14</c:v>
                </c:pt>
                <c:pt idx="117">
                  <c:v>17</c:v>
                </c:pt>
                <c:pt idx="118">
                  <c:v>9</c:v>
                </c:pt>
                <c:pt idx="119">
                  <c:v>10</c:v>
                </c:pt>
                <c:pt idx="120">
                  <c:v>16</c:v>
                </c:pt>
                <c:pt idx="121">
                  <c:v>16</c:v>
                </c:pt>
                <c:pt idx="122">
                  <c:v>12</c:v>
                </c:pt>
                <c:pt idx="123">
                  <c:v>19</c:v>
                </c:pt>
                <c:pt idx="124">
                  <c:v>2</c:v>
                </c:pt>
                <c:pt idx="125">
                  <c:v>18</c:v>
                </c:pt>
                <c:pt idx="126">
                  <c:v>15</c:v>
                </c:pt>
                <c:pt idx="127">
                  <c:v>23</c:v>
                </c:pt>
                <c:pt idx="128">
                  <c:v>12</c:v>
                </c:pt>
                <c:pt idx="129">
                  <c:v>16</c:v>
                </c:pt>
                <c:pt idx="130">
                  <c:v>18</c:v>
                </c:pt>
                <c:pt idx="131">
                  <c:v>11</c:v>
                </c:pt>
                <c:pt idx="132">
                  <c:v>20</c:v>
                </c:pt>
                <c:pt idx="133">
                  <c:v>19</c:v>
                </c:pt>
                <c:pt idx="134">
                  <c:v>11</c:v>
                </c:pt>
                <c:pt idx="135">
                  <c:v>4</c:v>
                </c:pt>
                <c:pt idx="136">
                  <c:v>14</c:v>
                </c:pt>
                <c:pt idx="137">
                  <c:v>25</c:v>
                </c:pt>
                <c:pt idx="138">
                  <c:v>16</c:v>
                </c:pt>
                <c:pt idx="139">
                  <c:v>20</c:v>
                </c:pt>
                <c:pt idx="140">
                  <c:v>9</c:v>
                </c:pt>
                <c:pt idx="141">
                  <c:v>20</c:v>
                </c:pt>
                <c:pt idx="142">
                  <c:v>20</c:v>
                </c:pt>
                <c:pt idx="143">
                  <c:v>13</c:v>
                </c:pt>
                <c:pt idx="144">
                  <c:v>28</c:v>
                </c:pt>
                <c:pt idx="145">
                  <c:v>18</c:v>
                </c:pt>
                <c:pt idx="146">
                  <c:v>18</c:v>
                </c:pt>
                <c:pt idx="147">
                  <c:v>16</c:v>
                </c:pt>
                <c:pt idx="148">
                  <c:v>5</c:v>
                </c:pt>
                <c:pt idx="149">
                  <c:v>24</c:v>
                </c:pt>
                <c:pt idx="150">
                  <c:v>18</c:v>
                </c:pt>
                <c:pt idx="151">
                  <c:v>19</c:v>
                </c:pt>
                <c:pt idx="152">
                  <c:v>12</c:v>
                </c:pt>
                <c:pt idx="153">
                  <c:v>24</c:v>
                </c:pt>
                <c:pt idx="154">
                  <c:v>0</c:v>
                </c:pt>
                <c:pt idx="155">
                  <c:v>19</c:v>
                </c:pt>
                <c:pt idx="156">
                  <c:v>17</c:v>
                </c:pt>
                <c:pt idx="157">
                  <c:v>18</c:v>
                </c:pt>
                <c:pt idx="158">
                  <c:v>14</c:v>
                </c:pt>
                <c:pt idx="159">
                  <c:v>13</c:v>
                </c:pt>
                <c:pt idx="160">
                  <c:v>21</c:v>
                </c:pt>
                <c:pt idx="161">
                  <c:v>24</c:v>
                </c:pt>
                <c:pt idx="162">
                  <c:v>11</c:v>
                </c:pt>
                <c:pt idx="163">
                  <c:v>17</c:v>
                </c:pt>
                <c:pt idx="164">
                  <c:v>18</c:v>
                </c:pt>
                <c:pt idx="165">
                  <c:v>0</c:v>
                </c:pt>
                <c:pt idx="166">
                  <c:v>16</c:v>
                </c:pt>
                <c:pt idx="167">
                  <c:v>24</c:v>
                </c:pt>
                <c:pt idx="168">
                  <c:v>19</c:v>
                </c:pt>
                <c:pt idx="169">
                  <c:v>22</c:v>
                </c:pt>
                <c:pt idx="170">
                  <c:v>17</c:v>
                </c:pt>
                <c:pt idx="171">
                  <c:v>22</c:v>
                </c:pt>
                <c:pt idx="172">
                  <c:v>34</c:v>
                </c:pt>
                <c:pt idx="173">
                  <c:v>18</c:v>
                </c:pt>
                <c:pt idx="174">
                  <c:v>30</c:v>
                </c:pt>
                <c:pt idx="175">
                  <c:v>7</c:v>
                </c:pt>
                <c:pt idx="176">
                  <c:v>0</c:v>
                </c:pt>
                <c:pt idx="177">
                  <c:v>15</c:v>
                </c:pt>
                <c:pt idx="178">
                  <c:v>19</c:v>
                </c:pt>
                <c:pt idx="179">
                  <c:v>9</c:v>
                </c:pt>
                <c:pt idx="180">
                  <c:v>16</c:v>
                </c:pt>
                <c:pt idx="181">
                  <c:v>21</c:v>
                </c:pt>
                <c:pt idx="182">
                  <c:v>12</c:v>
                </c:pt>
                <c:pt idx="183">
                  <c:v>1</c:v>
                </c:pt>
                <c:pt idx="184">
                  <c:v>22</c:v>
                </c:pt>
                <c:pt idx="185">
                  <c:v>24</c:v>
                </c:pt>
                <c:pt idx="186">
                  <c:v>12</c:v>
                </c:pt>
                <c:pt idx="187">
                  <c:v>15</c:v>
                </c:pt>
                <c:pt idx="188">
                  <c:v>16</c:v>
                </c:pt>
                <c:pt idx="189">
                  <c:v>11</c:v>
                </c:pt>
                <c:pt idx="190">
                  <c:v>12</c:v>
                </c:pt>
                <c:pt idx="191">
                  <c:v>21</c:v>
                </c:pt>
                <c:pt idx="192">
                  <c:v>18</c:v>
                </c:pt>
                <c:pt idx="193">
                  <c:v>29</c:v>
                </c:pt>
                <c:pt idx="194">
                  <c:v>13</c:v>
                </c:pt>
                <c:pt idx="195">
                  <c:v>10</c:v>
                </c:pt>
                <c:pt idx="196">
                  <c:v>16</c:v>
                </c:pt>
                <c:pt idx="197">
                  <c:v>5</c:v>
                </c:pt>
                <c:pt idx="198">
                  <c:v>4</c:v>
                </c:pt>
                <c:pt idx="199">
                  <c:v>21</c:v>
                </c:pt>
                <c:pt idx="200">
                  <c:v>28</c:v>
                </c:pt>
                <c:pt idx="201">
                  <c:v>19</c:v>
                </c:pt>
                <c:pt idx="202">
                  <c:v>0</c:v>
                </c:pt>
                <c:pt idx="203">
                  <c:v>18</c:v>
                </c:pt>
                <c:pt idx="204">
                  <c:v>15</c:v>
                </c:pt>
                <c:pt idx="205">
                  <c:v>14</c:v>
                </c:pt>
                <c:pt idx="206">
                  <c:v>15</c:v>
                </c:pt>
                <c:pt idx="207">
                  <c:v>19</c:v>
                </c:pt>
                <c:pt idx="208">
                  <c:v>12</c:v>
                </c:pt>
                <c:pt idx="209">
                  <c:v>19</c:v>
                </c:pt>
                <c:pt idx="210">
                  <c:v>47</c:v>
                </c:pt>
                <c:pt idx="211">
                  <c:v>24</c:v>
                </c:pt>
                <c:pt idx="212">
                  <c:v>19</c:v>
                </c:pt>
                <c:pt idx="213">
                  <c:v>33</c:v>
                </c:pt>
                <c:pt idx="214">
                  <c:v>22</c:v>
                </c:pt>
                <c:pt idx="215">
                  <c:v>0</c:v>
                </c:pt>
                <c:pt idx="216">
                  <c:v>27</c:v>
                </c:pt>
                <c:pt idx="217">
                  <c:v>39</c:v>
                </c:pt>
                <c:pt idx="218">
                  <c:v>30</c:v>
                </c:pt>
                <c:pt idx="219">
                  <c:v>25</c:v>
                </c:pt>
                <c:pt idx="220">
                  <c:v>22</c:v>
                </c:pt>
                <c:pt idx="221">
                  <c:v>26</c:v>
                </c:pt>
                <c:pt idx="222">
                  <c:v>18</c:v>
                </c:pt>
                <c:pt idx="223">
                  <c:v>44</c:v>
                </c:pt>
                <c:pt idx="224">
                  <c:v>27</c:v>
                </c:pt>
                <c:pt idx="225">
                  <c:v>38</c:v>
                </c:pt>
                <c:pt idx="226">
                  <c:v>28</c:v>
                </c:pt>
                <c:pt idx="227">
                  <c:v>35</c:v>
                </c:pt>
                <c:pt idx="228">
                  <c:v>34</c:v>
                </c:pt>
                <c:pt idx="229">
                  <c:v>46</c:v>
                </c:pt>
                <c:pt idx="230">
                  <c:v>23</c:v>
                </c:pt>
                <c:pt idx="231">
                  <c:v>16</c:v>
                </c:pt>
                <c:pt idx="232">
                  <c:v>21</c:v>
                </c:pt>
                <c:pt idx="233">
                  <c:v>35</c:v>
                </c:pt>
                <c:pt idx="234">
                  <c:v>28</c:v>
                </c:pt>
                <c:pt idx="235">
                  <c:v>40</c:v>
                </c:pt>
                <c:pt idx="236">
                  <c:v>43</c:v>
                </c:pt>
                <c:pt idx="237">
                  <c:v>45</c:v>
                </c:pt>
                <c:pt idx="238">
                  <c:v>29</c:v>
                </c:pt>
                <c:pt idx="239">
                  <c:v>33</c:v>
                </c:pt>
                <c:pt idx="240">
                  <c:v>23</c:v>
                </c:pt>
                <c:pt idx="241">
                  <c:v>19</c:v>
                </c:pt>
                <c:pt idx="242">
                  <c:v>0</c:v>
                </c:pt>
                <c:pt idx="243">
                  <c:v>11</c:v>
                </c:pt>
                <c:pt idx="244">
                  <c:v>23</c:v>
                </c:pt>
                <c:pt idx="245">
                  <c:v>18</c:v>
                </c:pt>
                <c:pt idx="246">
                  <c:v>9</c:v>
                </c:pt>
                <c:pt idx="247">
                  <c:v>12</c:v>
                </c:pt>
                <c:pt idx="248">
                  <c:v>14</c:v>
                </c:pt>
                <c:pt idx="249">
                  <c:v>19</c:v>
                </c:pt>
                <c:pt idx="250">
                  <c:v>16</c:v>
                </c:pt>
                <c:pt idx="251">
                  <c:v>28</c:v>
                </c:pt>
                <c:pt idx="252">
                  <c:v>23</c:v>
                </c:pt>
                <c:pt idx="253">
                  <c:v>20</c:v>
                </c:pt>
                <c:pt idx="254">
                  <c:v>14</c:v>
                </c:pt>
                <c:pt idx="255">
                  <c:v>12</c:v>
                </c:pt>
                <c:pt idx="256">
                  <c:v>6</c:v>
                </c:pt>
                <c:pt idx="257">
                  <c:v>0</c:v>
                </c:pt>
                <c:pt idx="258">
                  <c:v>0</c:v>
                </c:pt>
              </c:numCache>
            </c:numRef>
          </c:val>
        </c:ser>
        <c:ser>
          <c:idx val="1"/>
          <c:order val="1"/>
          <c:tx>
            <c:v>Workers</c:v>
          </c:tx>
          <c:spPr>
            <a:solidFill>
              <a:schemeClr val="accent2">
                <a:lumMod val="75000"/>
                <a:alpha val="85000"/>
              </a:schemeClr>
            </a:solidFill>
          </c:spPr>
          <c:invertIfNegative val="0"/>
          <c:trendline>
            <c:spPr>
              <a:ln>
                <a:solidFill>
                  <a:srgbClr val="C00000"/>
                </a:solidFill>
              </a:ln>
            </c:spPr>
            <c:trendlineType val="movingAvg"/>
            <c:period val="6"/>
            <c:dispRSqr val="0"/>
            <c:dispEq val="0"/>
          </c:trendline>
          <c:trendline>
            <c:spPr>
              <a:ln>
                <a:solidFill>
                  <a:srgbClr val="C00000"/>
                </a:solidFill>
              </a:ln>
            </c:spPr>
            <c:trendlineType val="linear"/>
            <c:dispRSqr val="0"/>
            <c:dispEq val="0"/>
          </c:trendline>
          <c:val>
            <c:numRef>
              <c:f>'Summary by Mo (2)'!$F$3:$F$261</c:f>
              <c:numCache>
                <c:formatCode>General</c:formatCode>
                <c:ptCount val="259"/>
                <c:pt idx="0">
                  <c:v>1</c:v>
                </c:pt>
                <c:pt idx="1">
                  <c:v>0</c:v>
                </c:pt>
                <c:pt idx="2">
                  <c:v>4</c:v>
                </c:pt>
                <c:pt idx="3">
                  <c:v>3</c:v>
                </c:pt>
                <c:pt idx="4">
                  <c:v>2</c:v>
                </c:pt>
                <c:pt idx="5">
                  <c:v>1</c:v>
                </c:pt>
                <c:pt idx="6">
                  <c:v>4</c:v>
                </c:pt>
                <c:pt idx="7">
                  <c:v>4</c:v>
                </c:pt>
                <c:pt idx="8">
                  <c:v>2</c:v>
                </c:pt>
                <c:pt idx="9">
                  <c:v>0</c:v>
                </c:pt>
                <c:pt idx="10">
                  <c:v>3</c:v>
                </c:pt>
                <c:pt idx="11">
                  <c:v>2</c:v>
                </c:pt>
                <c:pt idx="12">
                  <c:v>4</c:v>
                </c:pt>
                <c:pt idx="13">
                  <c:v>7</c:v>
                </c:pt>
                <c:pt idx="14">
                  <c:v>1</c:v>
                </c:pt>
                <c:pt idx="15">
                  <c:v>0</c:v>
                </c:pt>
                <c:pt idx="16">
                  <c:v>2</c:v>
                </c:pt>
                <c:pt idx="17">
                  <c:v>4</c:v>
                </c:pt>
                <c:pt idx="18">
                  <c:v>8</c:v>
                </c:pt>
                <c:pt idx="19">
                  <c:v>9</c:v>
                </c:pt>
                <c:pt idx="20">
                  <c:v>2</c:v>
                </c:pt>
                <c:pt idx="21">
                  <c:v>0</c:v>
                </c:pt>
                <c:pt idx="22">
                  <c:v>2</c:v>
                </c:pt>
                <c:pt idx="23">
                  <c:v>1</c:v>
                </c:pt>
                <c:pt idx="24">
                  <c:v>1</c:v>
                </c:pt>
                <c:pt idx="25">
                  <c:v>2</c:v>
                </c:pt>
                <c:pt idx="26">
                  <c:v>0</c:v>
                </c:pt>
                <c:pt idx="27">
                  <c:v>0</c:v>
                </c:pt>
                <c:pt idx="28">
                  <c:v>1</c:v>
                </c:pt>
                <c:pt idx="29">
                  <c:v>1</c:v>
                </c:pt>
                <c:pt idx="30">
                  <c:v>1</c:v>
                </c:pt>
                <c:pt idx="31">
                  <c:v>4</c:v>
                </c:pt>
                <c:pt idx="32">
                  <c:v>7</c:v>
                </c:pt>
                <c:pt idx="33">
                  <c:v>1</c:v>
                </c:pt>
                <c:pt idx="34">
                  <c:v>2</c:v>
                </c:pt>
                <c:pt idx="35">
                  <c:v>3</c:v>
                </c:pt>
                <c:pt idx="36">
                  <c:v>3</c:v>
                </c:pt>
                <c:pt idx="37">
                  <c:v>0</c:v>
                </c:pt>
                <c:pt idx="38">
                  <c:v>2</c:v>
                </c:pt>
                <c:pt idx="39">
                  <c:v>4</c:v>
                </c:pt>
                <c:pt idx="40">
                  <c:v>0</c:v>
                </c:pt>
                <c:pt idx="41">
                  <c:v>1</c:v>
                </c:pt>
                <c:pt idx="42">
                  <c:v>5</c:v>
                </c:pt>
                <c:pt idx="43">
                  <c:v>2</c:v>
                </c:pt>
                <c:pt idx="44">
                  <c:v>1</c:v>
                </c:pt>
                <c:pt idx="45">
                  <c:v>3</c:v>
                </c:pt>
                <c:pt idx="46">
                  <c:v>1</c:v>
                </c:pt>
                <c:pt idx="47">
                  <c:v>1</c:v>
                </c:pt>
                <c:pt idx="48">
                  <c:v>1</c:v>
                </c:pt>
                <c:pt idx="49">
                  <c:v>0</c:v>
                </c:pt>
                <c:pt idx="50">
                  <c:v>2</c:v>
                </c:pt>
                <c:pt idx="51">
                  <c:v>2</c:v>
                </c:pt>
                <c:pt idx="52">
                  <c:v>2</c:v>
                </c:pt>
                <c:pt idx="53">
                  <c:v>1</c:v>
                </c:pt>
                <c:pt idx="54">
                  <c:v>4</c:v>
                </c:pt>
                <c:pt idx="55">
                  <c:v>2</c:v>
                </c:pt>
                <c:pt idx="56">
                  <c:v>2</c:v>
                </c:pt>
                <c:pt idx="57">
                  <c:v>2</c:v>
                </c:pt>
                <c:pt idx="58">
                  <c:v>4</c:v>
                </c:pt>
                <c:pt idx="59">
                  <c:v>3</c:v>
                </c:pt>
                <c:pt idx="60">
                  <c:v>5</c:v>
                </c:pt>
                <c:pt idx="61">
                  <c:v>3</c:v>
                </c:pt>
                <c:pt idx="62">
                  <c:v>2</c:v>
                </c:pt>
                <c:pt idx="63">
                  <c:v>1</c:v>
                </c:pt>
                <c:pt idx="64">
                  <c:v>2</c:v>
                </c:pt>
                <c:pt idx="65">
                  <c:v>0</c:v>
                </c:pt>
                <c:pt idx="66">
                  <c:v>3</c:v>
                </c:pt>
                <c:pt idx="67">
                  <c:v>3</c:v>
                </c:pt>
                <c:pt idx="68">
                  <c:v>3</c:v>
                </c:pt>
                <c:pt idx="69">
                  <c:v>2</c:v>
                </c:pt>
                <c:pt idx="70">
                  <c:v>1</c:v>
                </c:pt>
                <c:pt idx="71">
                  <c:v>3</c:v>
                </c:pt>
                <c:pt idx="72">
                  <c:v>0</c:v>
                </c:pt>
                <c:pt idx="73">
                  <c:v>3</c:v>
                </c:pt>
                <c:pt idx="74">
                  <c:v>9</c:v>
                </c:pt>
                <c:pt idx="75">
                  <c:v>5</c:v>
                </c:pt>
                <c:pt idx="76">
                  <c:v>6</c:v>
                </c:pt>
                <c:pt idx="77">
                  <c:v>7</c:v>
                </c:pt>
                <c:pt idx="78">
                  <c:v>5</c:v>
                </c:pt>
                <c:pt idx="79">
                  <c:v>9</c:v>
                </c:pt>
                <c:pt idx="80">
                  <c:v>4</c:v>
                </c:pt>
                <c:pt idx="81">
                  <c:v>4</c:v>
                </c:pt>
                <c:pt idx="82">
                  <c:v>6</c:v>
                </c:pt>
                <c:pt idx="83">
                  <c:v>2</c:v>
                </c:pt>
                <c:pt idx="84">
                  <c:v>6</c:v>
                </c:pt>
                <c:pt idx="85">
                  <c:v>3</c:v>
                </c:pt>
                <c:pt idx="86">
                  <c:v>7</c:v>
                </c:pt>
                <c:pt idx="87">
                  <c:v>1</c:v>
                </c:pt>
                <c:pt idx="88">
                  <c:v>2</c:v>
                </c:pt>
                <c:pt idx="89">
                  <c:v>1</c:v>
                </c:pt>
                <c:pt idx="90">
                  <c:v>6</c:v>
                </c:pt>
                <c:pt idx="91">
                  <c:v>7</c:v>
                </c:pt>
                <c:pt idx="92">
                  <c:v>3</c:v>
                </c:pt>
                <c:pt idx="93">
                  <c:v>9</c:v>
                </c:pt>
                <c:pt idx="94">
                  <c:v>4</c:v>
                </c:pt>
                <c:pt idx="95">
                  <c:v>5</c:v>
                </c:pt>
                <c:pt idx="96">
                  <c:v>5</c:v>
                </c:pt>
                <c:pt idx="97">
                  <c:v>2</c:v>
                </c:pt>
                <c:pt idx="98">
                  <c:v>3</c:v>
                </c:pt>
                <c:pt idx="99">
                  <c:v>4</c:v>
                </c:pt>
                <c:pt idx="100">
                  <c:v>3</c:v>
                </c:pt>
                <c:pt idx="101">
                  <c:v>7</c:v>
                </c:pt>
                <c:pt idx="102">
                  <c:v>4</c:v>
                </c:pt>
                <c:pt idx="103">
                  <c:v>1</c:v>
                </c:pt>
                <c:pt idx="104">
                  <c:v>1</c:v>
                </c:pt>
                <c:pt idx="105">
                  <c:v>1</c:v>
                </c:pt>
                <c:pt idx="106">
                  <c:v>3</c:v>
                </c:pt>
                <c:pt idx="107">
                  <c:v>3</c:v>
                </c:pt>
                <c:pt idx="108">
                  <c:v>5</c:v>
                </c:pt>
                <c:pt idx="109">
                  <c:v>4</c:v>
                </c:pt>
                <c:pt idx="110">
                  <c:v>2</c:v>
                </c:pt>
                <c:pt idx="111">
                  <c:v>2</c:v>
                </c:pt>
                <c:pt idx="112">
                  <c:v>7</c:v>
                </c:pt>
                <c:pt idx="113">
                  <c:v>10</c:v>
                </c:pt>
                <c:pt idx="114">
                  <c:v>11</c:v>
                </c:pt>
                <c:pt idx="115">
                  <c:v>11</c:v>
                </c:pt>
                <c:pt idx="116">
                  <c:v>5</c:v>
                </c:pt>
                <c:pt idx="117">
                  <c:v>6</c:v>
                </c:pt>
                <c:pt idx="118">
                  <c:v>7</c:v>
                </c:pt>
                <c:pt idx="119">
                  <c:v>2</c:v>
                </c:pt>
                <c:pt idx="120">
                  <c:v>6</c:v>
                </c:pt>
                <c:pt idx="121">
                  <c:v>6</c:v>
                </c:pt>
                <c:pt idx="122">
                  <c:v>4</c:v>
                </c:pt>
                <c:pt idx="123">
                  <c:v>7</c:v>
                </c:pt>
                <c:pt idx="124">
                  <c:v>2</c:v>
                </c:pt>
                <c:pt idx="125">
                  <c:v>5</c:v>
                </c:pt>
                <c:pt idx="126">
                  <c:v>8</c:v>
                </c:pt>
                <c:pt idx="127">
                  <c:v>10</c:v>
                </c:pt>
                <c:pt idx="128">
                  <c:v>5</c:v>
                </c:pt>
                <c:pt idx="129">
                  <c:v>7</c:v>
                </c:pt>
                <c:pt idx="130">
                  <c:v>5</c:v>
                </c:pt>
                <c:pt idx="131">
                  <c:v>3</c:v>
                </c:pt>
                <c:pt idx="132">
                  <c:v>10</c:v>
                </c:pt>
                <c:pt idx="133">
                  <c:v>11</c:v>
                </c:pt>
                <c:pt idx="134">
                  <c:v>3</c:v>
                </c:pt>
                <c:pt idx="135">
                  <c:v>4</c:v>
                </c:pt>
                <c:pt idx="136">
                  <c:v>4</c:v>
                </c:pt>
                <c:pt idx="137">
                  <c:v>11</c:v>
                </c:pt>
                <c:pt idx="138">
                  <c:v>5</c:v>
                </c:pt>
                <c:pt idx="139">
                  <c:v>11</c:v>
                </c:pt>
                <c:pt idx="140">
                  <c:v>4</c:v>
                </c:pt>
                <c:pt idx="141">
                  <c:v>2</c:v>
                </c:pt>
                <c:pt idx="142">
                  <c:v>10</c:v>
                </c:pt>
                <c:pt idx="143">
                  <c:v>5</c:v>
                </c:pt>
                <c:pt idx="144">
                  <c:v>12</c:v>
                </c:pt>
                <c:pt idx="145">
                  <c:v>8</c:v>
                </c:pt>
                <c:pt idx="146">
                  <c:v>5</c:v>
                </c:pt>
                <c:pt idx="147">
                  <c:v>4</c:v>
                </c:pt>
                <c:pt idx="148">
                  <c:v>2</c:v>
                </c:pt>
                <c:pt idx="149">
                  <c:v>9</c:v>
                </c:pt>
                <c:pt idx="150">
                  <c:v>9</c:v>
                </c:pt>
                <c:pt idx="151">
                  <c:v>6</c:v>
                </c:pt>
                <c:pt idx="152">
                  <c:v>5</c:v>
                </c:pt>
                <c:pt idx="153">
                  <c:v>10</c:v>
                </c:pt>
                <c:pt idx="154">
                  <c:v>0</c:v>
                </c:pt>
                <c:pt idx="155">
                  <c:v>6</c:v>
                </c:pt>
                <c:pt idx="156">
                  <c:v>4</c:v>
                </c:pt>
                <c:pt idx="157">
                  <c:v>3</c:v>
                </c:pt>
                <c:pt idx="158">
                  <c:v>6</c:v>
                </c:pt>
                <c:pt idx="159">
                  <c:v>3</c:v>
                </c:pt>
                <c:pt idx="160">
                  <c:v>7</c:v>
                </c:pt>
                <c:pt idx="161">
                  <c:v>7</c:v>
                </c:pt>
                <c:pt idx="162">
                  <c:v>3</c:v>
                </c:pt>
                <c:pt idx="163">
                  <c:v>2</c:v>
                </c:pt>
                <c:pt idx="164">
                  <c:v>6</c:v>
                </c:pt>
                <c:pt idx="165">
                  <c:v>0</c:v>
                </c:pt>
                <c:pt idx="166">
                  <c:v>5</c:v>
                </c:pt>
                <c:pt idx="167">
                  <c:v>11</c:v>
                </c:pt>
                <c:pt idx="168">
                  <c:v>8</c:v>
                </c:pt>
                <c:pt idx="169">
                  <c:v>6</c:v>
                </c:pt>
                <c:pt idx="170">
                  <c:v>7</c:v>
                </c:pt>
                <c:pt idx="171">
                  <c:v>8</c:v>
                </c:pt>
                <c:pt idx="172">
                  <c:v>14</c:v>
                </c:pt>
                <c:pt idx="173">
                  <c:v>5</c:v>
                </c:pt>
                <c:pt idx="174">
                  <c:v>5</c:v>
                </c:pt>
                <c:pt idx="175">
                  <c:v>4</c:v>
                </c:pt>
                <c:pt idx="176">
                  <c:v>0</c:v>
                </c:pt>
                <c:pt idx="177">
                  <c:v>4</c:v>
                </c:pt>
                <c:pt idx="178">
                  <c:v>6</c:v>
                </c:pt>
                <c:pt idx="179">
                  <c:v>2</c:v>
                </c:pt>
                <c:pt idx="180">
                  <c:v>5</c:v>
                </c:pt>
                <c:pt idx="181">
                  <c:v>6</c:v>
                </c:pt>
                <c:pt idx="182">
                  <c:v>4</c:v>
                </c:pt>
                <c:pt idx="183">
                  <c:v>0</c:v>
                </c:pt>
                <c:pt idx="184">
                  <c:v>4</c:v>
                </c:pt>
                <c:pt idx="185">
                  <c:v>10</c:v>
                </c:pt>
                <c:pt idx="186">
                  <c:v>4</c:v>
                </c:pt>
                <c:pt idx="187">
                  <c:v>8</c:v>
                </c:pt>
                <c:pt idx="188">
                  <c:v>4</c:v>
                </c:pt>
                <c:pt idx="189">
                  <c:v>5</c:v>
                </c:pt>
                <c:pt idx="190">
                  <c:v>7</c:v>
                </c:pt>
                <c:pt idx="191">
                  <c:v>5</c:v>
                </c:pt>
                <c:pt idx="192">
                  <c:v>7</c:v>
                </c:pt>
                <c:pt idx="193">
                  <c:v>11</c:v>
                </c:pt>
                <c:pt idx="194">
                  <c:v>4</c:v>
                </c:pt>
                <c:pt idx="195">
                  <c:v>1</c:v>
                </c:pt>
                <c:pt idx="196">
                  <c:v>2</c:v>
                </c:pt>
                <c:pt idx="197">
                  <c:v>0</c:v>
                </c:pt>
                <c:pt idx="198">
                  <c:v>2</c:v>
                </c:pt>
                <c:pt idx="199">
                  <c:v>6</c:v>
                </c:pt>
                <c:pt idx="200">
                  <c:v>12</c:v>
                </c:pt>
                <c:pt idx="201">
                  <c:v>8</c:v>
                </c:pt>
                <c:pt idx="202">
                  <c:v>0</c:v>
                </c:pt>
                <c:pt idx="203">
                  <c:v>4</c:v>
                </c:pt>
                <c:pt idx="204">
                  <c:v>4</c:v>
                </c:pt>
                <c:pt idx="205">
                  <c:v>4</c:v>
                </c:pt>
                <c:pt idx="206">
                  <c:v>8</c:v>
                </c:pt>
                <c:pt idx="207">
                  <c:v>6</c:v>
                </c:pt>
                <c:pt idx="208">
                  <c:v>6</c:v>
                </c:pt>
                <c:pt idx="209">
                  <c:v>0</c:v>
                </c:pt>
                <c:pt idx="210">
                  <c:v>6</c:v>
                </c:pt>
                <c:pt idx="211">
                  <c:v>4</c:v>
                </c:pt>
                <c:pt idx="212">
                  <c:v>1</c:v>
                </c:pt>
                <c:pt idx="213">
                  <c:v>10</c:v>
                </c:pt>
                <c:pt idx="214">
                  <c:v>2</c:v>
                </c:pt>
                <c:pt idx="215">
                  <c:v>0</c:v>
                </c:pt>
                <c:pt idx="216">
                  <c:v>4</c:v>
                </c:pt>
                <c:pt idx="217">
                  <c:v>2</c:v>
                </c:pt>
                <c:pt idx="218">
                  <c:v>9</c:v>
                </c:pt>
                <c:pt idx="219">
                  <c:v>5</c:v>
                </c:pt>
                <c:pt idx="220">
                  <c:v>2</c:v>
                </c:pt>
                <c:pt idx="221">
                  <c:v>8</c:v>
                </c:pt>
                <c:pt idx="222">
                  <c:v>7</c:v>
                </c:pt>
                <c:pt idx="223">
                  <c:v>10</c:v>
                </c:pt>
                <c:pt idx="224">
                  <c:v>5</c:v>
                </c:pt>
                <c:pt idx="225">
                  <c:v>8</c:v>
                </c:pt>
                <c:pt idx="226">
                  <c:v>8</c:v>
                </c:pt>
                <c:pt idx="227">
                  <c:v>5</c:v>
                </c:pt>
                <c:pt idx="228">
                  <c:v>6</c:v>
                </c:pt>
                <c:pt idx="229">
                  <c:v>11</c:v>
                </c:pt>
                <c:pt idx="230">
                  <c:v>2</c:v>
                </c:pt>
                <c:pt idx="231">
                  <c:v>5</c:v>
                </c:pt>
                <c:pt idx="232">
                  <c:v>2</c:v>
                </c:pt>
                <c:pt idx="233">
                  <c:v>13</c:v>
                </c:pt>
                <c:pt idx="234">
                  <c:v>7</c:v>
                </c:pt>
                <c:pt idx="235">
                  <c:v>8</c:v>
                </c:pt>
                <c:pt idx="236">
                  <c:v>9</c:v>
                </c:pt>
                <c:pt idx="237">
                  <c:v>14</c:v>
                </c:pt>
                <c:pt idx="238">
                  <c:v>6</c:v>
                </c:pt>
                <c:pt idx="239">
                  <c:v>8</c:v>
                </c:pt>
                <c:pt idx="240">
                  <c:v>4</c:v>
                </c:pt>
                <c:pt idx="241">
                  <c:v>2</c:v>
                </c:pt>
                <c:pt idx="242">
                  <c:v>0</c:v>
                </c:pt>
                <c:pt idx="243">
                  <c:v>3</c:v>
                </c:pt>
                <c:pt idx="244">
                  <c:v>6</c:v>
                </c:pt>
                <c:pt idx="245">
                  <c:v>7</c:v>
                </c:pt>
                <c:pt idx="246">
                  <c:v>4</c:v>
                </c:pt>
                <c:pt idx="247">
                  <c:v>7</c:v>
                </c:pt>
                <c:pt idx="248">
                  <c:v>5</c:v>
                </c:pt>
                <c:pt idx="249">
                  <c:v>8</c:v>
                </c:pt>
                <c:pt idx="250">
                  <c:v>3</c:v>
                </c:pt>
                <c:pt idx="251">
                  <c:v>12</c:v>
                </c:pt>
                <c:pt idx="252">
                  <c:v>15</c:v>
                </c:pt>
                <c:pt idx="253">
                  <c:v>6</c:v>
                </c:pt>
                <c:pt idx="254">
                  <c:v>3</c:v>
                </c:pt>
                <c:pt idx="255">
                  <c:v>5</c:v>
                </c:pt>
                <c:pt idx="256">
                  <c:v>1</c:v>
                </c:pt>
              </c:numCache>
            </c:numRef>
          </c:val>
        </c:ser>
        <c:dLbls>
          <c:showLegendKey val="0"/>
          <c:showVal val="0"/>
          <c:showCatName val="0"/>
          <c:showSerName val="0"/>
          <c:showPercent val="0"/>
          <c:showBubbleSize val="0"/>
        </c:dLbls>
        <c:gapWidth val="0"/>
        <c:axId val="214903424"/>
        <c:axId val="214909312"/>
      </c:barChart>
      <c:catAx>
        <c:axId val="214903424"/>
        <c:scaling>
          <c:orientation val="minMax"/>
        </c:scaling>
        <c:delete val="0"/>
        <c:axPos val="b"/>
        <c:majorTickMark val="out"/>
        <c:minorTickMark val="none"/>
        <c:tickLblPos val="nextTo"/>
        <c:crossAx val="214909312"/>
        <c:crosses val="autoZero"/>
        <c:auto val="1"/>
        <c:lblAlgn val="ctr"/>
        <c:lblOffset val="100"/>
        <c:noMultiLvlLbl val="0"/>
      </c:catAx>
      <c:valAx>
        <c:axId val="214909312"/>
        <c:scaling>
          <c:orientation val="minMax"/>
        </c:scaling>
        <c:delete val="0"/>
        <c:axPos val="l"/>
        <c:majorGridlines/>
        <c:numFmt formatCode="General" sourceLinked="1"/>
        <c:majorTickMark val="out"/>
        <c:minorTickMark val="none"/>
        <c:tickLblPos val="nextTo"/>
        <c:crossAx val="214903424"/>
        <c:crosses val="autoZero"/>
        <c:crossBetween val="between"/>
      </c:valAx>
    </c:plotArea>
    <c:legend>
      <c:legendPos val="r"/>
      <c:layout>
        <c:manualLayout>
          <c:xMode val="edge"/>
          <c:yMode val="edge"/>
          <c:x val="0.20344461405567321"/>
          <c:y val="0.22095195657380368"/>
          <c:w val="0.2050709818358423"/>
          <c:h val="0.21912806014325911"/>
        </c:manualLayout>
      </c:layout>
      <c:overlay val="1"/>
    </c:legend>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0000">
                <a:alpha val="53000"/>
              </a:srgbClr>
            </a:solidFill>
            <a:ln>
              <a:solidFill>
                <a:srgbClr val="C00000">
                  <a:alpha val="42000"/>
                </a:srgbClr>
              </a:solidFill>
            </a:ln>
          </c:spPr>
          <c:invertIfNegative val="0"/>
          <c:trendline>
            <c:trendlineType val="movingAvg"/>
            <c:period val="6"/>
            <c:dispRSqr val="0"/>
            <c:dispEq val="0"/>
          </c:trendline>
          <c:cat>
            <c:multiLvlStrRef>
              <c:f>'Summary by Mo (2)'!$B$3:$C$259</c:f>
              <c:multiLvlStrCache>
                <c:ptCount val="257"/>
                <c:lvl>
                  <c:pt idx="0">
                    <c:v>6</c:v>
                  </c:pt>
                  <c:pt idx="1">
                    <c:v>7</c:v>
                  </c:pt>
                  <c:pt idx="2">
                    <c:v>8</c:v>
                  </c:pt>
                  <c:pt idx="3">
                    <c:v>9</c:v>
                  </c:pt>
                  <c:pt idx="4">
                    <c:v>10</c:v>
                  </c:pt>
                  <c:pt idx="5">
                    <c:v>11</c:v>
                  </c:pt>
                  <c:pt idx="6">
                    <c:v>12</c:v>
                  </c:pt>
                  <c:pt idx="7">
                    <c:v>1</c:v>
                  </c:pt>
                  <c:pt idx="8">
                    <c:v>2</c:v>
                  </c:pt>
                  <c:pt idx="9">
                    <c:v>3</c:v>
                  </c:pt>
                  <c:pt idx="10">
                    <c:v>4</c:v>
                  </c:pt>
                  <c:pt idx="11">
                    <c:v>5</c:v>
                  </c:pt>
                  <c:pt idx="12">
                    <c:v>6</c:v>
                  </c:pt>
                  <c:pt idx="13">
                    <c:v>7</c:v>
                  </c:pt>
                  <c:pt idx="14">
                    <c:v>8</c:v>
                  </c:pt>
                  <c:pt idx="15">
                    <c:v>9</c:v>
                  </c:pt>
                  <c:pt idx="16">
                    <c:v>10</c:v>
                  </c:pt>
                  <c:pt idx="17">
                    <c:v>11</c:v>
                  </c:pt>
                  <c:pt idx="18">
                    <c:v>12</c:v>
                  </c:pt>
                  <c:pt idx="19">
                    <c:v>1</c:v>
                  </c:pt>
                  <c:pt idx="20">
                    <c:v>2</c:v>
                  </c:pt>
                  <c:pt idx="21">
                    <c:v>3</c:v>
                  </c:pt>
                  <c:pt idx="22">
                    <c:v>4</c:v>
                  </c:pt>
                  <c:pt idx="23">
                    <c:v>5</c:v>
                  </c:pt>
                  <c:pt idx="24">
                    <c:v>6</c:v>
                  </c:pt>
                  <c:pt idx="25">
                    <c:v>7</c:v>
                  </c:pt>
                  <c:pt idx="26">
                    <c:v>8</c:v>
                  </c:pt>
                  <c:pt idx="27">
                    <c:v>9</c:v>
                  </c:pt>
                  <c:pt idx="28">
                    <c:v>10</c:v>
                  </c:pt>
                  <c:pt idx="29">
                    <c:v>11</c:v>
                  </c:pt>
                  <c:pt idx="30">
                    <c:v>12</c:v>
                  </c:pt>
                  <c:pt idx="31">
                    <c:v>1</c:v>
                  </c:pt>
                  <c:pt idx="32">
                    <c:v>2</c:v>
                  </c:pt>
                  <c:pt idx="33">
                    <c:v>3</c:v>
                  </c:pt>
                  <c:pt idx="34">
                    <c:v>4</c:v>
                  </c:pt>
                  <c:pt idx="35">
                    <c:v>5</c:v>
                  </c:pt>
                  <c:pt idx="36">
                    <c:v>6</c:v>
                  </c:pt>
                  <c:pt idx="37">
                    <c:v>7</c:v>
                  </c:pt>
                  <c:pt idx="38">
                    <c:v>8</c:v>
                  </c:pt>
                  <c:pt idx="39">
                    <c:v>9</c:v>
                  </c:pt>
                  <c:pt idx="40">
                    <c:v>10</c:v>
                  </c:pt>
                  <c:pt idx="41">
                    <c:v>11</c:v>
                  </c:pt>
                  <c:pt idx="42">
                    <c:v>12</c:v>
                  </c:pt>
                  <c:pt idx="43">
                    <c:v>1</c:v>
                  </c:pt>
                  <c:pt idx="44">
                    <c:v>2</c:v>
                  </c:pt>
                  <c:pt idx="45">
                    <c:v>3</c:v>
                  </c:pt>
                  <c:pt idx="46">
                    <c:v>4</c:v>
                  </c:pt>
                  <c:pt idx="47">
                    <c:v>5</c:v>
                  </c:pt>
                  <c:pt idx="48">
                    <c:v>6</c:v>
                  </c:pt>
                  <c:pt idx="49">
                    <c:v>7</c:v>
                  </c:pt>
                  <c:pt idx="50">
                    <c:v>8</c:v>
                  </c:pt>
                  <c:pt idx="51">
                    <c:v>9</c:v>
                  </c:pt>
                  <c:pt idx="52">
                    <c:v>10</c:v>
                  </c:pt>
                  <c:pt idx="53">
                    <c:v>11</c:v>
                  </c:pt>
                  <c:pt idx="54">
                    <c:v>12</c:v>
                  </c:pt>
                  <c:pt idx="55">
                    <c:v>1</c:v>
                  </c:pt>
                  <c:pt idx="56">
                    <c:v>2</c:v>
                  </c:pt>
                  <c:pt idx="57">
                    <c:v>3</c:v>
                  </c:pt>
                  <c:pt idx="58">
                    <c:v>4</c:v>
                  </c:pt>
                  <c:pt idx="59">
                    <c:v>5</c:v>
                  </c:pt>
                  <c:pt idx="60">
                    <c:v>6</c:v>
                  </c:pt>
                  <c:pt idx="61">
                    <c:v>7</c:v>
                  </c:pt>
                  <c:pt idx="62">
                    <c:v>8</c:v>
                  </c:pt>
                  <c:pt idx="63">
                    <c:v>9</c:v>
                  </c:pt>
                  <c:pt idx="64">
                    <c:v>10</c:v>
                  </c:pt>
                  <c:pt idx="65">
                    <c:v>11</c:v>
                  </c:pt>
                  <c:pt idx="66">
                    <c:v>12</c:v>
                  </c:pt>
                  <c:pt idx="67">
                    <c:v>1</c:v>
                  </c:pt>
                  <c:pt idx="68">
                    <c:v>2</c:v>
                  </c:pt>
                  <c:pt idx="69">
                    <c:v>3</c:v>
                  </c:pt>
                  <c:pt idx="70">
                    <c:v>4</c:v>
                  </c:pt>
                  <c:pt idx="71">
                    <c:v>5</c:v>
                  </c:pt>
                  <c:pt idx="72">
                    <c:v>6</c:v>
                  </c:pt>
                  <c:pt idx="73">
                    <c:v>7</c:v>
                  </c:pt>
                  <c:pt idx="74">
                    <c:v>8</c:v>
                  </c:pt>
                  <c:pt idx="75">
                    <c:v>9</c:v>
                  </c:pt>
                  <c:pt idx="76">
                    <c:v>10</c:v>
                  </c:pt>
                  <c:pt idx="77">
                    <c:v>11</c:v>
                  </c:pt>
                  <c:pt idx="78">
                    <c:v>12</c:v>
                  </c:pt>
                  <c:pt idx="79">
                    <c:v>1</c:v>
                  </c:pt>
                  <c:pt idx="80">
                    <c:v>2</c:v>
                  </c:pt>
                  <c:pt idx="81">
                    <c:v>3</c:v>
                  </c:pt>
                  <c:pt idx="82">
                    <c:v>4</c:v>
                  </c:pt>
                  <c:pt idx="83">
                    <c:v>5</c:v>
                  </c:pt>
                  <c:pt idx="84">
                    <c:v>6</c:v>
                  </c:pt>
                  <c:pt idx="85">
                    <c:v>7</c:v>
                  </c:pt>
                  <c:pt idx="86">
                    <c:v>8</c:v>
                  </c:pt>
                  <c:pt idx="87">
                    <c:v>9</c:v>
                  </c:pt>
                  <c:pt idx="88">
                    <c:v>10</c:v>
                  </c:pt>
                  <c:pt idx="89">
                    <c:v>11</c:v>
                  </c:pt>
                  <c:pt idx="90">
                    <c:v>12</c:v>
                  </c:pt>
                  <c:pt idx="91">
                    <c:v>1</c:v>
                  </c:pt>
                  <c:pt idx="92">
                    <c:v>2</c:v>
                  </c:pt>
                  <c:pt idx="93">
                    <c:v>3</c:v>
                  </c:pt>
                  <c:pt idx="94">
                    <c:v>4</c:v>
                  </c:pt>
                  <c:pt idx="95">
                    <c:v>5</c:v>
                  </c:pt>
                  <c:pt idx="96">
                    <c:v>6</c:v>
                  </c:pt>
                  <c:pt idx="97">
                    <c:v>7</c:v>
                  </c:pt>
                  <c:pt idx="98">
                    <c:v>8</c:v>
                  </c:pt>
                  <c:pt idx="99">
                    <c:v>9</c:v>
                  </c:pt>
                  <c:pt idx="100">
                    <c:v>10</c:v>
                  </c:pt>
                  <c:pt idx="101">
                    <c:v>11</c:v>
                  </c:pt>
                  <c:pt idx="102">
                    <c:v>12</c:v>
                  </c:pt>
                  <c:pt idx="103">
                    <c:v>1</c:v>
                  </c:pt>
                  <c:pt idx="104">
                    <c:v>2</c:v>
                  </c:pt>
                  <c:pt idx="105">
                    <c:v>3</c:v>
                  </c:pt>
                  <c:pt idx="106">
                    <c:v>4</c:v>
                  </c:pt>
                  <c:pt idx="107">
                    <c:v>5</c:v>
                  </c:pt>
                  <c:pt idx="108">
                    <c:v>6</c:v>
                  </c:pt>
                  <c:pt idx="109">
                    <c:v>7</c:v>
                  </c:pt>
                  <c:pt idx="110">
                    <c:v>8</c:v>
                  </c:pt>
                  <c:pt idx="111">
                    <c:v>9</c:v>
                  </c:pt>
                  <c:pt idx="112">
                    <c:v>10</c:v>
                  </c:pt>
                  <c:pt idx="113">
                    <c:v>11</c:v>
                  </c:pt>
                  <c:pt idx="114">
                    <c:v>12</c:v>
                  </c:pt>
                  <c:pt idx="115">
                    <c:v>1</c:v>
                  </c:pt>
                  <c:pt idx="116">
                    <c:v>2</c:v>
                  </c:pt>
                  <c:pt idx="117">
                    <c:v>3</c:v>
                  </c:pt>
                  <c:pt idx="118">
                    <c:v>4</c:v>
                  </c:pt>
                  <c:pt idx="119">
                    <c:v>5</c:v>
                  </c:pt>
                  <c:pt idx="120">
                    <c:v>6</c:v>
                  </c:pt>
                  <c:pt idx="121">
                    <c:v>7</c:v>
                  </c:pt>
                  <c:pt idx="122">
                    <c:v>8</c:v>
                  </c:pt>
                  <c:pt idx="123">
                    <c:v>9</c:v>
                  </c:pt>
                  <c:pt idx="124">
                    <c:v>10</c:v>
                  </c:pt>
                  <c:pt idx="125">
                    <c:v>11</c:v>
                  </c:pt>
                  <c:pt idx="126">
                    <c:v>12</c:v>
                  </c:pt>
                  <c:pt idx="127">
                    <c:v>1</c:v>
                  </c:pt>
                  <c:pt idx="128">
                    <c:v>2</c:v>
                  </c:pt>
                  <c:pt idx="129">
                    <c:v>3</c:v>
                  </c:pt>
                  <c:pt idx="130">
                    <c:v>4</c:v>
                  </c:pt>
                  <c:pt idx="131">
                    <c:v>5</c:v>
                  </c:pt>
                  <c:pt idx="132">
                    <c:v>6</c:v>
                  </c:pt>
                  <c:pt idx="133">
                    <c:v>7</c:v>
                  </c:pt>
                  <c:pt idx="134">
                    <c:v>8</c:v>
                  </c:pt>
                  <c:pt idx="135">
                    <c:v>9</c:v>
                  </c:pt>
                  <c:pt idx="136">
                    <c:v>10</c:v>
                  </c:pt>
                  <c:pt idx="137">
                    <c:v>11</c:v>
                  </c:pt>
                  <c:pt idx="138">
                    <c:v>12</c:v>
                  </c:pt>
                  <c:pt idx="139">
                    <c:v>1</c:v>
                  </c:pt>
                  <c:pt idx="140">
                    <c:v>2</c:v>
                  </c:pt>
                  <c:pt idx="141">
                    <c:v>3</c:v>
                  </c:pt>
                  <c:pt idx="142">
                    <c:v>4</c:v>
                  </c:pt>
                  <c:pt idx="143">
                    <c:v>5</c:v>
                  </c:pt>
                  <c:pt idx="144">
                    <c:v>6</c:v>
                  </c:pt>
                  <c:pt idx="145">
                    <c:v>7</c:v>
                  </c:pt>
                  <c:pt idx="146">
                    <c:v>8</c:v>
                  </c:pt>
                  <c:pt idx="147">
                    <c:v>9</c:v>
                  </c:pt>
                  <c:pt idx="148">
                    <c:v>10</c:v>
                  </c:pt>
                  <c:pt idx="149">
                    <c:v>11</c:v>
                  </c:pt>
                  <c:pt idx="150">
                    <c:v>12</c:v>
                  </c:pt>
                  <c:pt idx="151">
                    <c:v>1</c:v>
                  </c:pt>
                  <c:pt idx="152">
                    <c:v>2</c:v>
                  </c:pt>
                  <c:pt idx="153">
                    <c:v>3</c:v>
                  </c:pt>
                  <c:pt idx="154">
                    <c:v>4</c:v>
                  </c:pt>
                  <c:pt idx="155">
                    <c:v>5</c:v>
                  </c:pt>
                  <c:pt idx="156">
                    <c:v>6</c:v>
                  </c:pt>
                  <c:pt idx="157">
                    <c:v>7</c:v>
                  </c:pt>
                  <c:pt idx="158">
                    <c:v>8</c:v>
                  </c:pt>
                  <c:pt idx="159">
                    <c:v>9</c:v>
                  </c:pt>
                  <c:pt idx="160">
                    <c:v>10</c:v>
                  </c:pt>
                  <c:pt idx="161">
                    <c:v>11</c:v>
                  </c:pt>
                  <c:pt idx="162">
                    <c:v>12</c:v>
                  </c:pt>
                  <c:pt idx="163">
                    <c:v>1</c:v>
                  </c:pt>
                  <c:pt idx="164">
                    <c:v>2</c:v>
                  </c:pt>
                  <c:pt idx="165">
                    <c:v>3</c:v>
                  </c:pt>
                  <c:pt idx="166">
                    <c:v>4</c:v>
                  </c:pt>
                  <c:pt idx="167">
                    <c:v>5</c:v>
                  </c:pt>
                  <c:pt idx="168">
                    <c:v>6</c:v>
                  </c:pt>
                  <c:pt idx="169">
                    <c:v>7</c:v>
                  </c:pt>
                  <c:pt idx="170">
                    <c:v>8</c:v>
                  </c:pt>
                  <c:pt idx="171">
                    <c:v>9</c:v>
                  </c:pt>
                  <c:pt idx="172">
                    <c:v>10</c:v>
                  </c:pt>
                  <c:pt idx="173">
                    <c:v>11</c:v>
                  </c:pt>
                  <c:pt idx="174">
                    <c:v>12</c:v>
                  </c:pt>
                  <c:pt idx="175">
                    <c:v>1</c:v>
                  </c:pt>
                  <c:pt idx="176">
                    <c:v>2</c:v>
                  </c:pt>
                  <c:pt idx="177">
                    <c:v>3</c:v>
                  </c:pt>
                  <c:pt idx="178">
                    <c:v>4</c:v>
                  </c:pt>
                  <c:pt idx="179">
                    <c:v>5</c:v>
                  </c:pt>
                  <c:pt idx="180">
                    <c:v>6</c:v>
                  </c:pt>
                  <c:pt idx="181">
                    <c:v>7</c:v>
                  </c:pt>
                  <c:pt idx="182">
                    <c:v>8</c:v>
                  </c:pt>
                  <c:pt idx="183">
                    <c:v>9</c:v>
                  </c:pt>
                  <c:pt idx="184">
                    <c:v>10</c:v>
                  </c:pt>
                  <c:pt idx="185">
                    <c:v>11</c:v>
                  </c:pt>
                  <c:pt idx="186">
                    <c:v>12</c:v>
                  </c:pt>
                  <c:pt idx="187">
                    <c:v>1</c:v>
                  </c:pt>
                  <c:pt idx="188">
                    <c:v>2</c:v>
                  </c:pt>
                  <c:pt idx="189">
                    <c:v>3</c:v>
                  </c:pt>
                  <c:pt idx="190">
                    <c:v>4</c:v>
                  </c:pt>
                  <c:pt idx="191">
                    <c:v>5</c:v>
                  </c:pt>
                  <c:pt idx="192">
                    <c:v>6</c:v>
                  </c:pt>
                  <c:pt idx="193">
                    <c:v>7</c:v>
                  </c:pt>
                  <c:pt idx="194">
                    <c:v>8</c:v>
                  </c:pt>
                  <c:pt idx="195">
                    <c:v>9</c:v>
                  </c:pt>
                  <c:pt idx="196">
                    <c:v>10</c:v>
                  </c:pt>
                  <c:pt idx="197">
                    <c:v>11</c:v>
                  </c:pt>
                  <c:pt idx="198">
                    <c:v>12</c:v>
                  </c:pt>
                  <c:pt idx="199">
                    <c:v>1</c:v>
                  </c:pt>
                  <c:pt idx="200">
                    <c:v>2</c:v>
                  </c:pt>
                  <c:pt idx="201">
                    <c:v>3</c:v>
                  </c:pt>
                  <c:pt idx="202">
                    <c:v>4</c:v>
                  </c:pt>
                  <c:pt idx="203">
                    <c:v>5</c:v>
                  </c:pt>
                  <c:pt idx="204">
                    <c:v>6</c:v>
                  </c:pt>
                  <c:pt idx="205">
                    <c:v>7</c:v>
                  </c:pt>
                  <c:pt idx="206">
                    <c:v>8</c:v>
                  </c:pt>
                  <c:pt idx="207">
                    <c:v>9</c:v>
                  </c:pt>
                  <c:pt idx="208">
                    <c:v>10</c:v>
                  </c:pt>
                  <c:pt idx="209">
                    <c:v>11</c:v>
                  </c:pt>
                  <c:pt idx="210">
                    <c:v>12</c:v>
                  </c:pt>
                  <c:pt idx="211">
                    <c:v>1</c:v>
                  </c:pt>
                  <c:pt idx="212">
                    <c:v>2</c:v>
                  </c:pt>
                  <c:pt idx="213">
                    <c:v>3</c:v>
                  </c:pt>
                  <c:pt idx="214">
                    <c:v>4</c:v>
                  </c:pt>
                  <c:pt idx="215">
                    <c:v>5</c:v>
                  </c:pt>
                  <c:pt idx="216">
                    <c:v>6</c:v>
                  </c:pt>
                  <c:pt idx="217">
                    <c:v>7</c:v>
                  </c:pt>
                  <c:pt idx="218">
                    <c:v>8</c:v>
                  </c:pt>
                  <c:pt idx="219">
                    <c:v>9</c:v>
                  </c:pt>
                  <c:pt idx="220">
                    <c:v>10</c:v>
                  </c:pt>
                  <c:pt idx="221">
                    <c:v>11</c:v>
                  </c:pt>
                  <c:pt idx="222">
                    <c:v>12</c:v>
                  </c:pt>
                  <c:pt idx="223">
                    <c:v>1</c:v>
                  </c:pt>
                  <c:pt idx="224">
                    <c:v>2</c:v>
                  </c:pt>
                  <c:pt idx="225">
                    <c:v>3</c:v>
                  </c:pt>
                  <c:pt idx="226">
                    <c:v>4</c:v>
                  </c:pt>
                  <c:pt idx="227">
                    <c:v>5</c:v>
                  </c:pt>
                  <c:pt idx="228">
                    <c:v>6</c:v>
                  </c:pt>
                  <c:pt idx="229">
                    <c:v>7</c:v>
                  </c:pt>
                  <c:pt idx="230">
                    <c:v>8</c:v>
                  </c:pt>
                  <c:pt idx="231">
                    <c:v>9</c:v>
                  </c:pt>
                  <c:pt idx="232">
                    <c:v>10</c:v>
                  </c:pt>
                  <c:pt idx="233">
                    <c:v>11</c:v>
                  </c:pt>
                  <c:pt idx="234">
                    <c:v>12</c:v>
                  </c:pt>
                  <c:pt idx="235">
                    <c:v>1</c:v>
                  </c:pt>
                  <c:pt idx="236">
                    <c:v>2</c:v>
                  </c:pt>
                  <c:pt idx="237">
                    <c:v>3</c:v>
                  </c:pt>
                  <c:pt idx="238">
                    <c:v>4</c:v>
                  </c:pt>
                  <c:pt idx="239">
                    <c:v>5</c:v>
                  </c:pt>
                  <c:pt idx="240">
                    <c:v>6</c:v>
                  </c:pt>
                  <c:pt idx="241">
                    <c:v>7</c:v>
                  </c:pt>
                  <c:pt idx="242">
                    <c:v>8</c:v>
                  </c:pt>
                  <c:pt idx="243">
                    <c:v>9</c:v>
                  </c:pt>
                  <c:pt idx="244">
                    <c:v>10</c:v>
                  </c:pt>
                  <c:pt idx="245">
                    <c:v>11</c:v>
                  </c:pt>
                  <c:pt idx="246">
                    <c:v>12</c:v>
                  </c:pt>
                  <c:pt idx="247">
                    <c:v>1</c:v>
                  </c:pt>
                  <c:pt idx="248">
                    <c:v>2</c:v>
                  </c:pt>
                  <c:pt idx="249">
                    <c:v>3</c:v>
                  </c:pt>
                  <c:pt idx="250">
                    <c:v>4</c:v>
                  </c:pt>
                  <c:pt idx="251">
                    <c:v>5</c:v>
                  </c:pt>
                  <c:pt idx="252">
                    <c:v>6</c:v>
                  </c:pt>
                  <c:pt idx="253">
                    <c:v>7</c:v>
                  </c:pt>
                  <c:pt idx="254">
                    <c:v>8</c:v>
                  </c:pt>
                  <c:pt idx="255">
                    <c:v>9</c:v>
                  </c:pt>
                  <c:pt idx="256">
                    <c:v>10</c:v>
                  </c:pt>
                </c:lvl>
                <c:lvl>
                  <c:pt idx="0">
                    <c:v>1938</c:v>
                  </c:pt>
                  <c:pt idx="7">
                    <c:v>1939</c:v>
                  </c:pt>
                  <c:pt idx="19">
                    <c:v>1940</c:v>
                  </c:pt>
                  <c:pt idx="31">
                    <c:v>1941</c:v>
                  </c:pt>
                  <c:pt idx="43">
                    <c:v>1942</c:v>
                  </c:pt>
                  <c:pt idx="55">
                    <c:v>1943</c:v>
                  </c:pt>
                  <c:pt idx="67">
                    <c:v>1944</c:v>
                  </c:pt>
                  <c:pt idx="79">
                    <c:v>1945</c:v>
                  </c:pt>
                  <c:pt idx="91">
                    <c:v>1946</c:v>
                  </c:pt>
                  <c:pt idx="103">
                    <c:v>1947</c:v>
                  </c:pt>
                  <c:pt idx="115">
                    <c:v>1948</c:v>
                  </c:pt>
                  <c:pt idx="127">
                    <c:v>1949</c:v>
                  </c:pt>
                  <c:pt idx="139">
                    <c:v>1950</c:v>
                  </c:pt>
                  <c:pt idx="151">
                    <c:v>1951</c:v>
                  </c:pt>
                  <c:pt idx="163">
                    <c:v>1952</c:v>
                  </c:pt>
                  <c:pt idx="175">
                    <c:v>1953</c:v>
                  </c:pt>
                  <c:pt idx="187">
                    <c:v>1954</c:v>
                  </c:pt>
                  <c:pt idx="199">
                    <c:v>1955</c:v>
                  </c:pt>
                  <c:pt idx="211">
                    <c:v>1956</c:v>
                  </c:pt>
                  <c:pt idx="223">
                    <c:v>1957</c:v>
                  </c:pt>
                  <c:pt idx="235">
                    <c:v>1958</c:v>
                  </c:pt>
                  <c:pt idx="247">
                    <c:v>1959</c:v>
                  </c:pt>
                </c:lvl>
              </c:multiLvlStrCache>
            </c:multiLvlStrRef>
          </c:cat>
          <c:val>
            <c:numRef>
              <c:f>'Summary by Mo (2)'!$G$3:$G$259</c:f>
              <c:numCache>
                <c:formatCode>0.00</c:formatCode>
                <c:ptCount val="257"/>
                <c:pt idx="0">
                  <c:v>0.75</c:v>
                </c:pt>
                <c:pt idx="1">
                  <c:v>0</c:v>
                </c:pt>
                <c:pt idx="2">
                  <c:v>1.8333333333333335</c:v>
                </c:pt>
                <c:pt idx="3">
                  <c:v>2.0833333333333335</c:v>
                </c:pt>
                <c:pt idx="4">
                  <c:v>0.41666666666666669</c:v>
                </c:pt>
                <c:pt idx="5">
                  <c:v>0.25</c:v>
                </c:pt>
                <c:pt idx="6">
                  <c:v>1.25</c:v>
                </c:pt>
                <c:pt idx="7">
                  <c:v>3</c:v>
                </c:pt>
                <c:pt idx="8">
                  <c:v>0</c:v>
                </c:pt>
                <c:pt idx="9">
                  <c:v>0</c:v>
                </c:pt>
                <c:pt idx="10">
                  <c:v>2.9</c:v>
                </c:pt>
                <c:pt idx="11">
                  <c:v>5.25</c:v>
                </c:pt>
                <c:pt idx="12">
                  <c:v>1.2833333333333332</c:v>
                </c:pt>
                <c:pt idx="13">
                  <c:v>4.25</c:v>
                </c:pt>
                <c:pt idx="14">
                  <c:v>0.16666666666666666</c:v>
                </c:pt>
                <c:pt idx="15">
                  <c:v>0</c:v>
                </c:pt>
                <c:pt idx="16">
                  <c:v>0.33333333333333331</c:v>
                </c:pt>
                <c:pt idx="17">
                  <c:v>2.75</c:v>
                </c:pt>
                <c:pt idx="18">
                  <c:v>2.1666666666666665</c:v>
                </c:pt>
                <c:pt idx="19">
                  <c:v>6.7333333333333334</c:v>
                </c:pt>
                <c:pt idx="20">
                  <c:v>5.25</c:v>
                </c:pt>
                <c:pt idx="21">
                  <c:v>0</c:v>
                </c:pt>
                <c:pt idx="22">
                  <c:v>1.6666666666666665</c:v>
                </c:pt>
                <c:pt idx="23">
                  <c:v>0.25</c:v>
                </c:pt>
                <c:pt idx="24">
                  <c:v>0.16666666666666666</c:v>
                </c:pt>
                <c:pt idx="25">
                  <c:v>2.1666666666666665</c:v>
                </c:pt>
                <c:pt idx="26">
                  <c:v>0</c:v>
                </c:pt>
                <c:pt idx="27">
                  <c:v>0</c:v>
                </c:pt>
                <c:pt idx="28">
                  <c:v>1.4166666666666667</c:v>
                </c:pt>
                <c:pt idx="29">
                  <c:v>0.13333333333333333</c:v>
                </c:pt>
                <c:pt idx="30">
                  <c:v>4.5</c:v>
                </c:pt>
                <c:pt idx="31">
                  <c:v>1.2333333333333334</c:v>
                </c:pt>
                <c:pt idx="32">
                  <c:v>4.8833333333333329</c:v>
                </c:pt>
                <c:pt idx="33">
                  <c:v>2.5</c:v>
                </c:pt>
                <c:pt idx="34">
                  <c:v>1</c:v>
                </c:pt>
                <c:pt idx="35">
                  <c:v>2.4333333333333336</c:v>
                </c:pt>
                <c:pt idx="36">
                  <c:v>1.95</c:v>
                </c:pt>
                <c:pt idx="37">
                  <c:v>0</c:v>
                </c:pt>
                <c:pt idx="38">
                  <c:v>0.58333333333333337</c:v>
                </c:pt>
                <c:pt idx="39">
                  <c:v>2.0499999999999998</c:v>
                </c:pt>
                <c:pt idx="40">
                  <c:v>0</c:v>
                </c:pt>
                <c:pt idx="41">
                  <c:v>0.25</c:v>
                </c:pt>
                <c:pt idx="42">
                  <c:v>3.25</c:v>
                </c:pt>
                <c:pt idx="43">
                  <c:v>2.5</c:v>
                </c:pt>
                <c:pt idx="44">
                  <c:v>0.58333333333333337</c:v>
                </c:pt>
                <c:pt idx="45">
                  <c:v>1.25</c:v>
                </c:pt>
                <c:pt idx="46">
                  <c:v>3</c:v>
                </c:pt>
                <c:pt idx="47">
                  <c:v>1.25</c:v>
                </c:pt>
                <c:pt idx="48">
                  <c:v>0</c:v>
                </c:pt>
                <c:pt idx="49">
                  <c:v>2.9833333333333334</c:v>
                </c:pt>
                <c:pt idx="50">
                  <c:v>0.4</c:v>
                </c:pt>
                <c:pt idx="51">
                  <c:v>3.75</c:v>
                </c:pt>
                <c:pt idx="52">
                  <c:v>1.5</c:v>
                </c:pt>
                <c:pt idx="53">
                  <c:v>0.16666666666666666</c:v>
                </c:pt>
                <c:pt idx="54">
                  <c:v>2</c:v>
                </c:pt>
                <c:pt idx="55">
                  <c:v>5.15</c:v>
                </c:pt>
                <c:pt idx="56">
                  <c:v>4.333333333333333</c:v>
                </c:pt>
                <c:pt idx="57">
                  <c:v>1.5833333333333335</c:v>
                </c:pt>
                <c:pt idx="58">
                  <c:v>0.58333333333333337</c:v>
                </c:pt>
                <c:pt idx="59">
                  <c:v>1.6666666666666665</c:v>
                </c:pt>
                <c:pt idx="60">
                  <c:v>2.25</c:v>
                </c:pt>
                <c:pt idx="61">
                  <c:v>2.75</c:v>
                </c:pt>
                <c:pt idx="62">
                  <c:v>1.3333333333333333</c:v>
                </c:pt>
                <c:pt idx="63">
                  <c:v>3.5</c:v>
                </c:pt>
                <c:pt idx="64">
                  <c:v>2.1666666666666665</c:v>
                </c:pt>
                <c:pt idx="65">
                  <c:v>0</c:v>
                </c:pt>
                <c:pt idx="66">
                  <c:v>4.333333333333333</c:v>
                </c:pt>
                <c:pt idx="67">
                  <c:v>1.3</c:v>
                </c:pt>
                <c:pt idx="68">
                  <c:v>2.5</c:v>
                </c:pt>
                <c:pt idx="69">
                  <c:v>1.75</c:v>
                </c:pt>
                <c:pt idx="70">
                  <c:v>0.41666666666666669</c:v>
                </c:pt>
                <c:pt idx="71">
                  <c:v>1.7</c:v>
                </c:pt>
                <c:pt idx="72">
                  <c:v>0</c:v>
                </c:pt>
                <c:pt idx="73">
                  <c:v>1.5833333333333335</c:v>
                </c:pt>
                <c:pt idx="74">
                  <c:v>15.366666666666667</c:v>
                </c:pt>
                <c:pt idx="75">
                  <c:v>1.75</c:v>
                </c:pt>
                <c:pt idx="76">
                  <c:v>5.666666666666667</c:v>
                </c:pt>
                <c:pt idx="77">
                  <c:v>4.6166666666666671</c:v>
                </c:pt>
                <c:pt idx="78">
                  <c:v>8.65</c:v>
                </c:pt>
                <c:pt idx="79">
                  <c:v>5</c:v>
                </c:pt>
                <c:pt idx="80">
                  <c:v>4.5</c:v>
                </c:pt>
                <c:pt idx="81">
                  <c:v>3.75</c:v>
                </c:pt>
                <c:pt idx="82">
                  <c:v>3.75</c:v>
                </c:pt>
                <c:pt idx="83">
                  <c:v>3.0833333333333335</c:v>
                </c:pt>
                <c:pt idx="84">
                  <c:v>3.9166666666666665</c:v>
                </c:pt>
                <c:pt idx="85">
                  <c:v>2.5833333333333335</c:v>
                </c:pt>
                <c:pt idx="86">
                  <c:v>3.25</c:v>
                </c:pt>
                <c:pt idx="87">
                  <c:v>0.83333333333333337</c:v>
                </c:pt>
                <c:pt idx="88">
                  <c:v>0.75</c:v>
                </c:pt>
                <c:pt idx="89">
                  <c:v>1.8333333333333335</c:v>
                </c:pt>
                <c:pt idx="90">
                  <c:v>9.9</c:v>
                </c:pt>
                <c:pt idx="91">
                  <c:v>6</c:v>
                </c:pt>
                <c:pt idx="92">
                  <c:v>0.83333333333333337</c:v>
                </c:pt>
                <c:pt idx="93">
                  <c:v>2.4166666666666665</c:v>
                </c:pt>
                <c:pt idx="94">
                  <c:v>1.25</c:v>
                </c:pt>
                <c:pt idx="95">
                  <c:v>1.25</c:v>
                </c:pt>
                <c:pt idx="96">
                  <c:v>2.1666666666666665</c:v>
                </c:pt>
                <c:pt idx="97">
                  <c:v>0.75</c:v>
                </c:pt>
                <c:pt idx="98">
                  <c:v>0.83333333333333337</c:v>
                </c:pt>
                <c:pt idx="99">
                  <c:v>1.5833333333333335</c:v>
                </c:pt>
                <c:pt idx="100">
                  <c:v>1.1666666666666667</c:v>
                </c:pt>
                <c:pt idx="101">
                  <c:v>2.25</c:v>
                </c:pt>
                <c:pt idx="102">
                  <c:v>3.3333333333333335</c:v>
                </c:pt>
                <c:pt idx="103">
                  <c:v>0.5</c:v>
                </c:pt>
                <c:pt idx="104">
                  <c:v>0.5</c:v>
                </c:pt>
                <c:pt idx="105">
                  <c:v>0.58333333333333337</c:v>
                </c:pt>
                <c:pt idx="106">
                  <c:v>1.4166666666666667</c:v>
                </c:pt>
                <c:pt idx="107">
                  <c:v>1.1666666666666667</c:v>
                </c:pt>
                <c:pt idx="108">
                  <c:v>3.6666666666666665</c:v>
                </c:pt>
                <c:pt idx="109">
                  <c:v>1.5833333333333335</c:v>
                </c:pt>
                <c:pt idx="110">
                  <c:v>1.4166666666666667</c:v>
                </c:pt>
                <c:pt idx="111">
                  <c:v>0.58333333333333337</c:v>
                </c:pt>
                <c:pt idx="112">
                  <c:v>4.083333333333333</c:v>
                </c:pt>
                <c:pt idx="113">
                  <c:v>4.1833333333333336</c:v>
                </c:pt>
                <c:pt idx="114">
                  <c:v>4.95</c:v>
                </c:pt>
                <c:pt idx="115">
                  <c:v>3.6</c:v>
                </c:pt>
                <c:pt idx="116">
                  <c:v>1.4666666666666668</c:v>
                </c:pt>
                <c:pt idx="117">
                  <c:v>1.7833333333333332</c:v>
                </c:pt>
                <c:pt idx="118">
                  <c:v>2.0166666666666666</c:v>
                </c:pt>
                <c:pt idx="119">
                  <c:v>0.5</c:v>
                </c:pt>
                <c:pt idx="120">
                  <c:v>1.0333333333333334</c:v>
                </c:pt>
                <c:pt idx="121">
                  <c:v>2.1666666666666665</c:v>
                </c:pt>
                <c:pt idx="122">
                  <c:v>0.9</c:v>
                </c:pt>
                <c:pt idx="123">
                  <c:v>4.6500000000000004</c:v>
                </c:pt>
                <c:pt idx="124">
                  <c:v>2.5</c:v>
                </c:pt>
                <c:pt idx="125">
                  <c:v>2.6666666666666665</c:v>
                </c:pt>
                <c:pt idx="126">
                  <c:v>1.75</c:v>
                </c:pt>
                <c:pt idx="127">
                  <c:v>4.1333333333333337</c:v>
                </c:pt>
                <c:pt idx="128">
                  <c:v>1.8666666666666667</c:v>
                </c:pt>
                <c:pt idx="129">
                  <c:v>3.15</c:v>
                </c:pt>
                <c:pt idx="130">
                  <c:v>2.0833333333333335</c:v>
                </c:pt>
                <c:pt idx="131">
                  <c:v>0.58333333333333337</c:v>
                </c:pt>
                <c:pt idx="132">
                  <c:v>3.3</c:v>
                </c:pt>
                <c:pt idx="133">
                  <c:v>3.3166666666666664</c:v>
                </c:pt>
                <c:pt idx="134">
                  <c:v>4.5</c:v>
                </c:pt>
                <c:pt idx="135">
                  <c:v>0.75</c:v>
                </c:pt>
                <c:pt idx="136">
                  <c:v>1.2833333333333332</c:v>
                </c:pt>
                <c:pt idx="137">
                  <c:v>4.75</c:v>
                </c:pt>
                <c:pt idx="138">
                  <c:v>2.3333333333333335</c:v>
                </c:pt>
                <c:pt idx="139">
                  <c:v>2.2999999999999998</c:v>
                </c:pt>
                <c:pt idx="140">
                  <c:v>1.1666666666666667</c:v>
                </c:pt>
                <c:pt idx="141">
                  <c:v>2.1666666666666665</c:v>
                </c:pt>
                <c:pt idx="142">
                  <c:v>5.65</c:v>
                </c:pt>
                <c:pt idx="143">
                  <c:v>1.25</c:v>
                </c:pt>
                <c:pt idx="144">
                  <c:v>4.583333333333333</c:v>
                </c:pt>
                <c:pt idx="145">
                  <c:v>3.7</c:v>
                </c:pt>
                <c:pt idx="146">
                  <c:v>3.25</c:v>
                </c:pt>
                <c:pt idx="147">
                  <c:v>0.75</c:v>
                </c:pt>
                <c:pt idx="148">
                  <c:v>0.33333333333333331</c:v>
                </c:pt>
                <c:pt idx="149">
                  <c:v>2.5</c:v>
                </c:pt>
                <c:pt idx="150">
                  <c:v>3.3666666666666667</c:v>
                </c:pt>
                <c:pt idx="151">
                  <c:v>3.1666666666666665</c:v>
                </c:pt>
                <c:pt idx="152">
                  <c:v>1.6666666666666665</c:v>
                </c:pt>
                <c:pt idx="153">
                  <c:v>3.5</c:v>
                </c:pt>
                <c:pt idx="154">
                  <c:v>0</c:v>
                </c:pt>
                <c:pt idx="155">
                  <c:v>1.8333333333333335</c:v>
                </c:pt>
                <c:pt idx="156">
                  <c:v>1.4166666666666667</c:v>
                </c:pt>
                <c:pt idx="157">
                  <c:v>1.5333333333333332</c:v>
                </c:pt>
                <c:pt idx="158">
                  <c:v>7.083333333333333</c:v>
                </c:pt>
                <c:pt idx="159">
                  <c:v>1</c:v>
                </c:pt>
                <c:pt idx="160">
                  <c:v>4.5</c:v>
                </c:pt>
                <c:pt idx="161">
                  <c:v>2.3333333333333335</c:v>
                </c:pt>
                <c:pt idx="162">
                  <c:v>1.4166666666666667</c:v>
                </c:pt>
                <c:pt idx="163">
                  <c:v>0.41666666666666669</c:v>
                </c:pt>
                <c:pt idx="164">
                  <c:v>4.916666666666667</c:v>
                </c:pt>
                <c:pt idx="165">
                  <c:v>0</c:v>
                </c:pt>
                <c:pt idx="166">
                  <c:v>1.75</c:v>
                </c:pt>
                <c:pt idx="167">
                  <c:v>6.166666666666667</c:v>
                </c:pt>
                <c:pt idx="168">
                  <c:v>10.25</c:v>
                </c:pt>
                <c:pt idx="169">
                  <c:v>1.8333333333333335</c:v>
                </c:pt>
                <c:pt idx="170">
                  <c:v>4.3666666666666663</c:v>
                </c:pt>
                <c:pt idx="171">
                  <c:v>3.0833333333333335</c:v>
                </c:pt>
                <c:pt idx="172">
                  <c:v>3.9166666666666665</c:v>
                </c:pt>
                <c:pt idx="173">
                  <c:v>1.5833333333333335</c:v>
                </c:pt>
                <c:pt idx="174">
                  <c:v>2.25</c:v>
                </c:pt>
                <c:pt idx="175">
                  <c:v>5</c:v>
                </c:pt>
                <c:pt idx="176">
                  <c:v>0</c:v>
                </c:pt>
                <c:pt idx="177">
                  <c:v>1.0833333333333333</c:v>
                </c:pt>
                <c:pt idx="178">
                  <c:v>3.6666666666666665</c:v>
                </c:pt>
                <c:pt idx="179">
                  <c:v>0.75</c:v>
                </c:pt>
                <c:pt idx="180">
                  <c:v>1.5833333333333335</c:v>
                </c:pt>
                <c:pt idx="181">
                  <c:v>2.0833333333333335</c:v>
                </c:pt>
                <c:pt idx="182">
                  <c:v>1</c:v>
                </c:pt>
                <c:pt idx="183">
                  <c:v>0.33333333333333331</c:v>
                </c:pt>
                <c:pt idx="184">
                  <c:v>2.1666666666666665</c:v>
                </c:pt>
                <c:pt idx="185">
                  <c:v>3.8333333333333335</c:v>
                </c:pt>
                <c:pt idx="186">
                  <c:v>1</c:v>
                </c:pt>
                <c:pt idx="187">
                  <c:v>7</c:v>
                </c:pt>
                <c:pt idx="188">
                  <c:v>3.3333333333333335</c:v>
                </c:pt>
                <c:pt idx="189">
                  <c:v>2.0833333333333335</c:v>
                </c:pt>
                <c:pt idx="190">
                  <c:v>10.416666666666666</c:v>
                </c:pt>
                <c:pt idx="191">
                  <c:v>5.5</c:v>
                </c:pt>
                <c:pt idx="192">
                  <c:v>2.5833333333333335</c:v>
                </c:pt>
                <c:pt idx="193">
                  <c:v>10.583333333333334</c:v>
                </c:pt>
                <c:pt idx="194">
                  <c:v>0.81666666666666665</c:v>
                </c:pt>
                <c:pt idx="195">
                  <c:v>1</c:v>
                </c:pt>
                <c:pt idx="196">
                  <c:v>1.5</c:v>
                </c:pt>
                <c:pt idx="197">
                  <c:v>0</c:v>
                </c:pt>
                <c:pt idx="198">
                  <c:v>0.66666666666666663</c:v>
                </c:pt>
                <c:pt idx="199">
                  <c:v>2.6666666666666665</c:v>
                </c:pt>
                <c:pt idx="200">
                  <c:v>14.416666666666666</c:v>
                </c:pt>
                <c:pt idx="201">
                  <c:v>6.5</c:v>
                </c:pt>
                <c:pt idx="202">
                  <c:v>0</c:v>
                </c:pt>
                <c:pt idx="203">
                  <c:v>1.0833333333333333</c:v>
                </c:pt>
                <c:pt idx="204">
                  <c:v>1.0333333333333334</c:v>
                </c:pt>
                <c:pt idx="205">
                  <c:v>4.416666666666667</c:v>
                </c:pt>
                <c:pt idx="206">
                  <c:v>5.3</c:v>
                </c:pt>
                <c:pt idx="207">
                  <c:v>2.4166666666666665</c:v>
                </c:pt>
                <c:pt idx="208">
                  <c:v>2.1666666666666665</c:v>
                </c:pt>
                <c:pt idx="209">
                  <c:v>0.16666666666666666</c:v>
                </c:pt>
                <c:pt idx="210">
                  <c:v>2.6666666666666665</c:v>
                </c:pt>
                <c:pt idx="211">
                  <c:v>1.3333333333333333</c:v>
                </c:pt>
                <c:pt idx="212">
                  <c:v>0.5</c:v>
                </c:pt>
                <c:pt idx="213">
                  <c:v>2.9166666666666665</c:v>
                </c:pt>
                <c:pt idx="214">
                  <c:v>0.5</c:v>
                </c:pt>
                <c:pt idx="215">
                  <c:v>0</c:v>
                </c:pt>
                <c:pt idx="216">
                  <c:v>1.3</c:v>
                </c:pt>
                <c:pt idx="217">
                  <c:v>0.16666666666666666</c:v>
                </c:pt>
                <c:pt idx="218">
                  <c:v>3.5833333333333335</c:v>
                </c:pt>
                <c:pt idx="219">
                  <c:v>0.58333333333333337</c:v>
                </c:pt>
                <c:pt idx="220">
                  <c:v>0.25</c:v>
                </c:pt>
                <c:pt idx="221">
                  <c:v>2.0833333333333335</c:v>
                </c:pt>
                <c:pt idx="222">
                  <c:v>8.5</c:v>
                </c:pt>
                <c:pt idx="223">
                  <c:v>2.5</c:v>
                </c:pt>
                <c:pt idx="224">
                  <c:v>1.5</c:v>
                </c:pt>
                <c:pt idx="225">
                  <c:v>1.2166666666666668</c:v>
                </c:pt>
                <c:pt idx="226">
                  <c:v>1.9166666666666665</c:v>
                </c:pt>
                <c:pt idx="227">
                  <c:v>3.5</c:v>
                </c:pt>
                <c:pt idx="228">
                  <c:v>1.4166666666666667</c:v>
                </c:pt>
                <c:pt idx="229">
                  <c:v>2.9166666666666665</c:v>
                </c:pt>
                <c:pt idx="230">
                  <c:v>1.1666666666666667</c:v>
                </c:pt>
                <c:pt idx="231">
                  <c:v>1.1666666666666667</c:v>
                </c:pt>
                <c:pt idx="232">
                  <c:v>0.3</c:v>
                </c:pt>
                <c:pt idx="233">
                  <c:v>2.8333333333333335</c:v>
                </c:pt>
                <c:pt idx="234">
                  <c:v>3.0833333333333335</c:v>
                </c:pt>
                <c:pt idx="235">
                  <c:v>4.75</c:v>
                </c:pt>
                <c:pt idx="236">
                  <c:v>2.4166666666666665</c:v>
                </c:pt>
                <c:pt idx="237">
                  <c:v>5.416666666666667</c:v>
                </c:pt>
                <c:pt idx="238">
                  <c:v>1.3333333333333333</c:v>
                </c:pt>
                <c:pt idx="239">
                  <c:v>7.666666666666667</c:v>
                </c:pt>
                <c:pt idx="240">
                  <c:v>0.58333333333333337</c:v>
                </c:pt>
                <c:pt idx="241">
                  <c:v>0.16666666666666666</c:v>
                </c:pt>
                <c:pt idx="242">
                  <c:v>0</c:v>
                </c:pt>
                <c:pt idx="243">
                  <c:v>3.6666666666666665</c:v>
                </c:pt>
                <c:pt idx="244">
                  <c:v>7.416666666666667</c:v>
                </c:pt>
                <c:pt idx="245">
                  <c:v>1.8333333333333335</c:v>
                </c:pt>
                <c:pt idx="246">
                  <c:v>1.3333333333333333</c:v>
                </c:pt>
                <c:pt idx="247">
                  <c:v>2.4166666666666665</c:v>
                </c:pt>
                <c:pt idx="248">
                  <c:v>3.6666666666666665</c:v>
                </c:pt>
                <c:pt idx="249">
                  <c:v>6.416666666666667</c:v>
                </c:pt>
                <c:pt idx="250">
                  <c:v>1.1666666666666667</c:v>
                </c:pt>
                <c:pt idx="251">
                  <c:v>6.833333333333333</c:v>
                </c:pt>
                <c:pt idx="252">
                  <c:v>7.9666666666666668</c:v>
                </c:pt>
                <c:pt idx="253">
                  <c:v>2.5833333333333335</c:v>
                </c:pt>
                <c:pt idx="254">
                  <c:v>0.75</c:v>
                </c:pt>
                <c:pt idx="255">
                  <c:v>1.9166666666666665</c:v>
                </c:pt>
                <c:pt idx="256">
                  <c:v>0.41666666666666669</c:v>
                </c:pt>
              </c:numCache>
            </c:numRef>
          </c:val>
        </c:ser>
        <c:dLbls>
          <c:showLegendKey val="0"/>
          <c:showVal val="0"/>
          <c:showCatName val="0"/>
          <c:showSerName val="0"/>
          <c:showPercent val="0"/>
          <c:showBubbleSize val="0"/>
        </c:dLbls>
        <c:gapWidth val="0"/>
        <c:axId val="214465152"/>
        <c:axId val="214475136"/>
      </c:barChart>
      <c:catAx>
        <c:axId val="214465152"/>
        <c:scaling>
          <c:orientation val="minMax"/>
        </c:scaling>
        <c:delete val="0"/>
        <c:axPos val="b"/>
        <c:majorTickMark val="out"/>
        <c:minorTickMark val="none"/>
        <c:tickLblPos val="nextTo"/>
        <c:crossAx val="214475136"/>
        <c:crosses val="autoZero"/>
        <c:auto val="1"/>
        <c:lblAlgn val="ctr"/>
        <c:lblOffset val="100"/>
        <c:noMultiLvlLbl val="0"/>
      </c:catAx>
      <c:valAx>
        <c:axId val="214475136"/>
        <c:scaling>
          <c:orientation val="minMax"/>
          <c:max val="16"/>
          <c:min val="0"/>
        </c:scaling>
        <c:delete val="0"/>
        <c:axPos val="l"/>
        <c:majorGridlines/>
        <c:numFmt formatCode="0.00" sourceLinked="1"/>
        <c:majorTickMark val="out"/>
        <c:minorTickMark val="none"/>
        <c:tickLblPos val="nextTo"/>
        <c:spPr>
          <a:noFill/>
          <a:ln>
            <a:noFill/>
          </a:ln>
        </c:spPr>
        <c:crossAx val="214465152"/>
        <c:crosses val="autoZero"/>
        <c:crossBetween val="between"/>
        <c:majorUnit val="2"/>
        <c:minorUnit val="0.4"/>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110" workbookViewId="0"/>
    <sheetView zoomScale="110" workbookViewId="1"/>
  </sheetViews>
  <pageMargins left="0.75" right="0.75" top="1" bottom="1" header="0.5" footer="0.5"/>
  <pageSetup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10" workbookViewId="0"/>
    <sheetView zoomScale="110" workbookViewId="1"/>
  </sheetViews>
  <pageMargins left="0.75" right="0.75" top="1" bottom="1" header="0.5" footer="0.5"/>
  <pageSetup orientation="landscape" horizontalDpi="300" verticalDpi="300"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113" workbookViewId="0" zoomToFit="1"/>
    <sheetView zoomScale="113" workbookViewId="1"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3" workbookViewId="0" zoomToFit="1"/>
    <sheetView zoomScale="113" workbookViewId="1"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46523" cy="58275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0.07071</cdr:x>
      <cdr:y>0.19019</cdr:y>
    </cdr:from>
    <cdr:to>
      <cdr:x>0.39495</cdr:x>
      <cdr:y>0.8841</cdr:y>
    </cdr:to>
    <cdr:sp macro="" textlink="">
      <cdr:nvSpPr>
        <cdr:cNvPr id="2" name="Rectangle 1"/>
        <cdr:cNvSpPr/>
      </cdr:nvSpPr>
      <cdr:spPr>
        <a:xfrm xmlns:a="http://schemas.openxmlformats.org/drawingml/2006/main">
          <a:off x="606136" y="1108364"/>
          <a:ext cx="2779569" cy="4043795"/>
        </a:xfrm>
        <a:prstGeom xmlns:a="http://schemas.openxmlformats.org/drawingml/2006/main" prst="rect">
          <a:avLst/>
        </a:prstGeom>
        <a:noFill xmlns:a="http://schemas.openxmlformats.org/drawingml/2006/main"/>
        <a:ln xmlns:a="http://schemas.openxmlformats.org/drawingml/2006/main">
          <a:solidFill>
            <a:schemeClr val="accent2">
              <a:lumMod val="7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0.39495</cdr:x>
      <cdr:y>0.19019</cdr:y>
    </cdr:from>
    <cdr:to>
      <cdr:x>0.45859</cdr:x>
      <cdr:y>0.8841</cdr:y>
    </cdr:to>
    <cdr:sp macro="" textlink="">
      <cdr:nvSpPr>
        <cdr:cNvPr id="3" name="Rectangle 2"/>
        <cdr:cNvSpPr/>
      </cdr:nvSpPr>
      <cdr:spPr>
        <a:xfrm xmlns:a="http://schemas.openxmlformats.org/drawingml/2006/main">
          <a:off x="3385705" y="1108364"/>
          <a:ext cx="545522" cy="4043795"/>
        </a:xfrm>
        <a:prstGeom xmlns:a="http://schemas.openxmlformats.org/drawingml/2006/main" prst="rect">
          <a:avLst/>
        </a:prstGeom>
        <a:noFill xmlns:a="http://schemas.openxmlformats.org/drawingml/2006/main"/>
        <a:ln xmlns:a="http://schemas.openxmlformats.org/drawingml/2006/main">
          <a:solidFill>
            <a:schemeClr val="accent2">
              <a:lumMod val="7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0.4596</cdr:x>
      <cdr:y>0.18722</cdr:y>
    </cdr:from>
    <cdr:to>
      <cdr:x>0.6697</cdr:x>
      <cdr:y>0.88262</cdr:y>
    </cdr:to>
    <cdr:sp macro="" textlink="">
      <cdr:nvSpPr>
        <cdr:cNvPr id="4" name="Rectangle 3"/>
        <cdr:cNvSpPr/>
      </cdr:nvSpPr>
      <cdr:spPr>
        <a:xfrm xmlns:a="http://schemas.openxmlformats.org/drawingml/2006/main">
          <a:off x="3939886" y="1091045"/>
          <a:ext cx="1801091" cy="4052455"/>
        </a:xfrm>
        <a:prstGeom xmlns:a="http://schemas.openxmlformats.org/drawingml/2006/main" prst="rect">
          <a:avLst/>
        </a:prstGeom>
        <a:noFill xmlns:a="http://schemas.openxmlformats.org/drawingml/2006/main"/>
        <a:ln xmlns:a="http://schemas.openxmlformats.org/drawingml/2006/main">
          <a:solidFill>
            <a:schemeClr val="accent2">
              <a:lumMod val="7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46523" cy="58275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0.41818</cdr:x>
      <cdr:y>0.14562</cdr:y>
    </cdr:from>
    <cdr:to>
      <cdr:x>0.41818</cdr:x>
      <cdr:y>0.93314</cdr:y>
    </cdr:to>
    <cdr:cxnSp macro="">
      <cdr:nvCxnSpPr>
        <cdr:cNvPr id="3" name="Straight Connector 2"/>
        <cdr:cNvCxnSpPr/>
      </cdr:nvCxnSpPr>
      <cdr:spPr>
        <a:xfrm xmlns:a="http://schemas.openxmlformats.org/drawingml/2006/main" flipV="1">
          <a:off x="3584864" y="848591"/>
          <a:ext cx="0" cy="4589318"/>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0.0899</cdr:x>
      <cdr:y>0.21842</cdr:y>
    </cdr:from>
    <cdr:to>
      <cdr:x>0.41414</cdr:x>
      <cdr:y>0.21842</cdr:y>
    </cdr:to>
    <cdr:cxnSp macro="">
      <cdr:nvCxnSpPr>
        <cdr:cNvPr id="6" name="Straight Arrow Connector 5"/>
        <cdr:cNvCxnSpPr/>
      </cdr:nvCxnSpPr>
      <cdr:spPr>
        <a:xfrm xmlns:a="http://schemas.openxmlformats.org/drawingml/2006/main">
          <a:off x="770659" y="1272886"/>
          <a:ext cx="2779568" cy="0"/>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0.19293</cdr:x>
      <cdr:y>0.20059</cdr:y>
    </cdr:from>
    <cdr:to>
      <cdr:x>0.25556</cdr:x>
      <cdr:y>0.25706</cdr:y>
    </cdr:to>
    <cdr:sp macro="" textlink="">
      <cdr:nvSpPr>
        <cdr:cNvPr id="4" name="TextBox 3"/>
        <cdr:cNvSpPr txBox="1"/>
      </cdr:nvSpPr>
      <cdr:spPr>
        <a:xfrm xmlns:a="http://schemas.openxmlformats.org/drawingml/2006/main">
          <a:off x="1653887" y="1168977"/>
          <a:ext cx="536864" cy="329046"/>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US" sz="1200">
              <a:solidFill>
                <a:srgbClr val="FF0000"/>
              </a:solidFill>
            </a:rPr>
            <a:t>E 258</a:t>
          </a:r>
        </a:p>
      </cdr:txBody>
    </cdr:sp>
  </cdr:relSizeAnchor>
  <cdr:relSizeAnchor xmlns:cdr="http://schemas.openxmlformats.org/drawingml/2006/chartDrawing">
    <cdr:from>
      <cdr:x>0.49077</cdr:x>
      <cdr:y>0.14542</cdr:y>
    </cdr:from>
    <cdr:to>
      <cdr:x>0.49077</cdr:x>
      <cdr:y>0.93294</cdr:y>
    </cdr:to>
    <cdr:cxnSp macro="">
      <cdr:nvCxnSpPr>
        <cdr:cNvPr id="7" name="Straight Connector 6"/>
        <cdr:cNvCxnSpPr/>
      </cdr:nvCxnSpPr>
      <cdr:spPr>
        <a:xfrm xmlns:a="http://schemas.openxmlformats.org/drawingml/2006/main" flipV="1">
          <a:off x="4207164" y="847437"/>
          <a:ext cx="0" cy="4589318"/>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0.41906</cdr:x>
      <cdr:y>0.15285</cdr:y>
    </cdr:from>
    <cdr:to>
      <cdr:x>0.48168</cdr:x>
      <cdr:y>0.20931</cdr:y>
    </cdr:to>
    <cdr:sp macro="" textlink="">
      <cdr:nvSpPr>
        <cdr:cNvPr id="8" name="TextBox 1"/>
        <cdr:cNvSpPr txBox="1"/>
      </cdr:nvSpPr>
      <cdr:spPr>
        <a:xfrm xmlns:a="http://schemas.openxmlformats.org/drawingml/2006/main">
          <a:off x="3592369" y="890732"/>
          <a:ext cx="536864" cy="329046"/>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E 242</a:t>
          </a:r>
        </a:p>
      </cdr:txBody>
    </cdr:sp>
  </cdr:relSizeAnchor>
  <cdr:relSizeAnchor xmlns:cdr="http://schemas.openxmlformats.org/drawingml/2006/chartDrawing">
    <cdr:from>
      <cdr:x>0.70478</cdr:x>
      <cdr:y>0.14522</cdr:y>
    </cdr:from>
    <cdr:to>
      <cdr:x>0.70478</cdr:x>
      <cdr:y>0.93274</cdr:y>
    </cdr:to>
    <cdr:cxnSp macro="">
      <cdr:nvCxnSpPr>
        <cdr:cNvPr id="9" name="Straight Connector 8"/>
        <cdr:cNvCxnSpPr/>
      </cdr:nvCxnSpPr>
      <cdr:spPr>
        <a:xfrm xmlns:a="http://schemas.openxmlformats.org/drawingml/2006/main" flipV="1">
          <a:off x="6041736" y="846283"/>
          <a:ext cx="0" cy="4589318"/>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0.49293</cdr:x>
      <cdr:y>0.21823</cdr:y>
    </cdr:from>
    <cdr:to>
      <cdr:x>0.69987</cdr:x>
      <cdr:y>0.21823</cdr:y>
    </cdr:to>
    <cdr:cxnSp macro="">
      <cdr:nvCxnSpPr>
        <cdr:cNvPr id="11" name="Straight Arrow Connector 10"/>
        <cdr:cNvCxnSpPr/>
      </cdr:nvCxnSpPr>
      <cdr:spPr>
        <a:xfrm xmlns:a="http://schemas.openxmlformats.org/drawingml/2006/main">
          <a:off x="4225636" y="1271732"/>
          <a:ext cx="1773959" cy="0"/>
        </a:xfrm>
        <a:prstGeom xmlns:a="http://schemas.openxmlformats.org/drawingml/2006/main" prst="straightConnector1">
          <a:avLst/>
        </a:prstGeom>
        <a:ln xmlns:a="http://schemas.openxmlformats.org/drawingml/2006/main" w="19050">
          <a:tailEnd type="arrow"/>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0.57966</cdr:x>
      <cdr:y>0.19</cdr:y>
    </cdr:from>
    <cdr:to>
      <cdr:x>0.64229</cdr:x>
      <cdr:y>0.24646</cdr:y>
    </cdr:to>
    <cdr:sp macro="" textlink="">
      <cdr:nvSpPr>
        <cdr:cNvPr id="10" name="TextBox 1"/>
        <cdr:cNvSpPr txBox="1"/>
      </cdr:nvSpPr>
      <cdr:spPr>
        <a:xfrm xmlns:a="http://schemas.openxmlformats.org/drawingml/2006/main">
          <a:off x="4969164" y="1107209"/>
          <a:ext cx="536864" cy="329046"/>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E 250</a:t>
          </a:r>
        </a:p>
      </cdr:txBody>
    </cdr:sp>
  </cdr:relSizeAnchor>
  <cdr:relSizeAnchor xmlns:cdr="http://schemas.openxmlformats.org/drawingml/2006/chartDrawing">
    <cdr:from>
      <cdr:x>0.81576</cdr:x>
      <cdr:y>0.14354</cdr:y>
    </cdr:from>
    <cdr:to>
      <cdr:x>0.81576</cdr:x>
      <cdr:y>0.93106</cdr:y>
    </cdr:to>
    <cdr:cxnSp macro="">
      <cdr:nvCxnSpPr>
        <cdr:cNvPr id="13" name="Straight Connector 12"/>
        <cdr:cNvCxnSpPr/>
      </cdr:nvCxnSpPr>
      <cdr:spPr>
        <a:xfrm xmlns:a="http://schemas.openxmlformats.org/drawingml/2006/main" flipV="1">
          <a:off x="6993082" y="836470"/>
          <a:ext cx="0" cy="4589318"/>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0.82714</cdr:x>
      <cdr:y>0.19594</cdr:y>
    </cdr:from>
    <cdr:to>
      <cdr:x>0.90707</cdr:x>
      <cdr:y>0.2524</cdr:y>
    </cdr:to>
    <cdr:sp macro="" textlink="">
      <cdr:nvSpPr>
        <cdr:cNvPr id="15" name="TextBox 1"/>
        <cdr:cNvSpPr txBox="1"/>
      </cdr:nvSpPr>
      <cdr:spPr>
        <a:xfrm xmlns:a="http://schemas.openxmlformats.org/drawingml/2006/main">
          <a:off x="7090640" y="1141846"/>
          <a:ext cx="685223" cy="329046"/>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Squad</a:t>
          </a:r>
          <a:r>
            <a:rPr lang="en-US" sz="1200" baseline="0">
              <a:solidFill>
                <a:srgbClr val="FF0000"/>
              </a:solidFill>
            </a:rPr>
            <a:t> 4</a:t>
          </a:r>
          <a:endParaRPr lang="en-US" sz="1200">
            <a:solidFill>
              <a:srgbClr val="FF0000"/>
            </a:solidFill>
          </a:endParaRPr>
        </a:p>
      </cdr:txBody>
    </cdr:sp>
  </cdr:relSizeAnchor>
  <cdr:relSizeAnchor xmlns:cdr="http://schemas.openxmlformats.org/drawingml/2006/chartDrawing">
    <cdr:from>
      <cdr:x>0.7332</cdr:x>
      <cdr:y>0.19148</cdr:y>
    </cdr:from>
    <cdr:to>
      <cdr:x>0.79582</cdr:x>
      <cdr:y>0.24794</cdr:y>
    </cdr:to>
    <cdr:sp macro="" textlink="">
      <cdr:nvSpPr>
        <cdr:cNvPr id="16" name="TextBox 1"/>
        <cdr:cNvSpPr txBox="1"/>
      </cdr:nvSpPr>
      <cdr:spPr>
        <a:xfrm xmlns:a="http://schemas.openxmlformats.org/drawingml/2006/main">
          <a:off x="6285345" y="1115868"/>
          <a:ext cx="536864" cy="329046"/>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FF0000"/>
              </a:solidFill>
            </a:rPr>
            <a:t>E 219</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233361</xdr:colOff>
      <xdr:row>18</xdr:row>
      <xdr:rowOff>128587</xdr:rowOff>
    </xdr:from>
    <xdr:to>
      <xdr:col>26</xdr:col>
      <xdr:colOff>152399</xdr:colOff>
      <xdr:row>39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0" y="0"/>
    <xdr:ext cx="8639934" cy="62881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39934" cy="62881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0.06836</cdr:x>
      <cdr:y>0.16086</cdr:y>
    </cdr:from>
    <cdr:to>
      <cdr:x>0.23047</cdr:x>
      <cdr:y>0.2185</cdr:y>
    </cdr:to>
    <cdr:sp macro="" textlink="">
      <cdr:nvSpPr>
        <cdr:cNvPr id="2" name="TextBox 1"/>
        <cdr:cNvSpPr txBox="1"/>
      </cdr:nvSpPr>
      <cdr:spPr>
        <a:xfrm xmlns:a="http://schemas.openxmlformats.org/drawingml/2006/main">
          <a:off x="590044" y="1011504"/>
          <a:ext cx="1399248" cy="362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Fire duty in hours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B10" workbookViewId="0">
      <selection activeCell="D20" sqref="D20"/>
    </sheetView>
    <sheetView workbookViewId="1"/>
  </sheetViews>
  <sheetFormatPr defaultRowHeight="15" x14ac:dyDescent="0.25"/>
  <cols>
    <col min="1" max="2" width="30.42578125" style="106" bestFit="1" customWidth="1"/>
    <col min="3" max="3" width="15.28515625" style="107" bestFit="1" customWidth="1"/>
    <col min="4" max="4" width="29" style="108" customWidth="1"/>
    <col min="5" max="5" width="62.85546875" style="108" customWidth="1"/>
    <col min="6" max="16384" width="9.140625" style="108"/>
  </cols>
  <sheetData>
    <row r="1" spans="1:5" x14ac:dyDescent="0.25">
      <c r="A1" s="106" t="s">
        <v>0</v>
      </c>
    </row>
    <row r="2" spans="1:5" ht="15.75" thickBot="1" x14ac:dyDescent="0.3">
      <c r="A2" s="109" t="s">
        <v>1</v>
      </c>
      <c r="B2" s="109" t="s">
        <v>2</v>
      </c>
      <c r="C2" s="110" t="s">
        <v>3</v>
      </c>
      <c r="D2" s="110" t="s">
        <v>4</v>
      </c>
    </row>
    <row r="3" spans="1:5" x14ac:dyDescent="0.25">
      <c r="A3" s="120">
        <v>14032</v>
      </c>
      <c r="B3" s="120">
        <v>16833</v>
      </c>
      <c r="C3" s="107" t="s">
        <v>5</v>
      </c>
      <c r="D3" s="111">
        <f>(B3-A3)/365</f>
        <v>7.6739726027397257</v>
      </c>
      <c r="E3" s="108" t="s">
        <v>1289</v>
      </c>
    </row>
    <row r="4" spans="1:5" x14ac:dyDescent="0.25">
      <c r="A4" s="120">
        <f>1+B3</f>
        <v>16834</v>
      </c>
      <c r="B4" s="120">
        <v>17440</v>
      </c>
      <c r="C4" s="107" t="s">
        <v>6</v>
      </c>
      <c r="D4" s="111">
        <f>(B4-A4)/365</f>
        <v>1.6602739726027398</v>
      </c>
      <c r="E4" s="108" t="s">
        <v>1287</v>
      </c>
    </row>
    <row r="5" spans="1:5" x14ac:dyDescent="0.25">
      <c r="A5" s="120">
        <f>1+B4</f>
        <v>17441</v>
      </c>
      <c r="B5" s="120">
        <v>19359</v>
      </c>
      <c r="C5" s="107" t="s">
        <v>7</v>
      </c>
      <c r="D5" s="111">
        <f>(B5-A5)/365</f>
        <v>5.2547945205479456</v>
      </c>
      <c r="E5" s="108" t="s">
        <v>1288</v>
      </c>
    </row>
    <row r="6" spans="1:5" x14ac:dyDescent="0.25">
      <c r="A6" s="120">
        <f>1+B5</f>
        <v>19360</v>
      </c>
      <c r="B6" s="120">
        <v>20408</v>
      </c>
      <c r="C6" s="107" t="s">
        <v>8</v>
      </c>
      <c r="D6" s="111">
        <f>(B6-A6)/365</f>
        <v>2.871232876712329</v>
      </c>
      <c r="E6" s="108" t="s">
        <v>1304</v>
      </c>
    </row>
    <row r="7" spans="1:5" x14ac:dyDescent="0.25">
      <c r="A7" s="120">
        <f>1+B6</f>
        <v>20409</v>
      </c>
      <c r="B7" s="120">
        <v>21370</v>
      </c>
      <c r="C7" s="107" t="s">
        <v>9</v>
      </c>
      <c r="D7" s="111">
        <f>(B7-A7)/365</f>
        <v>2.6328767123287671</v>
      </c>
      <c r="E7" s="108" t="s">
        <v>1305</v>
      </c>
    </row>
    <row r="8" spans="1:5" ht="15.75" thickBot="1" x14ac:dyDescent="0.3">
      <c r="A8" s="112"/>
      <c r="B8" s="466" t="s">
        <v>156</v>
      </c>
      <c r="C8" s="466"/>
      <c r="D8" s="113">
        <f>(B7-A3)/365.4</f>
        <v>20.082101806239738</v>
      </c>
      <c r="E8" s="114"/>
    </row>
    <row r="9" spans="1:5" x14ac:dyDescent="0.25">
      <c r="A9" s="115">
        <f>1+B7</f>
        <v>21371</v>
      </c>
      <c r="B9" s="115" t="s">
        <v>10</v>
      </c>
      <c r="D9" s="114"/>
    </row>
    <row r="10" spans="1:5" x14ac:dyDescent="0.25">
      <c r="A10" s="120">
        <f>A9</f>
        <v>21371</v>
      </c>
      <c r="B10" s="120">
        <v>21393</v>
      </c>
      <c r="C10" s="107" t="s">
        <v>11</v>
      </c>
      <c r="D10" s="114"/>
      <c r="E10" s="108" t="s">
        <v>1306</v>
      </c>
    </row>
    <row r="11" spans="1:5" x14ac:dyDescent="0.25">
      <c r="A11" s="120">
        <v>21429</v>
      </c>
      <c r="B11" s="120">
        <v>21432</v>
      </c>
      <c r="C11" s="107" t="s">
        <v>12</v>
      </c>
      <c r="D11" s="114"/>
      <c r="E11" s="108" t="s">
        <v>1307</v>
      </c>
    </row>
    <row r="12" spans="1:5" x14ac:dyDescent="0.25">
      <c r="A12" s="120">
        <v>21436</v>
      </c>
      <c r="B12" s="120">
        <v>21437</v>
      </c>
      <c r="C12" s="107" t="s">
        <v>13</v>
      </c>
      <c r="D12" s="114"/>
      <c r="E12" s="108" t="s">
        <v>1308</v>
      </c>
    </row>
    <row r="13" spans="1:5" x14ac:dyDescent="0.25">
      <c r="A13" s="120">
        <f>1+B12+1</f>
        <v>21439</v>
      </c>
      <c r="B13" s="120"/>
      <c r="C13" s="107" t="s">
        <v>14</v>
      </c>
      <c r="D13" s="114"/>
      <c r="E13" s="108" t="s">
        <v>1291</v>
      </c>
    </row>
    <row r="14" spans="1:5" x14ac:dyDescent="0.25">
      <c r="A14" s="120"/>
      <c r="B14" s="120"/>
      <c r="C14" s="107" t="s">
        <v>15</v>
      </c>
      <c r="D14" s="114"/>
      <c r="E14" s="108" t="s">
        <v>1309</v>
      </c>
    </row>
    <row r="15" spans="1:5" x14ac:dyDescent="0.25">
      <c r="A15" s="120">
        <v>21440</v>
      </c>
      <c r="B15" s="120">
        <v>21445</v>
      </c>
      <c r="C15" s="107" t="s">
        <v>14</v>
      </c>
      <c r="D15" s="114"/>
      <c r="E15" s="116" t="s">
        <v>1291</v>
      </c>
    </row>
    <row r="16" spans="1:5" x14ac:dyDescent="0.25">
      <c r="A16" s="120">
        <v>21447</v>
      </c>
      <c r="B16" s="120">
        <f>A16</f>
        <v>21447</v>
      </c>
      <c r="C16" s="107" t="s">
        <v>16</v>
      </c>
      <c r="D16" s="108" t="s">
        <v>17</v>
      </c>
      <c r="E16" s="108" t="s">
        <v>1310</v>
      </c>
    </row>
    <row r="17" spans="1:5" x14ac:dyDescent="0.25">
      <c r="A17" s="120">
        <v>21448</v>
      </c>
      <c r="B17" s="120">
        <f>A17</f>
        <v>21448</v>
      </c>
      <c r="C17" s="107" t="s">
        <v>18</v>
      </c>
      <c r="E17" s="116" t="s">
        <v>1311</v>
      </c>
    </row>
    <row r="18" spans="1:5" x14ac:dyDescent="0.25">
      <c r="A18" s="120">
        <v>21452</v>
      </c>
      <c r="B18" s="120">
        <f>A18</f>
        <v>21452</v>
      </c>
      <c r="C18" s="107" t="s">
        <v>14</v>
      </c>
      <c r="D18" s="108" t="s">
        <v>1291</v>
      </c>
    </row>
    <row r="19" spans="1:5" x14ac:dyDescent="0.25">
      <c r="A19" s="120">
        <f>1+B18</f>
        <v>21453</v>
      </c>
      <c r="B19" s="120">
        <f>A19</f>
        <v>21453</v>
      </c>
      <c r="C19" s="107" t="s">
        <v>19</v>
      </c>
      <c r="D19" s="108" t="s">
        <v>1293</v>
      </c>
    </row>
    <row r="20" spans="1:5" x14ac:dyDescent="0.25">
      <c r="A20" s="120">
        <f>2+A19</f>
        <v>21455</v>
      </c>
      <c r="B20" s="120">
        <v>21460</v>
      </c>
      <c r="C20" s="107" t="s">
        <v>20</v>
      </c>
    </row>
    <row r="21" spans="1:5" x14ac:dyDescent="0.25">
      <c r="A21" s="120">
        <f>1+B20</f>
        <v>21461</v>
      </c>
      <c r="B21" s="120">
        <f>A21</f>
        <v>21461</v>
      </c>
      <c r="C21" s="107" t="s">
        <v>21</v>
      </c>
      <c r="D21" s="108" t="s">
        <v>22</v>
      </c>
    </row>
    <row r="22" spans="1:5" x14ac:dyDescent="0.25">
      <c r="A22" s="120">
        <v>21463</v>
      </c>
      <c r="B22" s="120">
        <f>A22</f>
        <v>21463</v>
      </c>
      <c r="C22" s="107" t="s">
        <v>23</v>
      </c>
      <c r="D22" s="108" t="s">
        <v>1292</v>
      </c>
    </row>
    <row r="23" spans="1:5" x14ac:dyDescent="0.25">
      <c r="A23" s="120">
        <f>1+B22</f>
        <v>21464</v>
      </c>
      <c r="B23" s="120">
        <v>21511</v>
      </c>
      <c r="C23" s="107" t="s">
        <v>14</v>
      </c>
      <c r="D23" s="108" t="s">
        <v>1291</v>
      </c>
    </row>
    <row r="24" spans="1:5" x14ac:dyDescent="0.25">
      <c r="A24" s="120">
        <v>21472</v>
      </c>
      <c r="B24" s="120">
        <v>21473</v>
      </c>
      <c r="C24" s="107" t="s">
        <v>24</v>
      </c>
      <c r="D24" s="468" t="s">
        <v>38</v>
      </c>
      <c r="E24" s="468"/>
    </row>
    <row r="25" spans="1:5" x14ac:dyDescent="0.25">
      <c r="A25" s="120">
        <f>1+B23</f>
        <v>21512</v>
      </c>
      <c r="B25" s="120">
        <f>A25</f>
        <v>21512</v>
      </c>
      <c r="C25" s="107" t="s">
        <v>25</v>
      </c>
    </row>
    <row r="26" spans="1:5" x14ac:dyDescent="0.25">
      <c r="A26" s="120">
        <v>21516</v>
      </c>
      <c r="B26" s="120">
        <v>21550</v>
      </c>
      <c r="C26" s="107" t="s">
        <v>26</v>
      </c>
    </row>
    <row r="27" spans="1:5" x14ac:dyDescent="0.25">
      <c r="A27" s="120">
        <f>1+B26</f>
        <v>21551</v>
      </c>
      <c r="B27" s="120">
        <v>21573</v>
      </c>
      <c r="C27" s="107" t="s">
        <v>27</v>
      </c>
    </row>
    <row r="28" spans="1:5" x14ac:dyDescent="0.25">
      <c r="A28" s="106">
        <v>21560</v>
      </c>
      <c r="B28" s="106" t="s">
        <v>28</v>
      </c>
      <c r="C28" s="107" t="s">
        <v>29</v>
      </c>
    </row>
    <row r="29" spans="1:5" x14ac:dyDescent="0.25">
      <c r="A29" s="106">
        <v>21560</v>
      </c>
      <c r="B29" s="106" t="s">
        <v>28</v>
      </c>
      <c r="C29" s="107" t="s">
        <v>30</v>
      </c>
    </row>
    <row r="30" spans="1:5" x14ac:dyDescent="0.25">
      <c r="A30" s="106">
        <v>21560</v>
      </c>
      <c r="B30" s="106" t="s">
        <v>28</v>
      </c>
      <c r="C30" s="107" t="s">
        <v>31</v>
      </c>
    </row>
    <row r="31" spans="1:5" x14ac:dyDescent="0.25">
      <c r="A31" s="120">
        <f>1+B27</f>
        <v>21574</v>
      </c>
      <c r="B31" s="120">
        <v>21873</v>
      </c>
      <c r="C31" s="107" t="s">
        <v>32</v>
      </c>
      <c r="D31" s="108" t="s">
        <v>1290</v>
      </c>
    </row>
    <row r="32" spans="1:5" x14ac:dyDescent="0.25">
      <c r="A32" s="120">
        <f>1+B31</f>
        <v>21874</v>
      </c>
      <c r="B32" s="120">
        <v>21906</v>
      </c>
      <c r="C32" s="107" t="s">
        <v>33</v>
      </c>
    </row>
    <row r="33" spans="1:5" ht="15.75" thickBot="1" x14ac:dyDescent="0.3">
      <c r="A33" s="121">
        <f>1+B32</f>
        <v>21907</v>
      </c>
      <c r="B33" s="121">
        <v>21972</v>
      </c>
      <c r="C33" s="110" t="s">
        <v>34</v>
      </c>
      <c r="D33" s="117"/>
      <c r="E33" s="114"/>
    </row>
    <row r="34" spans="1:5" x14ac:dyDescent="0.25">
      <c r="B34" s="467" t="s">
        <v>157</v>
      </c>
      <c r="C34" s="467"/>
      <c r="D34" s="118">
        <f>(B33-A9)/365</f>
        <v>1.6465753424657534</v>
      </c>
    </row>
    <row r="35" spans="1:5" x14ac:dyDescent="0.25">
      <c r="C35" s="119" t="s">
        <v>158</v>
      </c>
      <c r="D35" s="118">
        <f>(B33-A3)/365.4</f>
        <v>21.729611384783801</v>
      </c>
    </row>
  </sheetData>
  <mergeCells count="3">
    <mergeCell ref="B8:C8"/>
    <mergeCell ref="B34:C34"/>
    <mergeCell ref="D24:E24"/>
  </mergeCells>
  <phoneticPr fontId="0" type="noConversion"/>
  <pageMargins left="0.75" right="0.75" top="1" bottom="1" header="0.5" footer="0.5"/>
  <pageSetup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AC20"/>
  <sheetViews>
    <sheetView workbookViewId="0"/>
    <sheetView workbookViewId="1"/>
  </sheetViews>
  <sheetFormatPr defaultRowHeight="12.75" x14ac:dyDescent="0.2"/>
  <cols>
    <col min="5" max="29" width="6.7109375" customWidth="1"/>
  </cols>
  <sheetData>
    <row r="6" spans="4:29" x14ac:dyDescent="0.2">
      <c r="E6">
        <v>1</v>
      </c>
      <c r="F6">
        <v>2</v>
      </c>
      <c r="G6">
        <v>3</v>
      </c>
      <c r="H6">
        <v>4</v>
      </c>
      <c r="I6">
        <v>5</v>
      </c>
      <c r="J6">
        <v>6</v>
      </c>
      <c r="K6">
        <v>7</v>
      </c>
      <c r="L6">
        <v>8</v>
      </c>
      <c r="M6">
        <v>9</v>
      </c>
      <c r="N6">
        <v>10</v>
      </c>
      <c r="O6">
        <v>11</v>
      </c>
      <c r="P6">
        <v>12</v>
      </c>
      <c r="Q6">
        <v>13</v>
      </c>
      <c r="R6">
        <v>14</v>
      </c>
      <c r="S6">
        <v>15</v>
      </c>
      <c r="T6">
        <v>16</v>
      </c>
      <c r="U6">
        <v>17</v>
      </c>
      <c r="V6">
        <v>18</v>
      </c>
      <c r="W6">
        <v>19</v>
      </c>
      <c r="X6">
        <v>20</v>
      </c>
      <c r="Y6">
        <v>21</v>
      </c>
      <c r="Z6">
        <v>22</v>
      </c>
      <c r="AA6">
        <v>23</v>
      </c>
      <c r="AB6">
        <v>24</v>
      </c>
      <c r="AC6">
        <v>25</v>
      </c>
    </row>
    <row r="7" spans="4:29" x14ac:dyDescent="0.2">
      <c r="D7" s="174" t="s">
        <v>1876</v>
      </c>
      <c r="E7">
        <v>48</v>
      </c>
      <c r="F7">
        <v>48</v>
      </c>
      <c r="G7">
        <v>72</v>
      </c>
      <c r="H7" s="183" t="s">
        <v>1938</v>
      </c>
      <c r="I7" s="183" t="s">
        <v>1938</v>
      </c>
      <c r="J7" s="183" t="s">
        <v>1938</v>
      </c>
      <c r="T7">
        <v>72</v>
      </c>
      <c r="U7">
        <v>72</v>
      </c>
      <c r="V7">
        <v>18</v>
      </c>
      <c r="W7" s="183" t="s">
        <v>1938</v>
      </c>
      <c r="X7" s="183" t="s">
        <v>1938</v>
      </c>
      <c r="Y7" s="183" t="s">
        <v>1938</v>
      </c>
    </row>
    <row r="8" spans="4:29" x14ac:dyDescent="0.2">
      <c r="D8" s="174" t="s">
        <v>1877</v>
      </c>
      <c r="H8">
        <v>48</v>
      </c>
      <c r="I8">
        <v>48</v>
      </c>
      <c r="J8">
        <v>72</v>
      </c>
      <c r="K8" s="183" t="s">
        <v>1938</v>
      </c>
      <c r="L8" s="183" t="s">
        <v>1938</v>
      </c>
      <c r="M8" s="183" t="s">
        <v>1938</v>
      </c>
      <c r="W8">
        <v>72</v>
      </c>
      <c r="X8">
        <v>72</v>
      </c>
      <c r="Y8">
        <v>72</v>
      </c>
      <c r="Z8" s="183" t="s">
        <v>1938</v>
      </c>
      <c r="AA8" s="183" t="s">
        <v>1938</v>
      </c>
      <c r="AB8" s="183" t="s">
        <v>1938</v>
      </c>
    </row>
    <row r="9" spans="4:29" x14ac:dyDescent="0.2">
      <c r="D9" s="174" t="s">
        <v>1878</v>
      </c>
      <c r="E9" s="183" t="s">
        <v>1938</v>
      </c>
      <c r="F9" s="183" t="s">
        <v>1938</v>
      </c>
      <c r="K9">
        <v>48</v>
      </c>
      <c r="L9">
        <v>48</v>
      </c>
      <c r="M9">
        <v>72</v>
      </c>
      <c r="N9" s="183" t="s">
        <v>1938</v>
      </c>
      <c r="O9" s="183" t="s">
        <v>1938</v>
      </c>
      <c r="P9" s="183" t="s">
        <v>1938</v>
      </c>
      <c r="Z9">
        <v>72</v>
      </c>
      <c r="AA9">
        <v>72</v>
      </c>
      <c r="AB9">
        <v>72</v>
      </c>
      <c r="AC9" s="183" t="s">
        <v>1938</v>
      </c>
    </row>
    <row r="10" spans="4:29" s="181" customFormat="1" x14ac:dyDescent="0.2">
      <c r="D10" s="180" t="s">
        <v>1879</v>
      </c>
      <c r="E10" s="181">
        <v>72</v>
      </c>
      <c r="F10" s="181">
        <v>72</v>
      </c>
      <c r="G10" s="184" t="s">
        <v>1938</v>
      </c>
      <c r="H10" s="184" t="s">
        <v>1938</v>
      </c>
      <c r="I10" s="184" t="s">
        <v>1938</v>
      </c>
      <c r="N10" s="181">
        <v>48</v>
      </c>
      <c r="O10" s="181">
        <v>48</v>
      </c>
      <c r="P10" s="181">
        <v>72</v>
      </c>
      <c r="Q10" s="184" t="s">
        <v>1938</v>
      </c>
      <c r="R10" s="184" t="s">
        <v>1938</v>
      </c>
      <c r="S10" s="184" t="s">
        <v>1938</v>
      </c>
      <c r="AC10" s="181">
        <v>72</v>
      </c>
    </row>
    <row r="11" spans="4:29" s="186" customFormat="1" x14ac:dyDescent="0.2">
      <c r="D11" s="185" t="s">
        <v>1880</v>
      </c>
      <c r="O11">
        <v>48</v>
      </c>
      <c r="P11">
        <v>48</v>
      </c>
      <c r="Q11">
        <v>72</v>
      </c>
    </row>
    <row r="12" spans="4:29" x14ac:dyDescent="0.2">
      <c r="D12" s="174" t="s">
        <v>1881</v>
      </c>
    </row>
    <row r="13" spans="4:29" x14ac:dyDescent="0.2">
      <c r="D13" s="174" t="s">
        <v>1896</v>
      </c>
    </row>
    <row r="14" spans="4:29" x14ac:dyDescent="0.2">
      <c r="D14" s="174" t="s">
        <v>1876</v>
      </c>
    </row>
    <row r="15" spans="4:29" x14ac:dyDescent="0.2">
      <c r="D15" s="174" t="s">
        <v>1877</v>
      </c>
    </row>
    <row r="16" spans="4:29" x14ac:dyDescent="0.2">
      <c r="D16" s="174" t="s">
        <v>1878</v>
      </c>
    </row>
    <row r="17" spans="4:4" x14ac:dyDescent="0.2">
      <c r="D17" s="174" t="s">
        <v>1879</v>
      </c>
    </row>
    <row r="18" spans="4:4" x14ac:dyDescent="0.2">
      <c r="D18" s="174" t="s">
        <v>1880</v>
      </c>
    </row>
    <row r="19" spans="4:4" x14ac:dyDescent="0.2">
      <c r="D19" s="174" t="s">
        <v>1881</v>
      </c>
    </row>
    <row r="20" spans="4:4" x14ac:dyDescent="0.2">
      <c r="D20" s="174" t="s">
        <v>1896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42"/>
  <sheetViews>
    <sheetView workbookViewId="0">
      <selection activeCell="D12" sqref="D12"/>
    </sheetView>
    <sheetView workbookViewId="1"/>
  </sheetViews>
  <sheetFormatPr defaultRowHeight="15" x14ac:dyDescent="0.25"/>
  <cols>
    <col min="1" max="3" width="9.140625" style="129"/>
    <col min="4" max="4" width="68.7109375" style="129" customWidth="1"/>
    <col min="5" max="16384" width="9.140625" style="129"/>
  </cols>
  <sheetData>
    <row r="4" spans="2:5" x14ac:dyDescent="0.25">
      <c r="C4" s="129" t="s">
        <v>1331</v>
      </c>
      <c r="D4" s="129" t="s">
        <v>1377</v>
      </c>
    </row>
    <row r="5" spans="2:5" x14ac:dyDescent="0.25">
      <c r="C5" s="129" t="s">
        <v>1275</v>
      </c>
      <c r="D5" s="129" t="s">
        <v>1378</v>
      </c>
    </row>
    <row r="6" spans="2:5" x14ac:dyDescent="0.25">
      <c r="B6" s="129" t="s">
        <v>1206</v>
      </c>
      <c r="C6" s="129">
        <v>201</v>
      </c>
      <c r="D6" s="129" t="s">
        <v>1379</v>
      </c>
    </row>
    <row r="7" spans="2:5" s="162" customFormat="1" x14ac:dyDescent="0.25">
      <c r="B7" s="162" t="s">
        <v>32</v>
      </c>
      <c r="C7" s="162">
        <v>211</v>
      </c>
      <c r="D7" s="162" t="s">
        <v>1706</v>
      </c>
      <c r="E7" s="162" t="s">
        <v>25</v>
      </c>
    </row>
    <row r="8" spans="2:5" s="162" customFormat="1" x14ac:dyDescent="0.25">
      <c r="B8" s="162" t="s">
        <v>1679</v>
      </c>
      <c r="C8" s="162">
        <v>218</v>
      </c>
      <c r="D8" s="162" t="s">
        <v>1707</v>
      </c>
    </row>
    <row r="9" spans="2:5" x14ac:dyDescent="0.25">
      <c r="B9" s="129" t="s">
        <v>8</v>
      </c>
      <c r="C9" s="129">
        <v>219</v>
      </c>
      <c r="D9" s="129" t="s">
        <v>1304</v>
      </c>
    </row>
    <row r="10" spans="2:5" x14ac:dyDescent="0.25">
      <c r="B10" s="162" t="s">
        <v>1494</v>
      </c>
      <c r="C10" s="129">
        <v>227</v>
      </c>
      <c r="D10" s="129" t="s">
        <v>1708</v>
      </c>
    </row>
    <row r="11" spans="2:5" x14ac:dyDescent="0.25">
      <c r="B11" s="162" t="s">
        <v>1472</v>
      </c>
      <c r="C11" s="129">
        <v>234</v>
      </c>
      <c r="D11" s="129" t="s">
        <v>1709</v>
      </c>
    </row>
    <row r="12" spans="2:5" x14ac:dyDescent="0.25">
      <c r="B12" s="129" t="s">
        <v>6</v>
      </c>
      <c r="C12" s="129">
        <v>242</v>
      </c>
      <c r="D12" s="129" t="s">
        <v>1287</v>
      </c>
    </row>
    <row r="13" spans="2:5" x14ac:dyDescent="0.25">
      <c r="B13" s="129" t="s">
        <v>1234</v>
      </c>
      <c r="C13" s="129">
        <v>245</v>
      </c>
      <c r="D13" s="129" t="s">
        <v>1380</v>
      </c>
    </row>
    <row r="14" spans="2:5" x14ac:dyDescent="0.25">
      <c r="B14" s="129" t="s">
        <v>841</v>
      </c>
      <c r="C14" s="129">
        <v>247</v>
      </c>
      <c r="D14" s="129" t="s">
        <v>1381</v>
      </c>
    </row>
    <row r="15" spans="2:5" x14ac:dyDescent="0.25">
      <c r="B15" s="129" t="s">
        <v>1322</v>
      </c>
      <c r="C15" s="129">
        <v>248</v>
      </c>
      <c r="D15" s="129" t="s">
        <v>1710</v>
      </c>
    </row>
    <row r="16" spans="2:5" x14ac:dyDescent="0.25">
      <c r="B16" s="129" t="s">
        <v>1368</v>
      </c>
      <c r="C16" s="129">
        <v>249</v>
      </c>
      <c r="D16" s="129" t="s">
        <v>1382</v>
      </c>
      <c r="E16" s="129" t="s">
        <v>1711</v>
      </c>
    </row>
    <row r="17" spans="2:5" x14ac:dyDescent="0.25">
      <c r="B17" s="129" t="s">
        <v>7</v>
      </c>
      <c r="C17" s="129">
        <v>250</v>
      </c>
      <c r="D17" s="129" t="s">
        <v>1288</v>
      </c>
    </row>
    <row r="18" spans="2:5" x14ac:dyDescent="0.25">
      <c r="B18" s="129" t="s">
        <v>51</v>
      </c>
      <c r="C18" s="129">
        <v>251</v>
      </c>
      <c r="D18" s="129" t="s">
        <v>1712</v>
      </c>
      <c r="E18" s="129" t="s">
        <v>32</v>
      </c>
    </row>
    <row r="19" spans="2:5" s="153" customFormat="1" x14ac:dyDescent="0.25">
      <c r="B19" s="153" t="s">
        <v>1044</v>
      </c>
      <c r="C19" s="153">
        <v>252</v>
      </c>
      <c r="D19" s="153" t="s">
        <v>1713</v>
      </c>
    </row>
    <row r="20" spans="2:5" s="153" customFormat="1" x14ac:dyDescent="0.25">
      <c r="B20" s="153" t="s">
        <v>887</v>
      </c>
      <c r="C20" s="153">
        <v>253</v>
      </c>
      <c r="D20" s="153" t="s">
        <v>1383</v>
      </c>
    </row>
    <row r="21" spans="2:5" s="153" customFormat="1" x14ac:dyDescent="0.25">
      <c r="B21" s="153" t="s">
        <v>1332</v>
      </c>
      <c r="C21" s="153">
        <v>255</v>
      </c>
      <c r="D21" s="153" t="s">
        <v>1714</v>
      </c>
    </row>
    <row r="22" spans="2:5" s="153" customFormat="1" x14ac:dyDescent="0.25">
      <c r="B22" s="153" t="s">
        <v>1359</v>
      </c>
      <c r="C22" s="153">
        <v>257</v>
      </c>
      <c r="D22" s="153" t="s">
        <v>1384</v>
      </c>
    </row>
    <row r="23" spans="2:5" s="153" customFormat="1" x14ac:dyDescent="0.25">
      <c r="B23" s="153" t="s">
        <v>5</v>
      </c>
      <c r="C23" s="153">
        <v>258</v>
      </c>
      <c r="D23" s="153" t="s">
        <v>1715</v>
      </c>
      <c r="E23" s="153" t="s">
        <v>1716</v>
      </c>
    </row>
    <row r="24" spans="2:5" s="153" customFormat="1" x14ac:dyDescent="0.25">
      <c r="B24" s="153" t="s">
        <v>1534</v>
      </c>
      <c r="C24" s="153">
        <v>280</v>
      </c>
      <c r="D24" s="153" t="s">
        <v>1717</v>
      </c>
    </row>
    <row r="25" spans="2:5" s="153" customFormat="1" x14ac:dyDescent="0.25">
      <c r="B25" s="153" t="s">
        <v>1026</v>
      </c>
      <c r="C25" s="153">
        <v>281</v>
      </c>
      <c r="D25" s="153" t="s">
        <v>1385</v>
      </c>
    </row>
    <row r="26" spans="2:5" s="153" customFormat="1" x14ac:dyDescent="0.25">
      <c r="B26" s="153" t="s">
        <v>1241</v>
      </c>
      <c r="C26" s="153">
        <v>282</v>
      </c>
      <c r="D26" s="153" t="s">
        <v>1718</v>
      </c>
    </row>
    <row r="27" spans="2:5" s="153" customFormat="1" x14ac:dyDescent="0.25">
      <c r="B27" s="153" t="s">
        <v>1243</v>
      </c>
      <c r="C27" s="153">
        <v>292</v>
      </c>
      <c r="D27" s="153" t="s">
        <v>1386</v>
      </c>
    </row>
    <row r="28" spans="2:5" s="153" customFormat="1" x14ac:dyDescent="0.25">
      <c r="B28" s="153" t="s">
        <v>1376</v>
      </c>
      <c r="C28" s="165" t="s">
        <v>1376</v>
      </c>
      <c r="D28" s="153" t="s">
        <v>1305</v>
      </c>
    </row>
    <row r="29" spans="2:5" s="153" customFormat="1" x14ac:dyDescent="0.25"/>
    <row r="30" spans="2:5" s="153" customFormat="1" x14ac:dyDescent="0.25"/>
    <row r="31" spans="2:5" s="153" customFormat="1" x14ac:dyDescent="0.25"/>
    <row r="33" spans="2:5" x14ac:dyDescent="0.25">
      <c r="B33" s="129" t="s">
        <v>1235</v>
      </c>
      <c r="C33" s="129">
        <v>114</v>
      </c>
      <c r="D33" s="129" t="s">
        <v>1387</v>
      </c>
    </row>
    <row r="34" spans="2:5" x14ac:dyDescent="0.25">
      <c r="B34" s="129" t="s">
        <v>1374</v>
      </c>
      <c r="C34" s="129">
        <v>119</v>
      </c>
      <c r="D34" s="129" t="s">
        <v>1719</v>
      </c>
      <c r="E34" s="129" t="s">
        <v>32</v>
      </c>
    </row>
    <row r="35" spans="2:5" s="162" customFormat="1" x14ac:dyDescent="0.25">
      <c r="C35" s="162">
        <v>123</v>
      </c>
      <c r="D35" s="162" t="s">
        <v>1720</v>
      </c>
    </row>
    <row r="36" spans="2:5" x14ac:dyDescent="0.25">
      <c r="B36" s="129" t="s">
        <v>1375</v>
      </c>
      <c r="C36" s="129">
        <v>128</v>
      </c>
      <c r="D36" s="129" t="s">
        <v>1390</v>
      </c>
    </row>
    <row r="37" spans="2:5" x14ac:dyDescent="0.25">
      <c r="C37" s="129">
        <v>132</v>
      </c>
      <c r="D37" s="129" t="s">
        <v>1721</v>
      </c>
      <c r="E37" s="129" t="s">
        <v>1534</v>
      </c>
    </row>
    <row r="38" spans="2:5" x14ac:dyDescent="0.25">
      <c r="B38" s="129" t="s">
        <v>1272</v>
      </c>
      <c r="C38" s="129">
        <v>148</v>
      </c>
      <c r="D38" s="129" t="s">
        <v>1388</v>
      </c>
      <c r="E38" s="129" t="s">
        <v>1241</v>
      </c>
    </row>
    <row r="39" spans="2:5" x14ac:dyDescent="0.25">
      <c r="B39" s="129" t="s">
        <v>763</v>
      </c>
      <c r="C39" s="129">
        <v>149</v>
      </c>
      <c r="D39" s="129" t="s">
        <v>1389</v>
      </c>
      <c r="E39" s="129" t="s">
        <v>1722</v>
      </c>
    </row>
    <row r="40" spans="2:5" x14ac:dyDescent="0.25">
      <c r="C40" s="129">
        <v>153</v>
      </c>
      <c r="D40" s="129" t="s">
        <v>1723</v>
      </c>
      <c r="E40" s="129" t="s">
        <v>1724</v>
      </c>
    </row>
    <row r="41" spans="2:5" x14ac:dyDescent="0.25">
      <c r="B41" s="129" t="s">
        <v>1017</v>
      </c>
      <c r="C41" s="129">
        <v>157</v>
      </c>
      <c r="D41" s="129" t="s">
        <v>1391</v>
      </c>
      <c r="E41" s="129" t="s">
        <v>1332</v>
      </c>
    </row>
    <row r="42" spans="2:5" x14ac:dyDescent="0.25">
      <c r="B42" s="129" t="s">
        <v>764</v>
      </c>
      <c r="C42" s="129">
        <v>168</v>
      </c>
      <c r="D42" s="129" t="s">
        <v>1392</v>
      </c>
      <c r="E42" s="129" t="s">
        <v>1725</v>
      </c>
    </row>
  </sheetData>
  <sortState ref="B44:D58">
    <sortCondition ref="C44:C5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 workbookViewId="1"/>
  </sheetViews>
  <sheetFormatPr defaultRowHeight="12.75" x14ac:dyDescent="0.2"/>
  <cols>
    <col min="1" max="1" width="9.7109375" style="1" bestFit="1" customWidth="1"/>
    <col min="2" max="2" width="9.42578125" style="2" bestFit="1" customWidth="1"/>
    <col min="3" max="4" width="9.140625" style="2"/>
    <col min="5" max="6" width="9.140625" style="6"/>
    <col min="7" max="16384" width="9.140625" style="1"/>
  </cols>
  <sheetData>
    <row r="1" spans="1:6" x14ac:dyDescent="0.2">
      <c r="B1" s="2" t="s">
        <v>35</v>
      </c>
      <c r="C1" s="2" t="s">
        <v>36</v>
      </c>
      <c r="D1" s="2" t="s">
        <v>37</v>
      </c>
      <c r="E1" s="469" t="s">
        <v>219</v>
      </c>
      <c r="F1" s="469"/>
    </row>
    <row r="2" spans="1:6" ht="13.5" thickBot="1" x14ac:dyDescent="0.25">
      <c r="A2" s="3"/>
      <c r="B2" s="4"/>
      <c r="C2" s="4"/>
      <c r="D2" s="4"/>
      <c r="E2" s="5" t="s">
        <v>235</v>
      </c>
      <c r="F2" s="5" t="s">
        <v>236</v>
      </c>
    </row>
    <row r="3" spans="1:6" ht="13.5" thickTop="1" x14ac:dyDescent="0.2">
      <c r="A3" s="1">
        <v>1938</v>
      </c>
      <c r="B3" s="2">
        <v>37</v>
      </c>
      <c r="C3" s="2">
        <v>9</v>
      </c>
      <c r="D3" s="2">
        <v>15</v>
      </c>
      <c r="E3" s="6">
        <v>6.35</v>
      </c>
      <c r="F3" s="6">
        <f>6+35/60</f>
        <v>6.583333333333333</v>
      </c>
    </row>
    <row r="4" spans="1:6" x14ac:dyDescent="0.2">
      <c r="A4" s="1">
        <f>1+A3</f>
        <v>1939</v>
      </c>
      <c r="B4" s="2">
        <v>78</v>
      </c>
      <c r="C4" s="2">
        <v>15</v>
      </c>
      <c r="D4" s="2">
        <v>37</v>
      </c>
      <c r="E4" s="6">
        <v>22.06</v>
      </c>
      <c r="F4" s="6">
        <f>22+6/60</f>
        <v>22.1</v>
      </c>
    </row>
    <row r="5" spans="1:6" x14ac:dyDescent="0.2">
      <c r="A5" s="1">
        <f t="shared" ref="A5:A24" si="0">1+A4</f>
        <v>1940</v>
      </c>
      <c r="B5" s="2">
        <v>57</v>
      </c>
      <c r="C5" s="2">
        <v>17</v>
      </c>
      <c r="D5" s="2">
        <v>20</v>
      </c>
      <c r="E5" s="6">
        <v>22.17</v>
      </c>
      <c r="F5" s="6">
        <f>22+17/60</f>
        <v>22.283333333333335</v>
      </c>
    </row>
    <row r="6" spans="1:6" x14ac:dyDescent="0.2">
      <c r="A6" s="1">
        <f t="shared" si="0"/>
        <v>1941</v>
      </c>
      <c r="B6" s="2">
        <v>65</v>
      </c>
      <c r="C6" s="2">
        <v>8</v>
      </c>
      <c r="D6" s="2">
        <v>32</v>
      </c>
      <c r="E6" s="6">
        <v>20.079999999999998</v>
      </c>
      <c r="F6" s="6">
        <f>20+8/60</f>
        <v>20.133333333333333</v>
      </c>
    </row>
    <row r="7" spans="1:6" x14ac:dyDescent="0.2">
      <c r="A7" s="1">
        <f t="shared" si="0"/>
        <v>1942</v>
      </c>
      <c r="B7" s="2">
        <v>57</v>
      </c>
      <c r="C7" s="2">
        <v>15</v>
      </c>
      <c r="D7" s="2">
        <v>21</v>
      </c>
      <c r="E7" s="6">
        <v>19.23</v>
      </c>
      <c r="F7" s="6">
        <f>19+23/60</f>
        <v>19.383333333333333</v>
      </c>
    </row>
    <row r="8" spans="1:6" x14ac:dyDescent="0.2">
      <c r="A8" s="1">
        <f t="shared" si="0"/>
        <v>1943</v>
      </c>
      <c r="B8" s="2">
        <v>55</v>
      </c>
      <c r="C8" s="2">
        <v>9</v>
      </c>
      <c r="D8" s="2">
        <v>29</v>
      </c>
      <c r="E8" s="6">
        <v>29.39</v>
      </c>
      <c r="F8" s="6">
        <f>29+39/60</f>
        <v>29.65</v>
      </c>
    </row>
    <row r="9" spans="1:6" x14ac:dyDescent="0.2">
      <c r="A9" s="1">
        <f t="shared" si="0"/>
        <v>1944</v>
      </c>
      <c r="B9" s="2">
        <v>111</v>
      </c>
      <c r="C9" s="2">
        <v>27</v>
      </c>
      <c r="D9" s="2">
        <v>47</v>
      </c>
      <c r="E9" s="6">
        <v>45.18</v>
      </c>
      <c r="F9" s="6">
        <f>45+18/60</f>
        <v>45.3</v>
      </c>
    </row>
    <row r="10" spans="1:6" x14ac:dyDescent="0.2">
      <c r="A10" s="1">
        <f t="shared" si="0"/>
        <v>1945</v>
      </c>
      <c r="B10" s="2">
        <v>106</v>
      </c>
      <c r="C10" s="2">
        <v>25</v>
      </c>
      <c r="D10" s="2">
        <v>41</v>
      </c>
      <c r="E10" s="6">
        <v>43.09</v>
      </c>
      <c r="F10" s="6">
        <f>43+9/60</f>
        <v>43.15</v>
      </c>
    </row>
    <row r="11" spans="1:6" x14ac:dyDescent="0.2">
      <c r="A11" s="1">
        <f t="shared" si="0"/>
        <v>1946</v>
      </c>
      <c r="B11" s="2">
        <v>148</v>
      </c>
      <c r="C11" s="2">
        <v>66</v>
      </c>
      <c r="D11" s="2">
        <v>56</v>
      </c>
      <c r="E11" s="6">
        <v>23.5</v>
      </c>
      <c r="F11" s="6">
        <f>53+50/60</f>
        <v>53.833333333333336</v>
      </c>
    </row>
    <row r="12" spans="1:6" x14ac:dyDescent="0.2">
      <c r="A12" s="1">
        <f t="shared" si="0"/>
        <v>1947</v>
      </c>
      <c r="B12" s="2">
        <v>126</v>
      </c>
      <c r="C12" s="2">
        <v>52</v>
      </c>
      <c r="D12" s="2">
        <v>50</v>
      </c>
      <c r="E12" s="6">
        <v>24.38</v>
      </c>
      <c r="F12" s="6">
        <f>24+38/60</f>
        <v>24.633333333333333</v>
      </c>
    </row>
    <row r="13" spans="1:6" x14ac:dyDescent="0.2">
      <c r="A13" s="1">
        <f t="shared" si="0"/>
        <v>1948</v>
      </c>
      <c r="B13" s="2">
        <v>168</v>
      </c>
      <c r="C13" s="2">
        <v>52</v>
      </c>
      <c r="D13" s="2">
        <v>69</v>
      </c>
      <c r="E13" s="6">
        <v>25.12</v>
      </c>
      <c r="F13" s="6">
        <f>25+12/60</f>
        <v>25.2</v>
      </c>
    </row>
    <row r="14" spans="1:6" x14ac:dyDescent="0.2">
      <c r="A14" s="1">
        <f t="shared" si="0"/>
        <v>1949</v>
      </c>
      <c r="B14" s="2">
        <v>189</v>
      </c>
      <c r="C14" s="2">
        <v>47</v>
      </c>
      <c r="D14" s="2">
        <v>78</v>
      </c>
      <c r="E14" s="6">
        <v>32.03</v>
      </c>
      <c r="F14" s="6">
        <f>32+3/60</f>
        <v>32.049999999999997</v>
      </c>
    </row>
    <row r="15" spans="1:6" x14ac:dyDescent="0.2">
      <c r="A15" s="1">
        <f t="shared" si="0"/>
        <v>1950</v>
      </c>
      <c r="B15" s="2">
        <v>209</v>
      </c>
      <c r="C15" s="2">
        <v>40</v>
      </c>
      <c r="D15" s="2">
        <v>81</v>
      </c>
      <c r="E15" s="6">
        <v>31</v>
      </c>
      <c r="F15" s="6">
        <f>31</f>
        <v>31</v>
      </c>
    </row>
    <row r="16" spans="1:6" x14ac:dyDescent="0.2">
      <c r="A16" s="1">
        <f t="shared" si="0"/>
        <v>1951</v>
      </c>
      <c r="B16" s="2">
        <v>192</v>
      </c>
      <c r="C16" s="2">
        <v>49</v>
      </c>
      <c r="D16" s="2">
        <v>60</v>
      </c>
      <c r="E16" s="6">
        <v>29.27</v>
      </c>
      <c r="F16" s="6">
        <f>29+27/60</f>
        <v>29.45</v>
      </c>
    </row>
    <row r="17" spans="1:6" x14ac:dyDescent="0.2">
      <c r="A17" s="1">
        <f t="shared" si="0"/>
        <v>1952</v>
      </c>
      <c r="B17" s="2">
        <v>237</v>
      </c>
      <c r="C17" s="2">
        <v>56</v>
      </c>
      <c r="D17" s="2">
        <v>77</v>
      </c>
      <c r="E17" s="6">
        <v>40.32</v>
      </c>
      <c r="F17" s="6">
        <f>40+32/60</f>
        <v>40.533333333333331</v>
      </c>
    </row>
    <row r="18" spans="1:6" x14ac:dyDescent="0.2">
      <c r="A18" s="1">
        <f t="shared" si="0"/>
        <v>1953</v>
      </c>
      <c r="B18" s="2">
        <v>158</v>
      </c>
      <c r="C18" s="2">
        <v>29</v>
      </c>
      <c r="D18" s="2">
        <v>49</v>
      </c>
      <c r="E18" s="6">
        <v>23.05</v>
      </c>
      <c r="F18" s="6">
        <f>23+5/60</f>
        <v>23.083333333333332</v>
      </c>
    </row>
    <row r="19" spans="1:6" x14ac:dyDescent="0.2">
      <c r="A19" s="1">
        <f t="shared" si="0"/>
        <v>1954</v>
      </c>
      <c r="B19" s="2">
        <v>170</v>
      </c>
      <c r="C19" s="2">
        <v>22</v>
      </c>
      <c r="D19" s="2">
        <v>56</v>
      </c>
      <c r="E19" s="6">
        <v>45.29</v>
      </c>
      <c r="F19" s="6">
        <f>45+29/60</f>
        <v>45.483333333333334</v>
      </c>
    </row>
    <row r="20" spans="1:6" x14ac:dyDescent="0.2">
      <c r="A20" s="1">
        <f t="shared" si="0"/>
        <v>1955</v>
      </c>
      <c r="B20" s="2">
        <v>227</v>
      </c>
      <c r="C20" s="2">
        <v>33</v>
      </c>
      <c r="D20" s="2">
        <v>64</v>
      </c>
      <c r="E20" s="6">
        <v>42.5</v>
      </c>
      <c r="F20" s="6">
        <f>42+50/60</f>
        <v>42.833333333333336</v>
      </c>
    </row>
    <row r="21" spans="1:6" x14ac:dyDescent="0.2">
      <c r="A21" s="1">
        <f t="shared" si="0"/>
        <v>1956</v>
      </c>
      <c r="B21" s="2">
        <v>285</v>
      </c>
      <c r="C21" s="2">
        <v>45</v>
      </c>
      <c r="D21" s="2">
        <v>54</v>
      </c>
      <c r="E21" s="6">
        <v>21.43</v>
      </c>
      <c r="F21" s="6">
        <f>21+43/60</f>
        <v>21.716666666666665</v>
      </c>
    </row>
    <row r="22" spans="1:6" x14ac:dyDescent="0.2">
      <c r="A22" s="1">
        <f t="shared" si="0"/>
        <v>1957</v>
      </c>
      <c r="B22" s="2">
        <v>375</v>
      </c>
      <c r="C22" s="2">
        <v>60</v>
      </c>
      <c r="D22" s="2">
        <v>82</v>
      </c>
      <c r="E22" s="6">
        <v>23.31</v>
      </c>
      <c r="F22" s="6">
        <f>23+31/60</f>
        <v>23.516666666666666</v>
      </c>
    </row>
    <row r="23" spans="1:6" x14ac:dyDescent="0.2">
      <c r="A23" s="1">
        <f t="shared" si="0"/>
        <v>1958</v>
      </c>
      <c r="B23" s="2">
        <v>293</v>
      </c>
      <c r="C23" s="2">
        <v>43</v>
      </c>
      <c r="D23" s="2">
        <v>71</v>
      </c>
      <c r="E23" s="6">
        <v>36.35</v>
      </c>
      <c r="F23" s="6">
        <f>36+35/60</f>
        <v>36.583333333333336</v>
      </c>
    </row>
    <row r="24" spans="1:6" x14ac:dyDescent="0.2">
      <c r="A24" s="1">
        <f t="shared" si="0"/>
        <v>1959</v>
      </c>
      <c r="B24" s="2">
        <v>164</v>
      </c>
      <c r="C24" s="2">
        <v>49</v>
      </c>
      <c r="D24" s="2">
        <v>65</v>
      </c>
      <c r="E24" s="6">
        <v>34.08</v>
      </c>
      <c r="F24" s="6">
        <f>34+8/60</f>
        <v>34.133333333333333</v>
      </c>
    </row>
    <row r="27" spans="1:6" x14ac:dyDescent="0.2">
      <c r="A27" s="1" t="s">
        <v>333</v>
      </c>
    </row>
    <row r="28" spans="1:6" x14ac:dyDescent="0.2">
      <c r="A28" s="7">
        <v>21330</v>
      </c>
      <c r="B28" s="7">
        <v>21351</v>
      </c>
      <c r="C28" s="470" t="s">
        <v>334</v>
      </c>
      <c r="D28" s="470"/>
    </row>
    <row r="29" spans="1:6" x14ac:dyDescent="0.2">
      <c r="A29" s="7">
        <v>21394</v>
      </c>
      <c r="B29" s="7">
        <v>21428</v>
      </c>
      <c r="C29" s="470" t="s">
        <v>197</v>
      </c>
      <c r="D29" s="470"/>
    </row>
    <row r="30" spans="1:6" x14ac:dyDescent="0.2">
      <c r="A30" s="7">
        <v>21371</v>
      </c>
      <c r="B30" s="7"/>
    </row>
    <row r="31" spans="1:6" x14ac:dyDescent="0.2">
      <c r="A31" s="7">
        <v>21972</v>
      </c>
      <c r="C31" s="470" t="s">
        <v>335</v>
      </c>
      <c r="D31" s="470"/>
    </row>
  </sheetData>
  <mergeCells count="4">
    <mergeCell ref="E1:F1"/>
    <mergeCell ref="C28:D28"/>
    <mergeCell ref="C29:D29"/>
    <mergeCell ref="C31:D31"/>
  </mergeCells>
  <phoneticPr fontId="0" type="noConversion"/>
  <pageMargins left="0.75" right="0.75" top="1" bottom="1" header="0.5" footer="0.5"/>
  <pageSetup orientation="portrait" horizontalDpi="360" verticalDpi="36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966"/>
  <sheetViews>
    <sheetView topLeftCell="C931" zoomScale="120" zoomScaleNormal="120" workbookViewId="0">
      <selection activeCell="F779" sqref="F779"/>
    </sheetView>
    <sheetView workbookViewId="1"/>
  </sheetViews>
  <sheetFormatPr defaultRowHeight="12.75" x14ac:dyDescent="0.2"/>
  <cols>
    <col min="1" max="4" width="9.140625" style="1"/>
    <col min="5" max="5" width="10" style="130" bestFit="1" customWidth="1"/>
    <col min="6" max="6" width="36.5703125" style="1" customWidth="1"/>
    <col min="7" max="7" width="8.42578125" style="1" customWidth="1"/>
    <col min="8" max="8" width="9.140625" style="1"/>
    <col min="9" max="9" width="26.7109375" style="1" customWidth="1"/>
    <col min="10" max="16384" width="9.140625" style="1"/>
  </cols>
  <sheetData>
    <row r="3" spans="5:6" x14ac:dyDescent="0.2">
      <c r="F3" s="1" t="s">
        <v>731</v>
      </c>
    </row>
    <row r="4" spans="5:6" x14ac:dyDescent="0.2">
      <c r="F4" s="1" t="s">
        <v>732</v>
      </c>
    </row>
    <row r="6" spans="5:6" x14ac:dyDescent="0.2">
      <c r="F6" s="1" t="s">
        <v>733</v>
      </c>
    </row>
    <row r="8" spans="5:6" x14ac:dyDescent="0.2">
      <c r="F8" s="1" t="s">
        <v>734</v>
      </c>
    </row>
    <row r="9" spans="5:6" x14ac:dyDescent="0.2">
      <c r="F9" s="1" t="s">
        <v>735</v>
      </c>
    </row>
    <row r="10" spans="5:6" x14ac:dyDescent="0.2">
      <c r="F10" s="1" t="s">
        <v>736</v>
      </c>
    </row>
    <row r="12" spans="5:6" x14ac:dyDescent="0.2">
      <c r="F12" s="1" t="s">
        <v>737</v>
      </c>
    </row>
    <row r="16" spans="5:6" ht="13.5" thickBot="1" x14ac:dyDescent="0.25">
      <c r="E16" s="10" t="s">
        <v>40</v>
      </c>
      <c r="F16" s="9" t="s">
        <v>41</v>
      </c>
    </row>
    <row r="17" spans="5:6" x14ac:dyDescent="0.2">
      <c r="E17" s="20">
        <v>23</v>
      </c>
      <c r="F17" s="18" t="s">
        <v>187</v>
      </c>
    </row>
    <row r="18" spans="5:6" x14ac:dyDescent="0.2">
      <c r="E18" s="20">
        <v>24</v>
      </c>
      <c r="F18" s="18" t="s">
        <v>238</v>
      </c>
    </row>
    <row r="19" spans="5:6" x14ac:dyDescent="0.2">
      <c r="E19" s="172">
        <v>25</v>
      </c>
      <c r="F19" s="1" t="s">
        <v>95</v>
      </c>
    </row>
    <row r="20" spans="5:6" x14ac:dyDescent="0.2">
      <c r="E20" s="172">
        <v>27</v>
      </c>
      <c r="F20" s="1" t="s">
        <v>53</v>
      </c>
    </row>
    <row r="21" spans="5:6" x14ac:dyDescent="0.2">
      <c r="E21" s="172">
        <v>28</v>
      </c>
      <c r="F21" s="1" t="s">
        <v>205</v>
      </c>
    </row>
    <row r="22" spans="5:6" x14ac:dyDescent="0.2">
      <c r="E22" s="223">
        <v>42</v>
      </c>
      <c r="F22" s="1" t="s">
        <v>558</v>
      </c>
    </row>
    <row r="23" spans="5:6" x14ac:dyDescent="0.2">
      <c r="E23" s="223">
        <v>45</v>
      </c>
      <c r="F23" s="1" t="s">
        <v>69</v>
      </c>
    </row>
    <row r="24" spans="5:6" x14ac:dyDescent="0.2">
      <c r="E24" s="223">
        <v>46</v>
      </c>
      <c r="F24" s="1" t="s">
        <v>539</v>
      </c>
    </row>
    <row r="25" spans="5:6" x14ac:dyDescent="0.2">
      <c r="E25" s="223">
        <v>47</v>
      </c>
      <c r="F25" s="1" t="s">
        <v>468</v>
      </c>
    </row>
    <row r="26" spans="5:6" x14ac:dyDescent="0.2">
      <c r="E26" s="172">
        <v>48</v>
      </c>
      <c r="F26" s="1" t="s">
        <v>376</v>
      </c>
    </row>
    <row r="27" spans="5:6" x14ac:dyDescent="0.2">
      <c r="E27" s="172">
        <v>49</v>
      </c>
      <c r="F27" s="1" t="s">
        <v>120</v>
      </c>
    </row>
    <row r="28" spans="5:6" x14ac:dyDescent="0.2">
      <c r="E28" s="170">
        <v>64</v>
      </c>
      <c r="F28" s="1" t="s">
        <v>540</v>
      </c>
    </row>
    <row r="29" spans="5:6" x14ac:dyDescent="0.2">
      <c r="E29" s="170">
        <v>106</v>
      </c>
      <c r="F29" s="1" t="s">
        <v>1668</v>
      </c>
    </row>
    <row r="30" spans="5:6" x14ac:dyDescent="0.2">
      <c r="E30" s="172">
        <v>170</v>
      </c>
      <c r="F30" s="1" t="s">
        <v>1661</v>
      </c>
    </row>
    <row r="31" spans="5:6" x14ac:dyDescent="0.2">
      <c r="E31" s="172">
        <v>198</v>
      </c>
      <c r="F31" s="1" t="s">
        <v>1625</v>
      </c>
    </row>
    <row r="32" spans="5:6" x14ac:dyDescent="0.2">
      <c r="E32" s="170">
        <v>206</v>
      </c>
      <c r="F32" s="1" t="s">
        <v>45</v>
      </c>
    </row>
    <row r="33" spans="5:6" x14ac:dyDescent="0.2">
      <c r="E33" s="170">
        <v>207</v>
      </c>
      <c r="F33" s="1" t="s">
        <v>46</v>
      </c>
    </row>
    <row r="34" spans="5:6" x14ac:dyDescent="0.2">
      <c r="E34" s="170">
        <v>261</v>
      </c>
      <c r="F34" s="22" t="s">
        <v>1481</v>
      </c>
    </row>
    <row r="35" spans="5:6" x14ac:dyDescent="0.2">
      <c r="E35" s="170">
        <v>286</v>
      </c>
      <c r="F35" s="1" t="s">
        <v>1613</v>
      </c>
    </row>
    <row r="36" spans="5:6" x14ac:dyDescent="0.2">
      <c r="E36" s="222">
        <v>316</v>
      </c>
      <c r="F36" s="1" t="s">
        <v>48</v>
      </c>
    </row>
    <row r="37" spans="5:6" x14ac:dyDescent="0.2">
      <c r="E37" s="222">
        <v>351</v>
      </c>
      <c r="F37" s="1" t="s">
        <v>1614</v>
      </c>
    </row>
    <row r="38" spans="5:6" x14ac:dyDescent="0.2">
      <c r="E38" s="222">
        <v>352</v>
      </c>
      <c r="F38" s="1" t="s">
        <v>1581</v>
      </c>
    </row>
    <row r="39" spans="5:6" x14ac:dyDescent="0.2">
      <c r="E39" s="170">
        <v>358</v>
      </c>
      <c r="F39" s="1" t="s">
        <v>1582</v>
      </c>
    </row>
    <row r="40" spans="5:6" x14ac:dyDescent="0.2">
      <c r="E40" s="170">
        <v>359</v>
      </c>
      <c r="F40" s="1" t="s">
        <v>1693</v>
      </c>
    </row>
    <row r="41" spans="5:6" x14ac:dyDescent="0.2">
      <c r="E41" s="167">
        <v>364</v>
      </c>
      <c r="F41" s="1" t="s">
        <v>1669</v>
      </c>
    </row>
    <row r="42" spans="5:6" x14ac:dyDescent="0.2">
      <c r="E42" s="167">
        <v>371</v>
      </c>
      <c r="F42" s="1" t="s">
        <v>52</v>
      </c>
    </row>
    <row r="43" spans="5:6" x14ac:dyDescent="0.2">
      <c r="E43" s="167">
        <v>382</v>
      </c>
      <c r="F43" s="1" t="s">
        <v>47</v>
      </c>
    </row>
    <row r="44" spans="5:6" x14ac:dyDescent="0.2">
      <c r="E44" s="167">
        <v>391</v>
      </c>
      <c r="F44" s="1" t="s">
        <v>43</v>
      </c>
    </row>
    <row r="45" spans="5:6" x14ac:dyDescent="0.2">
      <c r="E45" s="167">
        <v>462</v>
      </c>
      <c r="F45" s="1" t="s">
        <v>1596</v>
      </c>
    </row>
    <row r="46" spans="5:6" x14ac:dyDescent="0.2">
      <c r="E46" s="167">
        <v>551</v>
      </c>
      <c r="F46" s="1" t="s">
        <v>1569</v>
      </c>
    </row>
    <row r="47" spans="5:6" x14ac:dyDescent="0.2">
      <c r="E47" s="167">
        <v>610</v>
      </c>
      <c r="F47" s="1" t="s">
        <v>1592</v>
      </c>
    </row>
    <row r="48" spans="5:6" x14ac:dyDescent="0.2">
      <c r="E48" s="167">
        <v>611</v>
      </c>
      <c r="F48" s="1" t="s">
        <v>1436</v>
      </c>
    </row>
    <row r="49" spans="5:6" x14ac:dyDescent="0.2">
      <c r="E49" s="167">
        <v>612</v>
      </c>
      <c r="F49" s="1" t="s">
        <v>1644</v>
      </c>
    </row>
    <row r="50" spans="5:6" x14ac:dyDescent="0.2">
      <c r="E50" s="167">
        <v>613</v>
      </c>
      <c r="F50" s="1" t="s">
        <v>1520</v>
      </c>
    </row>
    <row r="51" spans="5:6" x14ac:dyDescent="0.2">
      <c r="E51" s="130">
        <v>622</v>
      </c>
      <c r="F51" s="1" t="s">
        <v>1457</v>
      </c>
    </row>
    <row r="52" spans="5:6" x14ac:dyDescent="0.2">
      <c r="E52" s="130">
        <v>623</v>
      </c>
      <c r="F52" s="1" t="s">
        <v>1444</v>
      </c>
    </row>
    <row r="53" spans="5:6" x14ac:dyDescent="0.2">
      <c r="E53" s="130">
        <v>624</v>
      </c>
      <c r="F53" s="1" t="s">
        <v>1453</v>
      </c>
    </row>
    <row r="54" spans="5:6" x14ac:dyDescent="0.2">
      <c r="E54" s="130">
        <v>625</v>
      </c>
      <c r="F54" s="1" t="s">
        <v>1557</v>
      </c>
    </row>
    <row r="55" spans="5:6" x14ac:dyDescent="0.2">
      <c r="E55" s="167">
        <v>626</v>
      </c>
      <c r="F55" s="1" t="s">
        <v>1539</v>
      </c>
    </row>
    <row r="56" spans="5:6" x14ac:dyDescent="0.2">
      <c r="E56" s="167">
        <v>627</v>
      </c>
      <c r="F56" s="1" t="s">
        <v>1540</v>
      </c>
    </row>
    <row r="57" spans="5:6" x14ac:dyDescent="0.2">
      <c r="E57" s="167">
        <v>638</v>
      </c>
      <c r="F57" s="1" t="s">
        <v>1503</v>
      </c>
    </row>
    <row r="58" spans="5:6" x14ac:dyDescent="0.2">
      <c r="E58" s="167">
        <v>639</v>
      </c>
      <c r="F58" s="1" t="s">
        <v>1643</v>
      </c>
    </row>
    <row r="59" spans="5:6" x14ac:dyDescent="0.2">
      <c r="E59" s="167">
        <v>640</v>
      </c>
      <c r="F59" s="1" t="s">
        <v>1439</v>
      </c>
    </row>
    <row r="60" spans="5:6" x14ac:dyDescent="0.2">
      <c r="E60" s="167">
        <v>641</v>
      </c>
      <c r="F60" s="1" t="s">
        <v>1686</v>
      </c>
    </row>
    <row r="61" spans="5:6" x14ac:dyDescent="0.2">
      <c r="E61" s="167">
        <v>653</v>
      </c>
      <c r="F61" s="1" t="s">
        <v>1556</v>
      </c>
    </row>
    <row r="62" spans="5:6" x14ac:dyDescent="0.2">
      <c r="E62" s="167">
        <v>654</v>
      </c>
      <c r="F62" s="1" t="s">
        <v>1490</v>
      </c>
    </row>
    <row r="63" spans="5:6" x14ac:dyDescent="0.2">
      <c r="E63" s="167">
        <v>655</v>
      </c>
      <c r="F63" s="1" t="s">
        <v>1427</v>
      </c>
    </row>
    <row r="64" spans="5:6" x14ac:dyDescent="0.2">
      <c r="E64" s="167">
        <v>656</v>
      </c>
      <c r="F64" s="1" t="s">
        <v>1508</v>
      </c>
    </row>
    <row r="65" spans="5:6" x14ac:dyDescent="0.2">
      <c r="E65" s="167">
        <v>657</v>
      </c>
      <c r="F65" s="1" t="s">
        <v>1492</v>
      </c>
    </row>
    <row r="66" spans="5:6" x14ac:dyDescent="0.2">
      <c r="E66" s="167">
        <v>678</v>
      </c>
      <c r="F66" s="1" t="s">
        <v>1583</v>
      </c>
    </row>
    <row r="67" spans="5:6" x14ac:dyDescent="0.2">
      <c r="E67" s="167">
        <v>699</v>
      </c>
      <c r="F67" s="1" t="s">
        <v>1615</v>
      </c>
    </row>
    <row r="68" spans="5:6" x14ac:dyDescent="0.2">
      <c r="E68" s="130">
        <v>811</v>
      </c>
      <c r="F68" s="1" t="s">
        <v>1795</v>
      </c>
    </row>
    <row r="69" spans="5:6" x14ac:dyDescent="0.2">
      <c r="E69" s="35">
        <v>830</v>
      </c>
      <c r="F69" s="22" t="s">
        <v>1832</v>
      </c>
    </row>
    <row r="70" spans="5:6" x14ac:dyDescent="0.2">
      <c r="E70" s="14">
        <v>834</v>
      </c>
      <c r="F70" s="22" t="s">
        <v>1727</v>
      </c>
    </row>
    <row r="71" spans="5:6" x14ac:dyDescent="0.2">
      <c r="E71" s="25">
        <v>836</v>
      </c>
      <c r="F71" s="1" t="s">
        <v>1942</v>
      </c>
    </row>
    <row r="72" spans="5:6" x14ac:dyDescent="0.2">
      <c r="E72" s="161">
        <v>840</v>
      </c>
      <c r="F72" s="1" t="s">
        <v>1773</v>
      </c>
    </row>
    <row r="73" spans="5:6" x14ac:dyDescent="0.2">
      <c r="E73" s="14">
        <v>844</v>
      </c>
      <c r="F73" s="1" t="s">
        <v>1783</v>
      </c>
    </row>
    <row r="74" spans="5:6" x14ac:dyDescent="0.2">
      <c r="E74" s="14">
        <v>845</v>
      </c>
      <c r="F74" s="1" t="s">
        <v>1829</v>
      </c>
    </row>
    <row r="75" spans="5:6" x14ac:dyDescent="0.2">
      <c r="E75" s="14">
        <v>847</v>
      </c>
      <c r="F75" s="22" t="s">
        <v>1728</v>
      </c>
    </row>
    <row r="76" spans="5:6" x14ac:dyDescent="0.2">
      <c r="E76" s="222">
        <v>848</v>
      </c>
      <c r="F76" s="1" t="s">
        <v>1680</v>
      </c>
    </row>
    <row r="77" spans="5:6" x14ac:dyDescent="0.2">
      <c r="E77" s="223">
        <v>849</v>
      </c>
      <c r="F77" s="1" t="s">
        <v>1744</v>
      </c>
    </row>
    <row r="78" spans="5:6" x14ac:dyDescent="0.2">
      <c r="E78" s="223">
        <v>850</v>
      </c>
      <c r="F78" s="1" t="s">
        <v>1837</v>
      </c>
    </row>
    <row r="79" spans="5:6" x14ac:dyDescent="0.2">
      <c r="E79" s="223">
        <v>851</v>
      </c>
      <c r="F79" s="1" t="s">
        <v>1883</v>
      </c>
    </row>
    <row r="80" spans="5:6" x14ac:dyDescent="0.2">
      <c r="E80" s="222">
        <f>Detail!F2737</f>
        <v>852</v>
      </c>
      <c r="F80" s="1" t="s">
        <v>1912</v>
      </c>
    </row>
    <row r="81" spans="5:6" x14ac:dyDescent="0.2">
      <c r="E81" s="25">
        <v>855</v>
      </c>
      <c r="F81" s="1" t="s">
        <v>1956</v>
      </c>
    </row>
    <row r="82" spans="5:6" x14ac:dyDescent="0.2">
      <c r="E82" s="222">
        <v>856</v>
      </c>
      <c r="F82" s="1" t="s">
        <v>1745</v>
      </c>
    </row>
    <row r="83" spans="5:6" x14ac:dyDescent="0.2">
      <c r="E83" s="35">
        <v>857</v>
      </c>
      <c r="F83" s="1" t="s">
        <v>1819</v>
      </c>
    </row>
    <row r="84" spans="5:6" x14ac:dyDescent="0.2">
      <c r="E84" s="35">
        <v>858</v>
      </c>
      <c r="F84" s="1" t="s">
        <v>1820</v>
      </c>
    </row>
    <row r="85" spans="5:6" x14ac:dyDescent="0.2">
      <c r="E85" s="35">
        <v>859</v>
      </c>
      <c r="F85" s="1" t="s">
        <v>1821</v>
      </c>
    </row>
    <row r="86" spans="5:6" x14ac:dyDescent="0.2">
      <c r="E86" s="172">
        <v>860</v>
      </c>
      <c r="F86" s="1" t="s">
        <v>1884</v>
      </c>
    </row>
    <row r="87" spans="5:6" x14ac:dyDescent="0.2">
      <c r="E87" s="25">
        <v>861</v>
      </c>
      <c r="F87" s="1" t="s">
        <v>1681</v>
      </c>
    </row>
    <row r="88" spans="5:6" x14ac:dyDescent="0.2">
      <c r="E88" s="25">
        <v>862</v>
      </c>
      <c r="F88" s="1" t="s">
        <v>1746</v>
      </c>
    </row>
    <row r="89" spans="5:6" x14ac:dyDescent="0.2">
      <c r="E89" s="35">
        <v>863</v>
      </c>
      <c r="F89" s="1" t="s">
        <v>1790</v>
      </c>
    </row>
    <row r="90" spans="5:6" x14ac:dyDescent="0.2">
      <c r="E90" s="25">
        <v>864</v>
      </c>
      <c r="F90" s="1" t="s">
        <v>1747</v>
      </c>
    </row>
    <row r="91" spans="5:6" x14ac:dyDescent="0.2">
      <c r="E91" s="25">
        <v>865</v>
      </c>
      <c r="F91" s="1" t="s">
        <v>1748</v>
      </c>
    </row>
    <row r="92" spans="5:6" x14ac:dyDescent="0.2">
      <c r="E92" s="223">
        <v>867</v>
      </c>
      <c r="F92" s="1" t="s">
        <v>1897</v>
      </c>
    </row>
    <row r="93" spans="5:6" x14ac:dyDescent="0.2">
      <c r="E93" s="35">
        <v>868</v>
      </c>
      <c r="F93" s="1" t="s">
        <v>1822</v>
      </c>
    </row>
    <row r="94" spans="5:6" x14ac:dyDescent="0.2">
      <c r="E94" s="14">
        <v>869</v>
      </c>
      <c r="F94" s="22" t="s">
        <v>1729</v>
      </c>
    </row>
    <row r="95" spans="5:6" x14ac:dyDescent="0.2">
      <c r="E95" s="223">
        <v>872</v>
      </c>
      <c r="F95" s="1" t="s">
        <v>1767</v>
      </c>
    </row>
    <row r="96" spans="5:6" x14ac:dyDescent="0.2">
      <c r="E96" s="222">
        <v>874</v>
      </c>
      <c r="F96" s="1" t="s">
        <v>1694</v>
      </c>
    </row>
    <row r="97" spans="5:6" x14ac:dyDescent="0.2">
      <c r="E97" s="223">
        <v>891</v>
      </c>
      <c r="F97" s="1" t="s">
        <v>1682</v>
      </c>
    </row>
    <row r="98" spans="5:6" x14ac:dyDescent="0.2">
      <c r="E98" s="223">
        <v>892</v>
      </c>
      <c r="F98" s="1" t="s">
        <v>1905</v>
      </c>
    </row>
    <row r="99" spans="5:6" x14ac:dyDescent="0.2">
      <c r="E99" s="220">
        <f>Detail!F2746</f>
        <v>898</v>
      </c>
      <c r="F99" s="1" t="s">
        <v>1913</v>
      </c>
    </row>
    <row r="100" spans="5:6" x14ac:dyDescent="0.2">
      <c r="E100" s="222">
        <v>907</v>
      </c>
      <c r="F100" s="1" t="s">
        <v>1695</v>
      </c>
    </row>
    <row r="101" spans="5:6" x14ac:dyDescent="0.2">
      <c r="E101" s="222">
        <v>916</v>
      </c>
      <c r="F101" s="1" t="s">
        <v>1597</v>
      </c>
    </row>
    <row r="102" spans="5:6" x14ac:dyDescent="0.2">
      <c r="E102" s="172">
        <v>917</v>
      </c>
      <c r="F102" s="1" t="s">
        <v>1906</v>
      </c>
    </row>
    <row r="103" spans="5:6" x14ac:dyDescent="0.2">
      <c r="E103" s="172">
        <v>918</v>
      </c>
      <c r="F103" s="1" t="s">
        <v>1598</v>
      </c>
    </row>
    <row r="104" spans="5:6" x14ac:dyDescent="0.2">
      <c r="E104" s="25">
        <v>919</v>
      </c>
      <c r="F104" s="1" t="s">
        <v>1957</v>
      </c>
    </row>
    <row r="105" spans="5:6" x14ac:dyDescent="0.2">
      <c r="E105" s="131">
        <v>927</v>
      </c>
      <c r="F105" s="1" t="s">
        <v>1624</v>
      </c>
    </row>
    <row r="106" spans="5:6" x14ac:dyDescent="0.2">
      <c r="E106" s="131">
        <v>942</v>
      </c>
      <c r="F106" s="1" t="s">
        <v>1599</v>
      </c>
    </row>
    <row r="107" spans="5:6" x14ac:dyDescent="0.2">
      <c r="E107" s="169">
        <v>952</v>
      </c>
      <c r="F107" s="1" t="s">
        <v>1449</v>
      </c>
    </row>
    <row r="108" spans="5:6" x14ac:dyDescent="0.2">
      <c r="E108" s="223">
        <v>954</v>
      </c>
      <c r="F108" s="1" t="s">
        <v>1448</v>
      </c>
    </row>
    <row r="109" spans="5:6" x14ac:dyDescent="0.2">
      <c r="E109" s="151">
        <v>956</v>
      </c>
      <c r="F109" s="1" t="s">
        <v>1558</v>
      </c>
    </row>
    <row r="110" spans="5:6" x14ac:dyDescent="0.2">
      <c r="E110" s="169">
        <v>958</v>
      </c>
      <c r="F110" s="1" t="s">
        <v>1662</v>
      </c>
    </row>
    <row r="111" spans="5:6" x14ac:dyDescent="0.2">
      <c r="E111" s="222">
        <v>959</v>
      </c>
      <c r="F111" s="1" t="s">
        <v>1670</v>
      </c>
    </row>
    <row r="112" spans="5:6" x14ac:dyDescent="0.2">
      <c r="E112" s="166">
        <v>960</v>
      </c>
      <c r="F112" s="1" t="s">
        <v>1443</v>
      </c>
    </row>
    <row r="113" spans="5:6" x14ac:dyDescent="0.2">
      <c r="E113" s="167">
        <v>961</v>
      </c>
      <c r="F113" s="1" t="s">
        <v>1481</v>
      </c>
    </row>
    <row r="114" spans="5:6" x14ac:dyDescent="0.2">
      <c r="E114" s="164">
        <v>962</v>
      </c>
      <c r="F114" s="1" t="s">
        <v>1600</v>
      </c>
    </row>
    <row r="115" spans="5:6" x14ac:dyDescent="0.2">
      <c r="E115" s="135">
        <v>963</v>
      </c>
      <c r="F115" s="1" t="s">
        <v>1491</v>
      </c>
    </row>
    <row r="116" spans="5:6" x14ac:dyDescent="0.2">
      <c r="E116" s="152">
        <v>967</v>
      </c>
      <c r="F116" s="1" t="s">
        <v>1559</v>
      </c>
    </row>
    <row r="117" spans="5:6" x14ac:dyDescent="0.2">
      <c r="E117" s="135">
        <v>968</v>
      </c>
      <c r="F117" s="1" t="s">
        <v>1428</v>
      </c>
    </row>
    <row r="118" spans="5:6" x14ac:dyDescent="0.2">
      <c r="E118" s="131">
        <v>969</v>
      </c>
      <c r="F118" s="1" t="s">
        <v>1484</v>
      </c>
    </row>
    <row r="119" spans="5:6" x14ac:dyDescent="0.2">
      <c r="E119" s="131">
        <v>970</v>
      </c>
      <c r="F119" s="1" t="s">
        <v>1445</v>
      </c>
    </row>
    <row r="120" spans="5:6" x14ac:dyDescent="0.2">
      <c r="E120" s="166">
        <v>971</v>
      </c>
      <c r="F120" s="1" t="s">
        <v>1489</v>
      </c>
    </row>
    <row r="121" spans="5:6" x14ac:dyDescent="0.2">
      <c r="E121" s="167">
        <v>972</v>
      </c>
      <c r="F121" s="1" t="s">
        <v>1541</v>
      </c>
    </row>
    <row r="122" spans="5:6" x14ac:dyDescent="0.2">
      <c r="E122" s="161">
        <v>974</v>
      </c>
      <c r="F122" s="1" t="s">
        <v>1542</v>
      </c>
    </row>
    <row r="123" spans="5:6" x14ac:dyDescent="0.2">
      <c r="E123" s="131">
        <v>975</v>
      </c>
      <c r="F123" s="1" t="s">
        <v>1529</v>
      </c>
    </row>
    <row r="124" spans="5:6" x14ac:dyDescent="0.2">
      <c r="E124" s="131">
        <v>976</v>
      </c>
      <c r="F124" s="1" t="s">
        <v>1517</v>
      </c>
    </row>
    <row r="125" spans="5:6" x14ac:dyDescent="0.2">
      <c r="E125" s="135">
        <v>977</v>
      </c>
      <c r="F125" s="1" t="s">
        <v>1601</v>
      </c>
    </row>
    <row r="126" spans="5:6" x14ac:dyDescent="0.2">
      <c r="E126" s="131">
        <v>978</v>
      </c>
      <c r="F126" s="1" t="s">
        <v>1432</v>
      </c>
    </row>
    <row r="127" spans="5:6" x14ac:dyDescent="0.2">
      <c r="E127" s="134">
        <v>979</v>
      </c>
      <c r="F127" s="1" t="s">
        <v>1501</v>
      </c>
    </row>
    <row r="128" spans="5:6" x14ac:dyDescent="0.2">
      <c r="E128" s="131">
        <v>980</v>
      </c>
      <c r="F128" s="1" t="s">
        <v>1460</v>
      </c>
    </row>
    <row r="129" spans="5:6" x14ac:dyDescent="0.2">
      <c r="E129" s="131">
        <v>981</v>
      </c>
      <c r="F129" s="1" t="s">
        <v>1570</v>
      </c>
    </row>
    <row r="130" spans="5:6" x14ac:dyDescent="0.2">
      <c r="E130" s="131">
        <v>982</v>
      </c>
      <c r="F130" s="1" t="s">
        <v>1591</v>
      </c>
    </row>
    <row r="131" spans="5:6" x14ac:dyDescent="0.2">
      <c r="E131" s="131">
        <v>983</v>
      </c>
      <c r="F131" s="1" t="s">
        <v>1437</v>
      </c>
    </row>
    <row r="132" spans="5:6" x14ac:dyDescent="0.2">
      <c r="E132" s="134">
        <v>984</v>
      </c>
      <c r="F132" s="1" t="s">
        <v>1616</v>
      </c>
    </row>
    <row r="133" spans="5:6" x14ac:dyDescent="0.2">
      <c r="E133" s="131">
        <v>985</v>
      </c>
      <c r="F133" s="1" t="s">
        <v>1483</v>
      </c>
    </row>
    <row r="134" spans="5:6" x14ac:dyDescent="0.2">
      <c r="E134" s="134">
        <v>986</v>
      </c>
      <c r="F134" s="1" t="s">
        <v>1456</v>
      </c>
    </row>
    <row r="135" spans="5:6" x14ac:dyDescent="0.2">
      <c r="E135" s="131">
        <v>987</v>
      </c>
      <c r="F135" s="1" t="s">
        <v>1434</v>
      </c>
    </row>
    <row r="136" spans="5:6" x14ac:dyDescent="0.2">
      <c r="E136" s="172">
        <v>988</v>
      </c>
      <c r="F136" s="1" t="s">
        <v>1455</v>
      </c>
    </row>
    <row r="137" spans="5:6" x14ac:dyDescent="0.2">
      <c r="E137" s="130">
        <v>990</v>
      </c>
      <c r="F137" s="1" t="s">
        <v>1486</v>
      </c>
    </row>
    <row r="138" spans="5:6" x14ac:dyDescent="0.2">
      <c r="E138" s="130">
        <v>991</v>
      </c>
      <c r="F138" s="1" t="s">
        <v>1687</v>
      </c>
    </row>
    <row r="139" spans="5:6" x14ac:dyDescent="0.2">
      <c r="E139" s="130">
        <v>992</v>
      </c>
      <c r="F139" s="1" t="s">
        <v>1518</v>
      </c>
    </row>
    <row r="140" spans="5:6" x14ac:dyDescent="0.2">
      <c r="E140" s="172">
        <v>993</v>
      </c>
      <c r="F140" s="1" t="s">
        <v>1522</v>
      </c>
    </row>
    <row r="141" spans="5:6" x14ac:dyDescent="0.2">
      <c r="E141" s="172">
        <v>995</v>
      </c>
      <c r="F141" s="1" t="s">
        <v>1634</v>
      </c>
    </row>
    <row r="142" spans="5:6" x14ac:dyDescent="0.2">
      <c r="E142" s="172">
        <v>997</v>
      </c>
      <c r="F142" s="1" t="s">
        <v>1487</v>
      </c>
    </row>
    <row r="143" spans="5:6" x14ac:dyDescent="0.2">
      <c r="E143" s="25">
        <v>998</v>
      </c>
      <c r="F143" s="1" t="s">
        <v>1958</v>
      </c>
    </row>
    <row r="144" spans="5:6" x14ac:dyDescent="0.2">
      <c r="E144" s="130">
        <v>1002</v>
      </c>
      <c r="F144" s="1" t="s">
        <v>1276</v>
      </c>
    </row>
    <row r="145" spans="5:7" x14ac:dyDescent="0.2">
      <c r="E145" s="172">
        <v>1003</v>
      </c>
      <c r="F145" s="1" t="s">
        <v>1362</v>
      </c>
    </row>
    <row r="146" spans="5:7" x14ac:dyDescent="0.2">
      <c r="E146" s="172">
        <v>1010</v>
      </c>
      <c r="F146" s="1" t="s">
        <v>1458</v>
      </c>
    </row>
    <row r="147" spans="5:7" x14ac:dyDescent="0.2">
      <c r="E147" s="14">
        <v>1013</v>
      </c>
      <c r="F147" s="22" t="s">
        <v>1730</v>
      </c>
    </row>
    <row r="148" spans="5:7" x14ac:dyDescent="0.2">
      <c r="E148" s="172">
        <v>1046</v>
      </c>
      <c r="F148" s="1" t="s">
        <v>1363</v>
      </c>
    </row>
    <row r="149" spans="5:7" x14ac:dyDescent="0.2">
      <c r="E149" s="161">
        <v>1051</v>
      </c>
      <c r="F149" s="1" t="s">
        <v>1369</v>
      </c>
    </row>
    <row r="150" spans="5:7" x14ac:dyDescent="0.2">
      <c r="E150" s="222">
        <v>1059</v>
      </c>
      <c r="F150" s="1" t="s">
        <v>1426</v>
      </c>
    </row>
    <row r="151" spans="5:7" x14ac:dyDescent="0.2">
      <c r="E151" s="223">
        <v>1062</v>
      </c>
      <c r="F151" s="1" t="s">
        <v>1482</v>
      </c>
    </row>
    <row r="152" spans="5:7" x14ac:dyDescent="0.2">
      <c r="E152" s="156">
        <v>1063</v>
      </c>
      <c r="F152" s="1" t="s">
        <v>1442</v>
      </c>
    </row>
    <row r="153" spans="5:7" x14ac:dyDescent="0.2">
      <c r="E153" s="130">
        <v>1065</v>
      </c>
      <c r="F153" s="1" t="s">
        <v>1683</v>
      </c>
    </row>
    <row r="154" spans="5:7" x14ac:dyDescent="0.2">
      <c r="E154" s="222">
        <v>1066</v>
      </c>
      <c r="F154" s="1" t="s">
        <v>1277</v>
      </c>
    </row>
    <row r="155" spans="5:7" x14ac:dyDescent="0.2">
      <c r="E155" s="130">
        <v>1066</v>
      </c>
      <c r="F155" s="1" t="s">
        <v>1440</v>
      </c>
    </row>
    <row r="156" spans="5:7" x14ac:dyDescent="0.2">
      <c r="E156" s="130">
        <v>1067</v>
      </c>
      <c r="F156" s="1" t="s">
        <v>1498</v>
      </c>
    </row>
    <row r="157" spans="5:7" x14ac:dyDescent="0.2">
      <c r="E157" s="130">
        <v>1068</v>
      </c>
      <c r="F157" s="1" t="s">
        <v>1623</v>
      </c>
    </row>
    <row r="158" spans="5:7" x14ac:dyDescent="0.2">
      <c r="E158" s="169">
        <v>1069</v>
      </c>
      <c r="F158" s="1" t="s">
        <v>1505</v>
      </c>
    </row>
    <row r="159" spans="5:7" x14ac:dyDescent="0.2">
      <c r="E159" s="130">
        <v>1070</v>
      </c>
      <c r="F159" s="1" t="s">
        <v>1502</v>
      </c>
      <c r="G159" s="23"/>
    </row>
    <row r="160" spans="5:7" x14ac:dyDescent="0.2">
      <c r="E160" s="130">
        <v>1071</v>
      </c>
      <c r="F160" s="1" t="s">
        <v>1530</v>
      </c>
      <c r="G160" s="22"/>
    </row>
    <row r="161" spans="5:7" x14ac:dyDescent="0.2">
      <c r="E161" s="164">
        <v>1072</v>
      </c>
      <c r="F161" s="1" t="s">
        <v>1438</v>
      </c>
      <c r="G161" s="22"/>
    </row>
    <row r="162" spans="5:7" x14ac:dyDescent="0.2">
      <c r="E162" s="161">
        <v>1073</v>
      </c>
      <c r="F162" s="1" t="s">
        <v>1504</v>
      </c>
      <c r="G162" s="22"/>
    </row>
    <row r="163" spans="5:7" x14ac:dyDescent="0.2">
      <c r="E163" s="130">
        <v>1074</v>
      </c>
      <c r="F163" s="1" t="s">
        <v>1642</v>
      </c>
    </row>
    <row r="164" spans="5:7" x14ac:dyDescent="0.2">
      <c r="E164" s="130">
        <v>1075</v>
      </c>
      <c r="F164" s="1" t="s">
        <v>1430</v>
      </c>
    </row>
    <row r="165" spans="5:7" x14ac:dyDescent="0.2">
      <c r="E165" s="130">
        <v>1076</v>
      </c>
      <c r="F165" s="1" t="s">
        <v>1602</v>
      </c>
    </row>
    <row r="166" spans="5:7" x14ac:dyDescent="0.2">
      <c r="E166" s="152">
        <v>1077</v>
      </c>
      <c r="F166" s="1" t="s">
        <v>1617</v>
      </c>
    </row>
    <row r="167" spans="5:7" x14ac:dyDescent="0.2">
      <c r="E167" s="166">
        <v>1078</v>
      </c>
      <c r="F167" s="1" t="s">
        <v>1571</v>
      </c>
    </row>
    <row r="168" spans="5:7" x14ac:dyDescent="0.2">
      <c r="E168" s="130">
        <v>1080</v>
      </c>
      <c r="F168" s="1" t="s">
        <v>1560</v>
      </c>
    </row>
    <row r="169" spans="5:7" x14ac:dyDescent="0.2">
      <c r="E169" s="167">
        <v>1084</v>
      </c>
      <c r="F169" s="1" t="s">
        <v>1561</v>
      </c>
    </row>
    <row r="170" spans="5:7" x14ac:dyDescent="0.2">
      <c r="E170" s="130">
        <v>1088</v>
      </c>
      <c r="F170" s="1" t="s">
        <v>1446</v>
      </c>
    </row>
    <row r="171" spans="5:7" x14ac:dyDescent="0.2">
      <c r="E171" s="130">
        <v>1092</v>
      </c>
      <c r="F171" s="1" t="s">
        <v>1418</v>
      </c>
    </row>
    <row r="172" spans="5:7" x14ac:dyDescent="0.2">
      <c r="E172" s="159">
        <v>1095</v>
      </c>
      <c r="F172" s="1" t="s">
        <v>1580</v>
      </c>
    </row>
    <row r="173" spans="5:7" x14ac:dyDescent="0.2">
      <c r="E173" s="130">
        <v>1098</v>
      </c>
      <c r="F173" s="1" t="s">
        <v>1584</v>
      </c>
    </row>
    <row r="174" spans="5:7" x14ac:dyDescent="0.2">
      <c r="E174" s="135">
        <v>1099</v>
      </c>
      <c r="F174" s="1" t="s">
        <v>1425</v>
      </c>
    </row>
    <row r="175" spans="5:7" x14ac:dyDescent="0.2">
      <c r="E175" s="151">
        <v>1100</v>
      </c>
      <c r="F175" s="21" t="s">
        <v>469</v>
      </c>
    </row>
    <row r="176" spans="5:7" x14ac:dyDescent="0.2">
      <c r="E176" s="135">
        <v>1101</v>
      </c>
      <c r="F176" s="1" t="s">
        <v>613</v>
      </c>
    </row>
    <row r="177" spans="5:6" x14ac:dyDescent="0.2">
      <c r="E177" s="134">
        <v>1102</v>
      </c>
      <c r="F177" s="1" t="s">
        <v>617</v>
      </c>
    </row>
    <row r="178" spans="5:6" x14ac:dyDescent="0.2">
      <c r="E178" s="134">
        <v>1103</v>
      </c>
      <c r="F178" s="1" t="s">
        <v>618</v>
      </c>
    </row>
    <row r="179" spans="5:6" x14ac:dyDescent="0.2">
      <c r="E179" s="130">
        <v>1104</v>
      </c>
      <c r="F179" s="1" t="s">
        <v>616</v>
      </c>
    </row>
    <row r="180" spans="5:6" x14ac:dyDescent="0.2">
      <c r="E180" s="130">
        <v>1105</v>
      </c>
      <c r="F180" s="1" t="s">
        <v>619</v>
      </c>
    </row>
    <row r="181" spans="5:6" x14ac:dyDescent="0.2">
      <c r="E181" s="130">
        <v>1106</v>
      </c>
      <c r="F181" s="1" t="s">
        <v>578</v>
      </c>
    </row>
    <row r="182" spans="5:6" x14ac:dyDescent="0.2">
      <c r="E182" s="135">
        <v>1107</v>
      </c>
      <c r="F182" s="1" t="s">
        <v>620</v>
      </c>
    </row>
    <row r="183" spans="5:6" x14ac:dyDescent="0.2">
      <c r="E183" s="130">
        <v>1108</v>
      </c>
      <c r="F183" s="1" t="s">
        <v>621</v>
      </c>
    </row>
    <row r="184" spans="5:6" x14ac:dyDescent="0.2">
      <c r="E184" s="130">
        <v>1109</v>
      </c>
      <c r="F184" s="1" t="s">
        <v>586</v>
      </c>
    </row>
    <row r="185" spans="5:6" x14ac:dyDescent="0.2">
      <c r="E185" s="130">
        <v>1120</v>
      </c>
      <c r="F185" s="1" t="s">
        <v>679</v>
      </c>
    </row>
    <row r="186" spans="5:6" x14ac:dyDescent="0.2">
      <c r="E186" s="130">
        <v>1121</v>
      </c>
      <c r="F186" s="1" t="s">
        <v>680</v>
      </c>
    </row>
    <row r="187" spans="5:6" x14ac:dyDescent="0.2">
      <c r="E187" s="130">
        <v>1122</v>
      </c>
      <c r="F187" s="1" t="s">
        <v>588</v>
      </c>
    </row>
    <row r="188" spans="5:6" x14ac:dyDescent="0.2">
      <c r="E188" s="130">
        <v>1123</v>
      </c>
      <c r="F188" s="1" t="s">
        <v>580</v>
      </c>
    </row>
    <row r="189" spans="5:6" x14ac:dyDescent="0.2">
      <c r="E189" s="130">
        <v>1124</v>
      </c>
      <c r="F189" s="1" t="s">
        <v>681</v>
      </c>
    </row>
    <row r="190" spans="5:6" x14ac:dyDescent="0.2">
      <c r="E190" s="130">
        <v>1125</v>
      </c>
      <c r="F190" s="1" t="s">
        <v>682</v>
      </c>
    </row>
    <row r="191" spans="5:6" x14ac:dyDescent="0.2">
      <c r="E191" s="130">
        <v>1126</v>
      </c>
      <c r="F191" s="1" t="s">
        <v>683</v>
      </c>
    </row>
    <row r="192" spans="5:6" x14ac:dyDescent="0.2">
      <c r="E192" s="130">
        <v>1127</v>
      </c>
      <c r="F192" s="1" t="s">
        <v>684</v>
      </c>
    </row>
    <row r="193" spans="5:6" x14ac:dyDescent="0.2">
      <c r="E193" s="130">
        <v>1128</v>
      </c>
      <c r="F193" s="1" t="s">
        <v>685</v>
      </c>
    </row>
    <row r="194" spans="5:6" x14ac:dyDescent="0.2">
      <c r="E194" s="130">
        <v>1129</v>
      </c>
      <c r="F194" s="1" t="s">
        <v>686</v>
      </c>
    </row>
    <row r="195" spans="5:6" x14ac:dyDescent="0.2">
      <c r="E195" s="130">
        <v>1130</v>
      </c>
      <c r="F195" s="1" t="s">
        <v>687</v>
      </c>
    </row>
    <row r="196" spans="5:6" x14ac:dyDescent="0.2">
      <c r="E196" s="130">
        <v>1131</v>
      </c>
      <c r="F196" s="1" t="s">
        <v>688</v>
      </c>
    </row>
    <row r="197" spans="5:6" x14ac:dyDescent="0.2">
      <c r="E197" s="130">
        <v>1132</v>
      </c>
      <c r="F197" s="1" t="s">
        <v>604</v>
      </c>
    </row>
    <row r="198" spans="5:6" x14ac:dyDescent="0.2">
      <c r="E198" s="130">
        <v>1133</v>
      </c>
      <c r="F198" s="1" t="s">
        <v>689</v>
      </c>
    </row>
    <row r="199" spans="5:6" x14ac:dyDescent="0.2">
      <c r="E199" s="130">
        <v>1134</v>
      </c>
      <c r="F199" s="1" t="s">
        <v>690</v>
      </c>
    </row>
    <row r="200" spans="5:6" x14ac:dyDescent="0.2">
      <c r="E200" s="130">
        <v>1135</v>
      </c>
      <c r="F200" s="1" t="s">
        <v>607</v>
      </c>
    </row>
    <row r="201" spans="5:6" x14ac:dyDescent="0.2">
      <c r="E201" s="172">
        <v>1136</v>
      </c>
      <c r="F201" s="1" t="s">
        <v>691</v>
      </c>
    </row>
    <row r="202" spans="5:6" x14ac:dyDescent="0.2">
      <c r="E202" s="172">
        <v>1137</v>
      </c>
      <c r="F202" s="1" t="s">
        <v>692</v>
      </c>
    </row>
    <row r="203" spans="5:6" x14ac:dyDescent="0.2">
      <c r="E203" s="172">
        <v>1138</v>
      </c>
      <c r="F203" s="1" t="s">
        <v>693</v>
      </c>
    </row>
    <row r="204" spans="5:6" x14ac:dyDescent="0.2">
      <c r="E204" s="130">
        <v>1139</v>
      </c>
      <c r="F204" s="1" t="s">
        <v>694</v>
      </c>
    </row>
    <row r="205" spans="5:6" x14ac:dyDescent="0.2">
      <c r="E205" s="172">
        <v>1140</v>
      </c>
      <c r="F205" s="22" t="s">
        <v>598</v>
      </c>
    </row>
    <row r="206" spans="5:6" x14ac:dyDescent="0.2">
      <c r="E206" s="172">
        <v>1141</v>
      </c>
      <c r="F206" s="1" t="s">
        <v>587</v>
      </c>
    </row>
    <row r="207" spans="5:6" x14ac:dyDescent="0.2">
      <c r="E207" s="172">
        <v>1142</v>
      </c>
      <c r="F207" s="22" t="s">
        <v>634</v>
      </c>
    </row>
    <row r="208" spans="5:6" x14ac:dyDescent="0.2">
      <c r="E208" s="172">
        <v>1143</v>
      </c>
      <c r="F208" s="22" t="s">
        <v>635</v>
      </c>
    </row>
    <row r="209" spans="5:6" x14ac:dyDescent="0.2">
      <c r="E209" s="172">
        <v>1144</v>
      </c>
      <c r="F209" s="1" t="s">
        <v>582</v>
      </c>
    </row>
    <row r="210" spans="5:6" x14ac:dyDescent="0.2">
      <c r="E210" s="172">
        <v>1145</v>
      </c>
      <c r="F210" s="1" t="s">
        <v>615</v>
      </c>
    </row>
    <row r="211" spans="5:6" x14ac:dyDescent="0.2">
      <c r="E211" s="172">
        <v>1146</v>
      </c>
      <c r="F211" s="22" t="s">
        <v>636</v>
      </c>
    </row>
    <row r="212" spans="5:6" x14ac:dyDescent="0.2">
      <c r="E212" s="14">
        <v>1147</v>
      </c>
      <c r="F212" s="26" t="s">
        <v>583</v>
      </c>
    </row>
    <row r="213" spans="5:6" x14ac:dyDescent="0.2">
      <c r="E213" s="14">
        <v>1148</v>
      </c>
      <c r="F213" s="1" t="s">
        <v>752</v>
      </c>
    </row>
    <row r="214" spans="5:6" x14ac:dyDescent="0.2">
      <c r="E214" s="14">
        <v>1149</v>
      </c>
      <c r="F214" s="22" t="s">
        <v>753</v>
      </c>
    </row>
    <row r="215" spans="5:6" x14ac:dyDescent="0.2">
      <c r="E215" s="220">
        <v>1150</v>
      </c>
      <c r="F215" s="1" t="s">
        <v>595</v>
      </c>
    </row>
    <row r="216" spans="5:6" x14ac:dyDescent="0.2">
      <c r="E216" s="14">
        <v>1151</v>
      </c>
      <c r="F216" s="1" t="s">
        <v>754</v>
      </c>
    </row>
    <row r="217" spans="5:6" x14ac:dyDescent="0.2">
      <c r="E217" s="223">
        <v>1152</v>
      </c>
      <c r="F217" s="1" t="s">
        <v>755</v>
      </c>
    </row>
    <row r="218" spans="5:6" x14ac:dyDescent="0.2">
      <c r="E218" s="14">
        <v>1153</v>
      </c>
      <c r="F218" s="1" t="s">
        <v>756</v>
      </c>
    </row>
    <row r="219" spans="5:6" x14ac:dyDescent="0.2">
      <c r="E219" s="222">
        <v>1154</v>
      </c>
      <c r="F219" s="1" t="s">
        <v>600</v>
      </c>
    </row>
    <row r="220" spans="5:6" x14ac:dyDescent="0.2">
      <c r="E220" s="14">
        <v>1155</v>
      </c>
      <c r="F220" s="1" t="s">
        <v>757</v>
      </c>
    </row>
    <row r="221" spans="5:6" x14ac:dyDescent="0.2">
      <c r="E221" s="222">
        <v>1156</v>
      </c>
      <c r="F221" s="1" t="s">
        <v>758</v>
      </c>
    </row>
    <row r="222" spans="5:6" x14ac:dyDescent="0.2">
      <c r="E222" s="223">
        <v>1157</v>
      </c>
      <c r="F222" s="1" t="s">
        <v>749</v>
      </c>
    </row>
    <row r="223" spans="5:6" x14ac:dyDescent="0.2">
      <c r="E223" s="222">
        <v>1158</v>
      </c>
      <c r="F223" s="22" t="s">
        <v>759</v>
      </c>
    </row>
    <row r="224" spans="5:6" x14ac:dyDescent="0.2">
      <c r="E224" s="223">
        <v>1159</v>
      </c>
      <c r="F224" s="22" t="s">
        <v>760</v>
      </c>
    </row>
    <row r="225" spans="5:6" x14ac:dyDescent="0.2">
      <c r="E225" s="222">
        <v>1160</v>
      </c>
      <c r="F225" s="1" t="s">
        <v>761</v>
      </c>
    </row>
    <row r="226" spans="5:6" x14ac:dyDescent="0.2">
      <c r="E226" s="164">
        <v>1161</v>
      </c>
      <c r="F226" s="1" t="s">
        <v>762</v>
      </c>
    </row>
    <row r="227" spans="5:6" x14ac:dyDescent="0.2">
      <c r="E227" s="222">
        <v>1162</v>
      </c>
      <c r="F227" s="1" t="s">
        <v>605</v>
      </c>
    </row>
    <row r="228" spans="5:6" x14ac:dyDescent="0.2">
      <c r="E228" s="164">
        <v>1163</v>
      </c>
      <c r="F228" s="1" t="s">
        <v>695</v>
      </c>
    </row>
    <row r="229" spans="5:6" x14ac:dyDescent="0.2">
      <c r="E229" s="169">
        <v>1164</v>
      </c>
      <c r="F229" s="1" t="s">
        <v>696</v>
      </c>
    </row>
    <row r="230" spans="5:6" x14ac:dyDescent="0.2">
      <c r="E230" s="164">
        <v>1165</v>
      </c>
      <c r="F230" s="1" t="s">
        <v>697</v>
      </c>
    </row>
    <row r="231" spans="5:6" x14ac:dyDescent="0.2">
      <c r="E231" s="169">
        <v>1166</v>
      </c>
      <c r="F231" s="1" t="s">
        <v>698</v>
      </c>
    </row>
    <row r="232" spans="5:6" x14ac:dyDescent="0.2">
      <c r="E232" s="166">
        <v>1167</v>
      </c>
      <c r="F232" s="1" t="s">
        <v>699</v>
      </c>
    </row>
    <row r="233" spans="5:6" x14ac:dyDescent="0.2">
      <c r="E233" s="166">
        <v>1168</v>
      </c>
      <c r="F233" s="22" t="s">
        <v>700</v>
      </c>
    </row>
    <row r="234" spans="5:6" x14ac:dyDescent="0.2">
      <c r="E234" s="167">
        <v>1169</v>
      </c>
      <c r="F234" s="1" t="s">
        <v>599</v>
      </c>
    </row>
    <row r="235" spans="5:6" x14ac:dyDescent="0.2">
      <c r="E235" s="167">
        <v>1170</v>
      </c>
      <c r="F235" s="22" t="s">
        <v>637</v>
      </c>
    </row>
    <row r="236" spans="5:6" x14ac:dyDescent="0.2">
      <c r="E236" s="167">
        <v>1171</v>
      </c>
      <c r="F236" s="1" t="s">
        <v>610</v>
      </c>
    </row>
    <row r="237" spans="5:6" x14ac:dyDescent="0.2">
      <c r="E237" s="131">
        <v>1172</v>
      </c>
      <c r="F237" s="22" t="s">
        <v>638</v>
      </c>
    </row>
    <row r="238" spans="5:6" x14ac:dyDescent="0.2">
      <c r="E238" s="167">
        <v>1173</v>
      </c>
      <c r="F238" s="22" t="s">
        <v>639</v>
      </c>
    </row>
    <row r="239" spans="5:6" x14ac:dyDescent="0.2">
      <c r="E239" s="131">
        <v>1174</v>
      </c>
      <c r="F239" s="22" t="s">
        <v>727</v>
      </c>
    </row>
    <row r="240" spans="5:6" x14ac:dyDescent="0.2">
      <c r="E240" s="167">
        <v>1175</v>
      </c>
      <c r="F240" s="22" t="s">
        <v>640</v>
      </c>
    </row>
    <row r="241" spans="5:6" x14ac:dyDescent="0.2">
      <c r="E241" s="130">
        <v>1176</v>
      </c>
      <c r="F241" s="22" t="s">
        <v>641</v>
      </c>
    </row>
    <row r="242" spans="5:6" x14ac:dyDescent="0.2">
      <c r="E242" s="167">
        <v>1177</v>
      </c>
      <c r="F242" s="22" t="s">
        <v>603</v>
      </c>
    </row>
    <row r="243" spans="5:6" x14ac:dyDescent="0.2">
      <c r="E243" s="130">
        <v>1178</v>
      </c>
      <c r="F243" s="22" t="s">
        <v>642</v>
      </c>
    </row>
    <row r="244" spans="5:6" x14ac:dyDescent="0.2">
      <c r="E244" s="130">
        <v>1179</v>
      </c>
      <c r="F244" s="22" t="s">
        <v>643</v>
      </c>
    </row>
    <row r="245" spans="5:6" x14ac:dyDescent="0.2">
      <c r="E245" s="130">
        <v>1180</v>
      </c>
      <c r="F245" s="1" t="s">
        <v>594</v>
      </c>
    </row>
    <row r="246" spans="5:6" x14ac:dyDescent="0.2">
      <c r="E246" s="130">
        <v>1181</v>
      </c>
      <c r="F246" s="22" t="s">
        <v>633</v>
      </c>
    </row>
    <row r="247" spans="5:6" x14ac:dyDescent="0.2">
      <c r="E247" s="130">
        <v>1182</v>
      </c>
      <c r="F247" s="1" t="s">
        <v>608</v>
      </c>
    </row>
    <row r="248" spans="5:6" x14ac:dyDescent="0.2">
      <c r="E248" s="130">
        <v>1183</v>
      </c>
      <c r="F248" s="22" t="s">
        <v>632</v>
      </c>
    </row>
    <row r="249" spans="5:6" x14ac:dyDescent="0.2">
      <c r="E249" s="130">
        <v>1184</v>
      </c>
      <c r="F249" s="1" t="s">
        <v>602</v>
      </c>
    </row>
    <row r="250" spans="5:6" x14ac:dyDescent="0.2">
      <c r="E250" s="130">
        <v>1185</v>
      </c>
      <c r="F250" s="1" t="s">
        <v>590</v>
      </c>
    </row>
    <row r="251" spans="5:6" x14ac:dyDescent="0.2">
      <c r="E251" s="130">
        <v>1186</v>
      </c>
      <c r="F251" s="1" t="s">
        <v>581</v>
      </c>
    </row>
    <row r="252" spans="5:6" x14ac:dyDescent="0.2">
      <c r="E252" s="130">
        <v>1187</v>
      </c>
      <c r="F252" s="1" t="s">
        <v>589</v>
      </c>
    </row>
    <row r="253" spans="5:6" x14ac:dyDescent="0.2">
      <c r="E253" s="130">
        <v>1188</v>
      </c>
      <c r="F253" s="22" t="s">
        <v>631</v>
      </c>
    </row>
    <row r="254" spans="5:6" x14ac:dyDescent="0.2">
      <c r="E254" s="130">
        <v>1189</v>
      </c>
      <c r="F254" s="22" t="s">
        <v>622</v>
      </c>
    </row>
    <row r="255" spans="5:6" x14ac:dyDescent="0.2">
      <c r="E255" s="130">
        <v>1190</v>
      </c>
      <c r="F255" s="22" t="s">
        <v>623</v>
      </c>
    </row>
    <row r="256" spans="5:6" x14ac:dyDescent="0.2">
      <c r="E256" s="130">
        <v>1191</v>
      </c>
      <c r="F256" s="22" t="s">
        <v>624</v>
      </c>
    </row>
    <row r="257" spans="5:6" x14ac:dyDescent="0.2">
      <c r="E257" s="130">
        <v>1192</v>
      </c>
      <c r="F257" s="22" t="s">
        <v>625</v>
      </c>
    </row>
    <row r="258" spans="5:6" x14ac:dyDescent="0.2">
      <c r="E258" s="130">
        <v>1193</v>
      </c>
      <c r="F258" s="22" t="s">
        <v>626</v>
      </c>
    </row>
    <row r="259" spans="5:6" x14ac:dyDescent="0.2">
      <c r="E259" s="130">
        <v>1194</v>
      </c>
      <c r="F259" s="1" t="s">
        <v>614</v>
      </c>
    </row>
    <row r="260" spans="5:6" x14ac:dyDescent="0.2">
      <c r="E260" s="130">
        <v>1195</v>
      </c>
      <c r="F260" s="1" t="s">
        <v>606</v>
      </c>
    </row>
    <row r="261" spans="5:6" x14ac:dyDescent="0.2">
      <c r="E261" s="130">
        <v>1196</v>
      </c>
      <c r="F261" s="22" t="s">
        <v>627</v>
      </c>
    </row>
    <row r="262" spans="5:6" x14ac:dyDescent="0.2">
      <c r="E262" s="130">
        <v>1197</v>
      </c>
      <c r="F262" s="1" t="s">
        <v>611</v>
      </c>
    </row>
    <row r="263" spans="5:6" x14ac:dyDescent="0.2">
      <c r="E263" s="130">
        <v>1198</v>
      </c>
      <c r="F263" s="22" t="s">
        <v>628</v>
      </c>
    </row>
    <row r="264" spans="5:6" x14ac:dyDescent="0.2">
      <c r="E264" s="130">
        <v>1199</v>
      </c>
      <c r="F264" s="22" t="s">
        <v>629</v>
      </c>
    </row>
    <row r="265" spans="5:6" x14ac:dyDescent="0.2">
      <c r="E265" s="130">
        <v>1200</v>
      </c>
      <c r="F265" s="22" t="s">
        <v>630</v>
      </c>
    </row>
    <row r="266" spans="5:6" x14ac:dyDescent="0.2">
      <c r="E266" s="130">
        <v>1211</v>
      </c>
      <c r="F266" s="22" t="s">
        <v>1641</v>
      </c>
    </row>
    <row r="267" spans="5:6" x14ac:dyDescent="0.2">
      <c r="E267" s="130">
        <v>1226</v>
      </c>
      <c r="F267" s="1" t="s">
        <v>1433</v>
      </c>
    </row>
    <row r="268" spans="5:6" x14ac:dyDescent="0.2">
      <c r="E268" s="130">
        <v>1227</v>
      </c>
      <c r="F268" s="1" t="s">
        <v>1454</v>
      </c>
    </row>
    <row r="269" spans="5:6" x14ac:dyDescent="0.2">
      <c r="E269" s="130">
        <v>1228</v>
      </c>
      <c r="F269" s="1" t="s">
        <v>1622</v>
      </c>
    </row>
    <row r="270" spans="5:6" x14ac:dyDescent="0.2">
      <c r="E270" s="130">
        <v>1230</v>
      </c>
      <c r="F270" s="1" t="s">
        <v>1663</v>
      </c>
    </row>
    <row r="271" spans="5:6" x14ac:dyDescent="0.2">
      <c r="E271" s="130">
        <v>1231</v>
      </c>
      <c r="F271" s="1" t="s">
        <v>1531</v>
      </c>
    </row>
    <row r="272" spans="5:6" x14ac:dyDescent="0.2">
      <c r="E272" s="130">
        <v>1232</v>
      </c>
      <c r="F272" s="1" t="s">
        <v>1459</v>
      </c>
    </row>
    <row r="273" spans="5:6" x14ac:dyDescent="0.2">
      <c r="E273" s="130">
        <v>1233</v>
      </c>
      <c r="F273" s="1" t="s">
        <v>1521</v>
      </c>
    </row>
    <row r="274" spans="5:6" x14ac:dyDescent="0.2">
      <c r="E274" s="130">
        <v>1234</v>
      </c>
      <c r="F274" s="1" t="s">
        <v>1696</v>
      </c>
    </row>
    <row r="275" spans="5:6" x14ac:dyDescent="0.2">
      <c r="E275" s="159">
        <v>1235</v>
      </c>
      <c r="F275" s="1" t="s">
        <v>1423</v>
      </c>
    </row>
    <row r="276" spans="5:6" x14ac:dyDescent="0.2">
      <c r="E276" s="130">
        <v>1236</v>
      </c>
      <c r="F276" s="1" t="s">
        <v>1435</v>
      </c>
    </row>
    <row r="277" spans="5:6" x14ac:dyDescent="0.2">
      <c r="E277" s="130">
        <v>1237</v>
      </c>
      <c r="F277" s="1" t="s">
        <v>1562</v>
      </c>
    </row>
    <row r="278" spans="5:6" x14ac:dyDescent="0.2">
      <c r="E278" s="152">
        <v>1238</v>
      </c>
      <c r="F278" s="1" t="s">
        <v>1543</v>
      </c>
    </row>
    <row r="279" spans="5:6" x14ac:dyDescent="0.2">
      <c r="E279" s="160">
        <v>1239</v>
      </c>
      <c r="F279" s="1" t="s">
        <v>1509</v>
      </c>
    </row>
    <row r="280" spans="5:6" x14ac:dyDescent="0.2">
      <c r="E280" s="134">
        <v>1241</v>
      </c>
      <c r="F280" s="1" t="s">
        <v>1447</v>
      </c>
    </row>
    <row r="281" spans="5:6" x14ac:dyDescent="0.2">
      <c r="E281" s="161">
        <v>1242</v>
      </c>
      <c r="F281" s="1" t="s">
        <v>1590</v>
      </c>
    </row>
    <row r="282" spans="5:6" x14ac:dyDescent="0.2">
      <c r="E282" s="130">
        <v>1243</v>
      </c>
      <c r="F282" s="1" t="s">
        <v>1441</v>
      </c>
    </row>
    <row r="283" spans="5:6" x14ac:dyDescent="0.2">
      <c r="E283" s="163">
        <v>1244</v>
      </c>
      <c r="F283" s="1" t="s">
        <v>1519</v>
      </c>
    </row>
    <row r="284" spans="5:6" x14ac:dyDescent="0.2">
      <c r="E284" s="130">
        <v>1245</v>
      </c>
      <c r="F284" s="1" t="s">
        <v>1451</v>
      </c>
    </row>
    <row r="285" spans="5:6" x14ac:dyDescent="0.2">
      <c r="E285" s="130">
        <v>1246</v>
      </c>
      <c r="F285" s="1" t="s">
        <v>1621</v>
      </c>
    </row>
    <row r="286" spans="5:6" x14ac:dyDescent="0.2">
      <c r="E286" s="135">
        <v>1247</v>
      </c>
      <c r="F286" s="1" t="s">
        <v>1452</v>
      </c>
    </row>
    <row r="287" spans="5:6" x14ac:dyDescent="0.2">
      <c r="E287" s="134">
        <v>1250</v>
      </c>
      <c r="F287" s="1" t="s">
        <v>1633</v>
      </c>
    </row>
    <row r="288" spans="5:6" x14ac:dyDescent="0.2">
      <c r="E288" s="130">
        <v>1254</v>
      </c>
      <c r="F288" s="22" t="s">
        <v>1394</v>
      </c>
    </row>
    <row r="289" spans="5:6" x14ac:dyDescent="0.2">
      <c r="E289" s="130">
        <v>1279</v>
      </c>
      <c r="F289" s="22" t="s">
        <v>1114</v>
      </c>
    </row>
    <row r="290" spans="5:6" x14ac:dyDescent="0.2">
      <c r="E290" s="135">
        <v>1297</v>
      </c>
      <c r="F290" s="22" t="s">
        <v>1256</v>
      </c>
    </row>
    <row r="291" spans="5:6" x14ac:dyDescent="0.2">
      <c r="E291" s="130">
        <v>1379</v>
      </c>
      <c r="F291" s="22" t="s">
        <v>1544</v>
      </c>
    </row>
    <row r="292" spans="5:6" x14ac:dyDescent="0.2">
      <c r="E292" s="130">
        <v>1402</v>
      </c>
      <c r="F292" s="22" t="s">
        <v>1247</v>
      </c>
    </row>
    <row r="293" spans="5:6" x14ac:dyDescent="0.2">
      <c r="E293" s="130">
        <v>1415</v>
      </c>
      <c r="F293" s="22" t="s">
        <v>1207</v>
      </c>
    </row>
    <row r="294" spans="5:6" x14ac:dyDescent="0.2">
      <c r="E294" s="152">
        <v>1459</v>
      </c>
      <c r="F294" s="22" t="s">
        <v>1127</v>
      </c>
    </row>
    <row r="295" spans="5:6" x14ac:dyDescent="0.2">
      <c r="E295" s="130">
        <v>1477</v>
      </c>
      <c r="F295" s="22" t="s">
        <v>1128</v>
      </c>
    </row>
    <row r="296" spans="5:6" x14ac:dyDescent="0.2">
      <c r="E296" s="156">
        <v>1487</v>
      </c>
      <c r="F296" s="22" t="s">
        <v>1226</v>
      </c>
    </row>
    <row r="297" spans="5:6" x14ac:dyDescent="0.2">
      <c r="E297" s="172">
        <v>1513</v>
      </c>
      <c r="F297" s="22" t="s">
        <v>1257</v>
      </c>
    </row>
    <row r="298" spans="5:6" x14ac:dyDescent="0.2">
      <c r="E298" s="172">
        <v>1523</v>
      </c>
      <c r="F298" s="1" t="s">
        <v>815</v>
      </c>
    </row>
    <row r="299" spans="5:6" x14ac:dyDescent="0.2">
      <c r="E299" s="172">
        <v>1524</v>
      </c>
      <c r="F299" s="1" t="s">
        <v>816</v>
      </c>
    </row>
    <row r="300" spans="5:6" x14ac:dyDescent="0.2">
      <c r="E300" s="172">
        <v>1525</v>
      </c>
      <c r="F300" s="1" t="s">
        <v>1333</v>
      </c>
    </row>
    <row r="301" spans="5:6" x14ac:dyDescent="0.2">
      <c r="E301" s="172">
        <v>1540</v>
      </c>
      <c r="F301" s="1" t="s">
        <v>1324</v>
      </c>
    </row>
    <row r="302" spans="5:6" x14ac:dyDescent="0.2">
      <c r="E302" s="172">
        <v>1544</v>
      </c>
      <c r="F302" s="1" t="s">
        <v>1325</v>
      </c>
    </row>
    <row r="303" spans="5:6" x14ac:dyDescent="0.2">
      <c r="E303" s="172">
        <v>1552</v>
      </c>
      <c r="F303" s="1" t="s">
        <v>993</v>
      </c>
    </row>
    <row r="304" spans="5:6" x14ac:dyDescent="0.2">
      <c r="E304" s="35">
        <v>1600</v>
      </c>
      <c r="F304" s="1" t="s">
        <v>1823</v>
      </c>
    </row>
    <row r="305" spans="5:6" x14ac:dyDescent="0.2">
      <c r="E305" s="25">
        <v>1602</v>
      </c>
      <c r="F305" s="1" t="s">
        <v>1364</v>
      </c>
    </row>
    <row r="306" spans="5:6" x14ac:dyDescent="0.2">
      <c r="E306" s="25">
        <v>1607</v>
      </c>
      <c r="F306" s="1" t="s">
        <v>1688</v>
      </c>
    </row>
    <row r="307" spans="5:6" x14ac:dyDescent="0.2">
      <c r="E307" s="35">
        <v>1608</v>
      </c>
      <c r="F307" s="1" t="s">
        <v>1824</v>
      </c>
    </row>
    <row r="308" spans="5:6" x14ac:dyDescent="0.2">
      <c r="E308" s="25">
        <v>1609</v>
      </c>
      <c r="F308" s="1" t="s">
        <v>1965</v>
      </c>
    </row>
    <row r="309" spans="5:6" x14ac:dyDescent="0.2">
      <c r="E309" s="25">
        <v>1611</v>
      </c>
      <c r="F309" s="1" t="s">
        <v>1488</v>
      </c>
    </row>
    <row r="310" spans="5:6" x14ac:dyDescent="0.2">
      <c r="E310" s="25">
        <v>1612</v>
      </c>
      <c r="F310" s="1" t="s">
        <v>1775</v>
      </c>
    </row>
    <row r="311" spans="5:6" x14ac:dyDescent="0.2">
      <c r="E311" s="35">
        <v>1613</v>
      </c>
      <c r="F311" s="1" t="s">
        <v>1792</v>
      </c>
    </row>
    <row r="312" spans="5:6" x14ac:dyDescent="0.2">
      <c r="E312" s="25">
        <v>1614</v>
      </c>
      <c r="F312" s="1" t="s">
        <v>1959</v>
      </c>
    </row>
    <row r="313" spans="5:6" x14ac:dyDescent="0.2">
      <c r="E313" s="35">
        <v>1615</v>
      </c>
      <c r="F313" s="22" t="s">
        <v>1731</v>
      </c>
    </row>
    <row r="314" spans="5:6" x14ac:dyDescent="0.2">
      <c r="E314" s="25">
        <v>1616</v>
      </c>
      <c r="F314" s="1" t="s">
        <v>1500</v>
      </c>
    </row>
    <row r="315" spans="5:6" x14ac:dyDescent="0.2">
      <c r="E315" s="35">
        <v>1618</v>
      </c>
      <c r="F315" s="22" t="s">
        <v>1732</v>
      </c>
    </row>
    <row r="316" spans="5:6" x14ac:dyDescent="0.2">
      <c r="E316" s="25">
        <v>1619</v>
      </c>
      <c r="F316" s="1" t="s">
        <v>1960</v>
      </c>
    </row>
    <row r="317" spans="5:6" x14ac:dyDescent="0.2">
      <c r="E317" s="25">
        <v>1620</v>
      </c>
      <c r="F317" s="1" t="s">
        <v>1806</v>
      </c>
    </row>
    <row r="318" spans="5:6" x14ac:dyDescent="0.2">
      <c r="E318" s="25">
        <v>1621</v>
      </c>
      <c r="F318" s="1" t="s">
        <v>1749</v>
      </c>
    </row>
    <row r="319" spans="5:6" x14ac:dyDescent="0.2">
      <c r="E319" s="25">
        <v>1622</v>
      </c>
      <c r="F319" s="1" t="s">
        <v>1499</v>
      </c>
    </row>
    <row r="320" spans="5:6" x14ac:dyDescent="0.2">
      <c r="E320" s="223">
        <v>1623</v>
      </c>
      <c r="F320" s="1" t="s">
        <v>1898</v>
      </c>
    </row>
    <row r="321" spans="5:6" x14ac:dyDescent="0.2">
      <c r="E321" s="35">
        <v>1624</v>
      </c>
      <c r="F321" s="1" t="s">
        <v>1785</v>
      </c>
    </row>
    <row r="322" spans="5:6" x14ac:dyDescent="0.2">
      <c r="E322" s="35">
        <v>1625</v>
      </c>
      <c r="F322" s="1" t="s">
        <v>1825</v>
      </c>
    </row>
    <row r="323" spans="5:6" x14ac:dyDescent="0.2">
      <c r="E323" s="25">
        <v>1626</v>
      </c>
      <c r="F323" s="1" t="s">
        <v>1807</v>
      </c>
    </row>
    <row r="324" spans="5:6" x14ac:dyDescent="0.2">
      <c r="E324" s="25">
        <v>1636</v>
      </c>
      <c r="F324" s="1" t="s">
        <v>1966</v>
      </c>
    </row>
    <row r="325" spans="5:6" x14ac:dyDescent="0.2">
      <c r="E325" s="223">
        <v>1637</v>
      </c>
      <c r="F325" s="1" t="s">
        <v>1697</v>
      </c>
    </row>
    <row r="326" spans="5:6" x14ac:dyDescent="0.2">
      <c r="E326" s="223">
        <v>1639</v>
      </c>
      <c r="F326" s="1" t="s">
        <v>1796</v>
      </c>
    </row>
    <row r="327" spans="5:6" x14ac:dyDescent="0.2">
      <c r="E327" s="223">
        <v>1640</v>
      </c>
      <c r="F327" s="1" t="s">
        <v>1750</v>
      </c>
    </row>
    <row r="328" spans="5:6" x14ac:dyDescent="0.2">
      <c r="E328" s="14">
        <v>1641</v>
      </c>
      <c r="F328" s="1" t="s">
        <v>1789</v>
      </c>
    </row>
    <row r="329" spans="5:6" x14ac:dyDescent="0.2">
      <c r="E329" s="222">
        <v>1642</v>
      </c>
      <c r="F329" s="1" t="s">
        <v>1632</v>
      </c>
    </row>
    <row r="330" spans="5:6" x14ac:dyDescent="0.2">
      <c r="E330" s="25">
        <v>1643</v>
      </c>
      <c r="F330" s="1" t="s">
        <v>1808</v>
      </c>
    </row>
    <row r="331" spans="5:6" x14ac:dyDescent="0.2">
      <c r="E331" s="222">
        <v>1644</v>
      </c>
      <c r="F331" s="1" t="s">
        <v>1777</v>
      </c>
    </row>
    <row r="332" spans="5:6" x14ac:dyDescent="0.2">
      <c r="E332" s="25">
        <v>1645</v>
      </c>
      <c r="F332" s="1" t="s">
        <v>1961</v>
      </c>
    </row>
    <row r="333" spans="5:6" x14ac:dyDescent="0.2">
      <c r="E333" s="220">
        <v>1646</v>
      </c>
      <c r="F333" s="1" t="s">
        <v>1751</v>
      </c>
    </row>
    <row r="334" spans="5:6" x14ac:dyDescent="0.2">
      <c r="E334" s="223">
        <v>1647</v>
      </c>
      <c r="F334" s="1" t="s">
        <v>1797</v>
      </c>
    </row>
    <row r="335" spans="5:6" x14ac:dyDescent="0.2">
      <c r="E335" s="25">
        <v>1648</v>
      </c>
      <c r="F335" s="1" t="s">
        <v>1809</v>
      </c>
    </row>
    <row r="336" spans="5:6" x14ac:dyDescent="0.2">
      <c r="E336" s="35">
        <v>1649</v>
      </c>
      <c r="F336" s="22" t="s">
        <v>1833</v>
      </c>
    </row>
    <row r="337" spans="5:6" x14ac:dyDescent="0.2">
      <c r="E337" s="222">
        <v>1650</v>
      </c>
      <c r="F337" s="1" t="s">
        <v>1907</v>
      </c>
    </row>
    <row r="338" spans="5:6" x14ac:dyDescent="0.2">
      <c r="E338" s="25">
        <v>1653</v>
      </c>
      <c r="F338" s="1" t="s">
        <v>1810</v>
      </c>
    </row>
    <row r="339" spans="5:6" x14ac:dyDescent="0.2">
      <c r="E339" s="223">
        <v>1654</v>
      </c>
      <c r="F339" s="1" t="s">
        <v>1798</v>
      </c>
    </row>
    <row r="340" spans="5:6" x14ac:dyDescent="0.2">
      <c r="E340" s="223">
        <v>1655</v>
      </c>
      <c r="F340" s="1" t="s">
        <v>1799</v>
      </c>
    </row>
    <row r="341" spans="5:6" x14ac:dyDescent="0.2">
      <c r="E341" s="25">
        <v>1656</v>
      </c>
      <c r="F341" s="1" t="s">
        <v>1811</v>
      </c>
    </row>
    <row r="342" spans="5:6" x14ac:dyDescent="0.2">
      <c r="E342" s="223">
        <v>1657</v>
      </c>
      <c r="F342" s="1" t="s">
        <v>1769</v>
      </c>
    </row>
    <row r="343" spans="5:6" x14ac:dyDescent="0.2">
      <c r="E343" s="222">
        <v>1658</v>
      </c>
      <c r="F343" s="1" t="s">
        <v>1778</v>
      </c>
    </row>
    <row r="344" spans="5:6" x14ac:dyDescent="0.2">
      <c r="E344" s="25">
        <v>1659</v>
      </c>
      <c r="F344" s="1" t="s">
        <v>1962</v>
      </c>
    </row>
    <row r="345" spans="5:6" x14ac:dyDescent="0.2">
      <c r="E345" s="223">
        <v>1660</v>
      </c>
      <c r="F345" s="1" t="s">
        <v>1752</v>
      </c>
    </row>
    <row r="346" spans="5:6" x14ac:dyDescent="0.2">
      <c r="E346" s="220">
        <v>1661</v>
      </c>
      <c r="F346" s="1" t="s">
        <v>1771</v>
      </c>
    </row>
    <row r="347" spans="5:6" x14ac:dyDescent="0.2">
      <c r="E347" s="14">
        <v>1662</v>
      </c>
      <c r="F347" s="1" t="s">
        <v>1787</v>
      </c>
    </row>
    <row r="348" spans="5:6" x14ac:dyDescent="0.2">
      <c r="E348" s="223">
        <v>1663</v>
      </c>
      <c r="F348" s="1" t="s">
        <v>1885</v>
      </c>
    </row>
    <row r="349" spans="5:6" x14ac:dyDescent="0.2">
      <c r="E349" s="220">
        <v>1664</v>
      </c>
      <c r="F349" s="1" t="s">
        <v>1768</v>
      </c>
    </row>
    <row r="350" spans="5:6" x14ac:dyDescent="0.2">
      <c r="E350" s="25">
        <v>1665</v>
      </c>
      <c r="F350" s="1" t="s">
        <v>1812</v>
      </c>
    </row>
    <row r="351" spans="5:6" x14ac:dyDescent="0.2">
      <c r="E351" s="14">
        <v>1666</v>
      </c>
      <c r="F351" s="22" t="s">
        <v>1733</v>
      </c>
    </row>
    <row r="352" spans="5:6" x14ac:dyDescent="0.2">
      <c r="E352" s="14">
        <v>1667</v>
      </c>
      <c r="F352" s="22" t="s">
        <v>1734</v>
      </c>
    </row>
    <row r="353" spans="5:6" x14ac:dyDescent="0.2">
      <c r="E353" s="14">
        <v>1668</v>
      </c>
      <c r="F353" s="1" t="s">
        <v>1788</v>
      </c>
    </row>
    <row r="354" spans="5:6" x14ac:dyDescent="0.2">
      <c r="E354" s="223">
        <v>1669</v>
      </c>
      <c r="F354" s="1" t="s">
        <v>1886</v>
      </c>
    </row>
    <row r="355" spans="5:6" x14ac:dyDescent="0.2">
      <c r="E355" s="223">
        <v>1670</v>
      </c>
      <c r="F355" s="1" t="s">
        <v>1753</v>
      </c>
    </row>
    <row r="356" spans="5:6" x14ac:dyDescent="0.2">
      <c r="E356" s="223">
        <v>1671</v>
      </c>
      <c r="F356" s="1" t="s">
        <v>1754</v>
      </c>
    </row>
    <row r="357" spans="5:6" x14ac:dyDescent="0.2">
      <c r="E357" s="14">
        <v>1672</v>
      </c>
      <c r="F357" s="1" t="s">
        <v>1836</v>
      </c>
    </row>
    <row r="358" spans="5:6" x14ac:dyDescent="0.2">
      <c r="E358" s="222">
        <v>1674</v>
      </c>
      <c r="F358" s="1" t="s">
        <v>1493</v>
      </c>
    </row>
    <row r="359" spans="5:6" x14ac:dyDescent="0.2">
      <c r="E359" s="222">
        <v>1675</v>
      </c>
      <c r="F359" s="1" t="s">
        <v>1776</v>
      </c>
    </row>
    <row r="360" spans="5:6" x14ac:dyDescent="0.2">
      <c r="E360" s="222">
        <v>1677</v>
      </c>
      <c r="F360" s="1" t="s">
        <v>1800</v>
      </c>
    </row>
    <row r="361" spans="5:6" x14ac:dyDescent="0.2">
      <c r="E361" s="223">
        <v>1680</v>
      </c>
      <c r="F361" s="1" t="s">
        <v>1889</v>
      </c>
    </row>
    <row r="362" spans="5:6" x14ac:dyDescent="0.2">
      <c r="E362" s="220">
        <f>Detail!F2739</f>
        <v>1681</v>
      </c>
      <c r="F362" s="1" t="s">
        <v>1914</v>
      </c>
    </row>
    <row r="363" spans="5:6" x14ac:dyDescent="0.2">
      <c r="E363" s="220">
        <v>1682</v>
      </c>
      <c r="F363" s="1" t="s">
        <v>1755</v>
      </c>
    </row>
    <row r="364" spans="5:6" x14ac:dyDescent="0.2">
      <c r="E364" s="14">
        <v>1683</v>
      </c>
      <c r="F364" s="22" t="s">
        <v>1735</v>
      </c>
    </row>
    <row r="365" spans="5:6" x14ac:dyDescent="0.2">
      <c r="E365" s="220">
        <v>1684</v>
      </c>
      <c r="F365" s="1" t="s">
        <v>1756</v>
      </c>
    </row>
    <row r="366" spans="5:6" x14ac:dyDescent="0.2">
      <c r="E366" s="220">
        <v>1685</v>
      </c>
      <c r="F366" s="1" t="s">
        <v>1890</v>
      </c>
    </row>
    <row r="367" spans="5:6" x14ac:dyDescent="0.2">
      <c r="E367" s="14">
        <v>1686</v>
      </c>
      <c r="F367" s="1" t="s">
        <v>1784</v>
      </c>
    </row>
    <row r="368" spans="5:6" x14ac:dyDescent="0.2">
      <c r="E368" s="223">
        <v>1687</v>
      </c>
      <c r="F368" s="1" t="s">
        <v>1757</v>
      </c>
    </row>
    <row r="369" spans="5:6" x14ac:dyDescent="0.2">
      <c r="E369" s="14">
        <v>1689</v>
      </c>
      <c r="F369" s="22" t="s">
        <v>1736</v>
      </c>
    </row>
    <row r="370" spans="5:6" x14ac:dyDescent="0.2">
      <c r="E370" s="25">
        <v>1690</v>
      </c>
      <c r="F370" s="1" t="s">
        <v>1801</v>
      </c>
    </row>
    <row r="371" spans="5:6" x14ac:dyDescent="0.2">
      <c r="E371" s="35">
        <v>1691</v>
      </c>
      <c r="F371" s="1" t="s">
        <v>1826</v>
      </c>
    </row>
    <row r="372" spans="5:6" x14ac:dyDescent="0.2">
      <c r="E372" s="25">
        <v>1692</v>
      </c>
      <c r="F372" s="1" t="s">
        <v>1774</v>
      </c>
    </row>
    <row r="373" spans="5:6" x14ac:dyDescent="0.2">
      <c r="E373" s="35">
        <v>1693</v>
      </c>
      <c r="F373" s="22" t="s">
        <v>1737</v>
      </c>
    </row>
    <row r="374" spans="5:6" x14ac:dyDescent="0.2">
      <c r="E374" s="25">
        <v>1694</v>
      </c>
      <c r="F374" s="1" t="s">
        <v>1766</v>
      </c>
    </row>
    <row r="375" spans="5:6" x14ac:dyDescent="0.2">
      <c r="E375" s="223">
        <f>Detail!F2744</f>
        <v>1695</v>
      </c>
      <c r="F375" s="1" t="s">
        <v>1915</v>
      </c>
    </row>
    <row r="376" spans="5:6" x14ac:dyDescent="0.2">
      <c r="E376" s="223">
        <v>1696</v>
      </c>
      <c r="F376" s="1" t="s">
        <v>1845</v>
      </c>
    </row>
    <row r="377" spans="5:6" x14ac:dyDescent="0.2">
      <c r="E377" s="223">
        <v>1697</v>
      </c>
      <c r="F377" s="1" t="s">
        <v>1899</v>
      </c>
    </row>
    <row r="378" spans="5:6" x14ac:dyDescent="0.2">
      <c r="E378" s="35">
        <v>1698</v>
      </c>
      <c r="F378" s="1" t="s">
        <v>1781</v>
      </c>
    </row>
    <row r="379" spans="5:6" x14ac:dyDescent="0.2">
      <c r="E379" s="222">
        <v>1699</v>
      </c>
      <c r="F379" s="1" t="s">
        <v>1900</v>
      </c>
    </row>
    <row r="380" spans="5:6" x14ac:dyDescent="0.2">
      <c r="E380" s="222">
        <v>1701</v>
      </c>
      <c r="F380" s="1" t="s">
        <v>1908</v>
      </c>
    </row>
    <row r="381" spans="5:6" x14ac:dyDescent="0.2">
      <c r="E381" s="222">
        <v>1703</v>
      </c>
      <c r="F381" s="1" t="s">
        <v>1846</v>
      </c>
    </row>
    <row r="382" spans="5:6" x14ac:dyDescent="0.2">
      <c r="E382" s="35">
        <v>1704</v>
      </c>
      <c r="F382" s="22" t="s">
        <v>1738</v>
      </c>
    </row>
    <row r="383" spans="5:6" x14ac:dyDescent="0.2">
      <c r="E383" s="220">
        <v>1705</v>
      </c>
      <c r="F383" s="1" t="s">
        <v>1901</v>
      </c>
    </row>
    <row r="384" spans="5:6" x14ac:dyDescent="0.2">
      <c r="E384" s="35">
        <v>1706</v>
      </c>
      <c r="F384" s="1" t="s">
        <v>1827</v>
      </c>
    </row>
    <row r="385" spans="5:6" x14ac:dyDescent="0.2">
      <c r="E385" s="222">
        <v>1707</v>
      </c>
      <c r="F385" s="1" t="s">
        <v>1838</v>
      </c>
    </row>
    <row r="386" spans="5:6" x14ac:dyDescent="0.2">
      <c r="E386" s="35">
        <v>1708</v>
      </c>
      <c r="F386" s="1" t="s">
        <v>1793</v>
      </c>
    </row>
    <row r="387" spans="5:6" x14ac:dyDescent="0.2">
      <c r="E387" s="35">
        <v>1709</v>
      </c>
      <c r="F387" s="22" t="s">
        <v>1761</v>
      </c>
    </row>
    <row r="388" spans="5:6" x14ac:dyDescent="0.2">
      <c r="E388" s="223">
        <v>1714</v>
      </c>
      <c r="F388" s="1" t="s">
        <v>1891</v>
      </c>
    </row>
    <row r="389" spans="5:6" x14ac:dyDescent="0.2">
      <c r="E389" s="25">
        <v>1716</v>
      </c>
      <c r="F389" s="1" t="s">
        <v>1967</v>
      </c>
    </row>
    <row r="390" spans="5:6" x14ac:dyDescent="0.2">
      <c r="E390" s="223">
        <v>1717</v>
      </c>
      <c r="F390" s="1" t="s">
        <v>1892</v>
      </c>
    </row>
    <row r="391" spans="5:6" x14ac:dyDescent="0.2">
      <c r="E391" s="223">
        <v>1718</v>
      </c>
      <c r="F391" s="1" t="s">
        <v>1985</v>
      </c>
    </row>
    <row r="392" spans="5:6" x14ac:dyDescent="0.2">
      <c r="E392" s="35">
        <v>1720</v>
      </c>
      <c r="F392" s="1" t="s">
        <v>1782</v>
      </c>
    </row>
    <row r="393" spans="5:6" x14ac:dyDescent="0.2">
      <c r="E393" s="25">
        <v>1722</v>
      </c>
      <c r="F393" s="1" t="s">
        <v>1758</v>
      </c>
    </row>
    <row r="394" spans="5:6" x14ac:dyDescent="0.2">
      <c r="E394" s="25">
        <v>1723</v>
      </c>
      <c r="F394" s="1" t="s">
        <v>1902</v>
      </c>
    </row>
    <row r="395" spans="5:6" x14ac:dyDescent="0.2">
      <c r="E395" s="14">
        <v>1728</v>
      </c>
      <c r="F395" s="1" t="s">
        <v>1830</v>
      </c>
    </row>
    <row r="396" spans="5:6" x14ac:dyDescent="0.2">
      <c r="E396" s="25">
        <v>1729</v>
      </c>
      <c r="F396" s="1" t="s">
        <v>1813</v>
      </c>
    </row>
    <row r="397" spans="5:6" x14ac:dyDescent="0.2">
      <c r="E397" s="25">
        <v>1730</v>
      </c>
      <c r="F397" s="1" t="s">
        <v>1631</v>
      </c>
    </row>
    <row r="398" spans="5:6" x14ac:dyDescent="0.2">
      <c r="E398" s="223">
        <v>1903</v>
      </c>
      <c r="F398" s="1" t="s">
        <v>1887</v>
      </c>
    </row>
    <row r="399" spans="5:6" x14ac:dyDescent="0.2">
      <c r="E399" s="223">
        <v>1904</v>
      </c>
      <c r="F399" s="1" t="s">
        <v>1977</v>
      </c>
    </row>
    <row r="400" spans="5:6" x14ac:dyDescent="0.2">
      <c r="E400" s="35">
        <v>1905</v>
      </c>
      <c r="F400" s="22" t="s">
        <v>1739</v>
      </c>
    </row>
    <row r="401" spans="5:6" x14ac:dyDescent="0.2">
      <c r="E401" s="25">
        <v>1906</v>
      </c>
      <c r="F401" s="1" t="s">
        <v>1814</v>
      </c>
    </row>
    <row r="402" spans="5:6" x14ac:dyDescent="0.2">
      <c r="E402" s="222">
        <v>1907</v>
      </c>
      <c r="F402" s="1" t="s">
        <v>1981</v>
      </c>
    </row>
    <row r="403" spans="5:6" x14ac:dyDescent="0.2">
      <c r="E403" s="14">
        <v>1908</v>
      </c>
      <c r="F403" s="1" t="s">
        <v>1831</v>
      </c>
    </row>
    <row r="404" spans="5:6" x14ac:dyDescent="0.2">
      <c r="E404" s="35">
        <v>1928</v>
      </c>
      <c r="F404" s="1" t="s">
        <v>1786</v>
      </c>
    </row>
    <row r="405" spans="5:6" x14ac:dyDescent="0.2">
      <c r="E405" s="221">
        <v>1986</v>
      </c>
      <c r="F405" s="1" t="s">
        <v>1839</v>
      </c>
    </row>
    <row r="406" spans="5:6" x14ac:dyDescent="0.2">
      <c r="E406" s="223">
        <v>1991</v>
      </c>
      <c r="F406" s="1" t="s">
        <v>1840</v>
      </c>
    </row>
    <row r="407" spans="5:6" x14ac:dyDescent="0.2">
      <c r="E407" s="223">
        <v>2000</v>
      </c>
      <c r="F407" s="1" t="s">
        <v>1974</v>
      </c>
    </row>
    <row r="408" spans="5:6" x14ac:dyDescent="0.2">
      <c r="E408" s="222">
        <v>2001</v>
      </c>
      <c r="F408" s="1" t="s">
        <v>1980</v>
      </c>
    </row>
    <row r="409" spans="5:6" x14ac:dyDescent="0.2">
      <c r="E409" s="35">
        <v>2003</v>
      </c>
      <c r="F409" s="1" t="s">
        <v>1828</v>
      </c>
    </row>
    <row r="410" spans="5:6" x14ac:dyDescent="0.2">
      <c r="E410" s="35">
        <v>2004</v>
      </c>
      <c r="F410" s="22" t="s">
        <v>1834</v>
      </c>
    </row>
    <row r="411" spans="5:6" x14ac:dyDescent="0.2">
      <c r="E411" s="25">
        <v>2007</v>
      </c>
      <c r="F411" s="1" t="s">
        <v>1963</v>
      </c>
    </row>
    <row r="412" spans="5:6" x14ac:dyDescent="0.2">
      <c r="E412" s="223">
        <v>2009</v>
      </c>
      <c r="F412" s="1" t="s">
        <v>1986</v>
      </c>
    </row>
    <row r="413" spans="5:6" x14ac:dyDescent="0.2">
      <c r="E413" s="25">
        <v>2010</v>
      </c>
      <c r="F413" s="1" t="s">
        <v>1968</v>
      </c>
    </row>
    <row r="414" spans="5:6" x14ac:dyDescent="0.2">
      <c r="E414" s="25">
        <v>2013</v>
      </c>
      <c r="F414" s="1" t="s">
        <v>1815</v>
      </c>
    </row>
    <row r="415" spans="5:6" x14ac:dyDescent="0.2">
      <c r="E415" s="223">
        <v>2014</v>
      </c>
      <c r="F415" s="1" t="s">
        <v>1248</v>
      </c>
    </row>
    <row r="416" spans="5:6" x14ac:dyDescent="0.2">
      <c r="E416" s="223">
        <v>2022</v>
      </c>
      <c r="F416" s="1" t="s">
        <v>1847</v>
      </c>
    </row>
    <row r="417" spans="5:6" x14ac:dyDescent="0.2">
      <c r="E417" s="222">
        <v>2024</v>
      </c>
      <c r="F417" s="1" t="s">
        <v>1759</v>
      </c>
    </row>
    <row r="418" spans="5:6" x14ac:dyDescent="0.2">
      <c r="E418" s="222">
        <v>2025</v>
      </c>
      <c r="F418" s="1" t="s">
        <v>1802</v>
      </c>
    </row>
    <row r="419" spans="5:6" x14ac:dyDescent="0.2">
      <c r="E419" s="25">
        <v>2044</v>
      </c>
      <c r="F419" s="1" t="s">
        <v>1816</v>
      </c>
    </row>
    <row r="420" spans="5:6" x14ac:dyDescent="0.2">
      <c r="E420" s="172">
        <v>2088</v>
      </c>
      <c r="F420" s="1" t="s">
        <v>1278</v>
      </c>
    </row>
    <row r="421" spans="5:6" x14ac:dyDescent="0.2">
      <c r="E421" s="223">
        <v>2100</v>
      </c>
      <c r="F421" s="1" t="s">
        <v>1893</v>
      </c>
    </row>
    <row r="422" spans="5:6" x14ac:dyDescent="0.2">
      <c r="E422" s="130">
        <v>2102</v>
      </c>
      <c r="F422" s="1" t="s">
        <v>1281</v>
      </c>
    </row>
    <row r="423" spans="5:6" x14ac:dyDescent="0.2">
      <c r="E423" s="222">
        <v>2105</v>
      </c>
      <c r="F423" s="1" t="s">
        <v>1772</v>
      </c>
    </row>
    <row r="424" spans="5:6" x14ac:dyDescent="0.2">
      <c r="E424" s="220">
        <v>2107</v>
      </c>
      <c r="F424" s="1" t="s">
        <v>1803</v>
      </c>
    </row>
    <row r="425" spans="5:6" x14ac:dyDescent="0.2">
      <c r="E425" s="172">
        <v>2108</v>
      </c>
      <c r="F425" s="1" t="s">
        <v>1976</v>
      </c>
    </row>
    <row r="426" spans="5:6" x14ac:dyDescent="0.2">
      <c r="E426" s="130">
        <v>2110</v>
      </c>
      <c r="F426" s="1" t="s">
        <v>1760</v>
      </c>
    </row>
    <row r="427" spans="5:6" x14ac:dyDescent="0.2">
      <c r="E427" s="130">
        <v>2113</v>
      </c>
      <c r="F427" s="1" t="s">
        <v>1841</v>
      </c>
    </row>
    <row r="428" spans="5:6" x14ac:dyDescent="0.2">
      <c r="E428" s="25">
        <v>2114</v>
      </c>
      <c r="F428" s="1" t="s">
        <v>1817</v>
      </c>
    </row>
    <row r="429" spans="5:6" x14ac:dyDescent="0.2">
      <c r="E429" s="14">
        <v>2115</v>
      </c>
      <c r="F429" s="22" t="s">
        <v>1740</v>
      </c>
    </row>
    <row r="430" spans="5:6" x14ac:dyDescent="0.2">
      <c r="E430" s="25">
        <v>2116</v>
      </c>
      <c r="F430" s="1" t="s">
        <v>1943</v>
      </c>
    </row>
    <row r="431" spans="5:6" x14ac:dyDescent="0.2">
      <c r="E431" s="223">
        <v>2117</v>
      </c>
      <c r="F431" s="1" t="s">
        <v>1842</v>
      </c>
    </row>
    <row r="432" spans="5:6" x14ac:dyDescent="0.2">
      <c r="E432" s="223">
        <v>2119</v>
      </c>
      <c r="F432" s="1" t="s">
        <v>1848</v>
      </c>
    </row>
    <row r="433" spans="5:6" x14ac:dyDescent="0.2">
      <c r="E433" s="222">
        <v>2130</v>
      </c>
      <c r="F433" s="1" t="s">
        <v>1804</v>
      </c>
    </row>
    <row r="434" spans="5:6" x14ac:dyDescent="0.2">
      <c r="E434" s="14">
        <v>2140</v>
      </c>
      <c r="F434" s="22" t="s">
        <v>1741</v>
      </c>
    </row>
    <row r="435" spans="5:6" x14ac:dyDescent="0.2">
      <c r="E435" s="14">
        <v>2150</v>
      </c>
      <c r="F435" s="22" t="s">
        <v>1972</v>
      </c>
    </row>
    <row r="436" spans="5:6" x14ac:dyDescent="0.2">
      <c r="E436" s="223">
        <v>2190</v>
      </c>
      <c r="F436" s="1" t="s">
        <v>1982</v>
      </c>
    </row>
    <row r="437" spans="5:6" x14ac:dyDescent="0.2">
      <c r="E437" s="223">
        <f>Detail!F2741</f>
        <v>2194</v>
      </c>
      <c r="F437" s="1" t="s">
        <v>1916</v>
      </c>
    </row>
    <row r="438" spans="5:6" x14ac:dyDescent="0.2">
      <c r="E438" s="222">
        <v>2199</v>
      </c>
      <c r="F438" s="1" t="s">
        <v>1903</v>
      </c>
    </row>
    <row r="439" spans="5:6" x14ac:dyDescent="0.2">
      <c r="E439" s="130">
        <v>2255</v>
      </c>
      <c r="F439" s="1" t="s">
        <v>1987</v>
      </c>
    </row>
    <row r="440" spans="5:6" x14ac:dyDescent="0.2">
      <c r="E440" s="130">
        <v>2333</v>
      </c>
      <c r="F440" s="1" t="s">
        <v>1603</v>
      </c>
    </row>
    <row r="441" spans="5:6" x14ac:dyDescent="0.2">
      <c r="E441" s="130">
        <v>2411</v>
      </c>
      <c r="F441" s="1" t="s">
        <v>1030</v>
      </c>
    </row>
    <row r="442" spans="5:6" x14ac:dyDescent="0.2">
      <c r="E442" s="130">
        <v>2420</v>
      </c>
      <c r="F442" s="1" t="s">
        <v>1208</v>
      </c>
    </row>
    <row r="443" spans="5:6" x14ac:dyDescent="0.2">
      <c r="E443" s="130">
        <v>2430</v>
      </c>
      <c r="F443" s="1" t="s">
        <v>1144</v>
      </c>
    </row>
    <row r="444" spans="5:6" x14ac:dyDescent="0.2">
      <c r="E444" s="130">
        <v>2431</v>
      </c>
      <c r="F444" s="1" t="s">
        <v>963</v>
      </c>
    </row>
    <row r="445" spans="5:6" x14ac:dyDescent="0.2">
      <c r="E445" s="130">
        <v>2432</v>
      </c>
      <c r="F445" s="1" t="s">
        <v>1365</v>
      </c>
    </row>
    <row r="446" spans="5:6" x14ac:dyDescent="0.2">
      <c r="E446" s="130">
        <v>2437</v>
      </c>
      <c r="F446" s="1" t="s">
        <v>1249</v>
      </c>
    </row>
    <row r="447" spans="5:6" x14ac:dyDescent="0.2">
      <c r="E447" s="130">
        <v>2439</v>
      </c>
      <c r="F447" s="1" t="s">
        <v>1129</v>
      </c>
    </row>
    <row r="448" spans="5:6" x14ac:dyDescent="0.2">
      <c r="E448" s="130">
        <v>2445</v>
      </c>
      <c r="F448" s="1" t="s">
        <v>1130</v>
      </c>
    </row>
    <row r="449" spans="5:6" x14ac:dyDescent="0.2">
      <c r="E449" s="130">
        <v>2446</v>
      </c>
      <c r="F449" s="1" t="s">
        <v>1337</v>
      </c>
    </row>
    <row r="450" spans="5:6" x14ac:dyDescent="0.2">
      <c r="E450" s="130">
        <v>2448</v>
      </c>
      <c r="F450" s="1" t="s">
        <v>1046</v>
      </c>
    </row>
    <row r="451" spans="5:6" x14ac:dyDescent="0.2">
      <c r="E451" s="130">
        <v>2449</v>
      </c>
      <c r="F451" s="1" t="s">
        <v>989</v>
      </c>
    </row>
    <row r="452" spans="5:6" x14ac:dyDescent="0.2">
      <c r="E452" s="130">
        <v>2451</v>
      </c>
      <c r="F452" s="1" t="s">
        <v>1260</v>
      </c>
    </row>
    <row r="453" spans="5:6" x14ac:dyDescent="0.2">
      <c r="E453" s="130">
        <v>2463</v>
      </c>
      <c r="F453" s="1" t="s">
        <v>765</v>
      </c>
    </row>
    <row r="454" spans="5:6" x14ac:dyDescent="0.2">
      <c r="E454" s="130">
        <v>2464</v>
      </c>
      <c r="F454" s="1" t="s">
        <v>990</v>
      </c>
    </row>
    <row r="455" spans="5:6" x14ac:dyDescent="0.2">
      <c r="E455" s="130">
        <v>2465</v>
      </c>
      <c r="F455" s="1" t="s">
        <v>1115</v>
      </c>
    </row>
    <row r="456" spans="5:6" x14ac:dyDescent="0.2">
      <c r="E456" s="130">
        <v>2466</v>
      </c>
      <c r="F456" s="1" t="s">
        <v>1167</v>
      </c>
    </row>
    <row r="457" spans="5:6" x14ac:dyDescent="0.2">
      <c r="E457" s="130">
        <v>2467</v>
      </c>
      <c r="F457" s="1" t="s">
        <v>1168</v>
      </c>
    </row>
    <row r="458" spans="5:6" x14ac:dyDescent="0.2">
      <c r="E458" s="130">
        <v>2469</v>
      </c>
      <c r="F458" s="1" t="s">
        <v>1047</v>
      </c>
    </row>
    <row r="459" spans="5:6" x14ac:dyDescent="0.2">
      <c r="E459" s="130">
        <v>2470</v>
      </c>
      <c r="F459" s="1" t="s">
        <v>991</v>
      </c>
    </row>
    <row r="460" spans="5:6" x14ac:dyDescent="0.2">
      <c r="E460" s="130">
        <v>2471</v>
      </c>
      <c r="F460" s="1" t="s">
        <v>1048</v>
      </c>
    </row>
    <row r="461" spans="5:6" x14ac:dyDescent="0.2">
      <c r="E461" s="130">
        <v>2472</v>
      </c>
      <c r="F461" s="1" t="s">
        <v>1049</v>
      </c>
    </row>
    <row r="462" spans="5:6" x14ac:dyDescent="0.2">
      <c r="E462" s="130">
        <v>2473</v>
      </c>
      <c r="F462" s="1" t="s">
        <v>1050</v>
      </c>
    </row>
    <row r="463" spans="5:6" x14ac:dyDescent="0.2">
      <c r="E463" s="130">
        <v>2474</v>
      </c>
      <c r="F463" s="1" t="s">
        <v>817</v>
      </c>
    </row>
    <row r="464" spans="5:6" x14ac:dyDescent="0.2">
      <c r="E464" s="130">
        <v>2475</v>
      </c>
      <c r="F464" s="1" t="s">
        <v>1154</v>
      </c>
    </row>
    <row r="465" spans="5:6" x14ac:dyDescent="0.2">
      <c r="E465" s="130">
        <v>2476</v>
      </c>
      <c r="F465" s="1" t="s">
        <v>1155</v>
      </c>
    </row>
    <row r="466" spans="5:6" x14ac:dyDescent="0.2">
      <c r="E466" s="130">
        <v>2477</v>
      </c>
      <c r="F466" s="1" t="s">
        <v>1156</v>
      </c>
    </row>
    <row r="467" spans="5:6" x14ac:dyDescent="0.2">
      <c r="E467" s="130">
        <v>2478</v>
      </c>
      <c r="F467" s="1" t="s">
        <v>766</v>
      </c>
    </row>
    <row r="468" spans="5:6" x14ac:dyDescent="0.2">
      <c r="E468" s="130">
        <v>2479</v>
      </c>
      <c r="F468" s="1" t="s">
        <v>1145</v>
      </c>
    </row>
    <row r="469" spans="5:6" x14ac:dyDescent="0.2">
      <c r="E469" s="130">
        <v>2480</v>
      </c>
      <c r="F469" s="1" t="s">
        <v>1061</v>
      </c>
    </row>
    <row r="470" spans="5:6" x14ac:dyDescent="0.2">
      <c r="E470" s="130">
        <v>2481</v>
      </c>
      <c r="F470" s="1" t="s">
        <v>1051</v>
      </c>
    </row>
    <row r="471" spans="5:6" x14ac:dyDescent="0.2">
      <c r="E471" s="130">
        <v>2482</v>
      </c>
      <c r="F471" s="1" t="s">
        <v>1062</v>
      </c>
    </row>
    <row r="472" spans="5:6" x14ac:dyDescent="0.2">
      <c r="E472" s="130">
        <v>2483</v>
      </c>
      <c r="F472" s="1" t="s">
        <v>1063</v>
      </c>
    </row>
    <row r="473" spans="5:6" x14ac:dyDescent="0.2">
      <c r="E473" s="130">
        <v>2484</v>
      </c>
      <c r="F473" s="1" t="s">
        <v>1064</v>
      </c>
    </row>
    <row r="474" spans="5:6" x14ac:dyDescent="0.2">
      <c r="E474" s="130">
        <v>2485</v>
      </c>
      <c r="F474" s="1" t="s">
        <v>1065</v>
      </c>
    </row>
    <row r="475" spans="5:6" x14ac:dyDescent="0.2">
      <c r="E475" s="130">
        <v>2486</v>
      </c>
      <c r="F475" s="1" t="s">
        <v>1261</v>
      </c>
    </row>
    <row r="476" spans="5:6" x14ac:dyDescent="0.2">
      <c r="E476" s="130">
        <v>2487</v>
      </c>
      <c r="F476" s="1" t="s">
        <v>1258</v>
      </c>
    </row>
    <row r="477" spans="5:6" x14ac:dyDescent="0.2">
      <c r="E477" s="130">
        <v>2488</v>
      </c>
      <c r="F477" s="1" t="s">
        <v>767</v>
      </c>
    </row>
    <row r="478" spans="5:6" x14ac:dyDescent="0.2">
      <c r="E478" s="130">
        <v>2489</v>
      </c>
      <c r="F478" s="1" t="s">
        <v>1066</v>
      </c>
    </row>
    <row r="479" spans="5:6" x14ac:dyDescent="0.2">
      <c r="E479" s="130">
        <v>2490</v>
      </c>
      <c r="F479" s="1" t="s">
        <v>768</v>
      </c>
    </row>
    <row r="480" spans="5:6" x14ac:dyDescent="0.2">
      <c r="E480" s="130">
        <v>2491</v>
      </c>
      <c r="F480" s="1" t="s">
        <v>769</v>
      </c>
    </row>
    <row r="481" spans="5:6" x14ac:dyDescent="0.2">
      <c r="E481" s="130">
        <v>2492</v>
      </c>
      <c r="F481" s="1" t="s">
        <v>770</v>
      </c>
    </row>
    <row r="482" spans="5:6" x14ac:dyDescent="0.2">
      <c r="E482" s="130">
        <v>2493</v>
      </c>
      <c r="F482" s="1" t="s">
        <v>818</v>
      </c>
    </row>
    <row r="483" spans="5:6" x14ac:dyDescent="0.2">
      <c r="E483" s="130">
        <v>2494</v>
      </c>
      <c r="F483" s="1" t="s">
        <v>771</v>
      </c>
    </row>
    <row r="484" spans="5:6" x14ac:dyDescent="0.2">
      <c r="E484" s="130">
        <v>2498</v>
      </c>
      <c r="F484" s="1" t="s">
        <v>819</v>
      </c>
    </row>
    <row r="485" spans="5:6" x14ac:dyDescent="0.2">
      <c r="E485" s="130">
        <v>2501</v>
      </c>
      <c r="F485" s="1" t="s">
        <v>1344</v>
      </c>
    </row>
    <row r="486" spans="5:6" x14ac:dyDescent="0.2">
      <c r="E486" s="130">
        <v>2503</v>
      </c>
      <c r="F486" s="1" t="s">
        <v>772</v>
      </c>
    </row>
    <row r="487" spans="5:6" x14ac:dyDescent="0.2">
      <c r="E487" s="130">
        <v>2504</v>
      </c>
      <c r="F487" s="1" t="s">
        <v>964</v>
      </c>
    </row>
    <row r="488" spans="5:6" x14ac:dyDescent="0.2">
      <c r="E488" s="130">
        <v>2505</v>
      </c>
      <c r="F488" s="1" t="s">
        <v>820</v>
      </c>
    </row>
    <row r="489" spans="5:6" x14ac:dyDescent="0.2">
      <c r="E489" s="130">
        <v>2506</v>
      </c>
      <c r="F489" s="1" t="s">
        <v>821</v>
      </c>
    </row>
    <row r="490" spans="5:6" x14ac:dyDescent="0.2">
      <c r="E490" s="130">
        <v>2507</v>
      </c>
      <c r="F490" s="1" t="s">
        <v>773</v>
      </c>
    </row>
    <row r="491" spans="5:6" x14ac:dyDescent="0.2">
      <c r="E491" s="130">
        <v>2508</v>
      </c>
      <c r="F491" s="1" t="s">
        <v>965</v>
      </c>
    </row>
    <row r="492" spans="5:6" x14ac:dyDescent="0.2">
      <c r="E492" s="130">
        <v>2509</v>
      </c>
      <c r="F492" s="1" t="s">
        <v>966</v>
      </c>
    </row>
    <row r="493" spans="5:6" x14ac:dyDescent="0.2">
      <c r="E493" s="130">
        <v>2510</v>
      </c>
      <c r="F493" s="1" t="s">
        <v>967</v>
      </c>
    </row>
    <row r="494" spans="5:6" x14ac:dyDescent="0.2">
      <c r="E494" s="130">
        <v>2511</v>
      </c>
      <c r="F494" s="1" t="s">
        <v>968</v>
      </c>
    </row>
    <row r="495" spans="5:6" x14ac:dyDescent="0.2">
      <c r="E495" s="130">
        <v>2512</v>
      </c>
      <c r="F495" s="1" t="s">
        <v>969</v>
      </c>
    </row>
    <row r="496" spans="5:6" x14ac:dyDescent="0.2">
      <c r="E496" s="130">
        <v>2513</v>
      </c>
      <c r="F496" s="1" t="s">
        <v>970</v>
      </c>
    </row>
    <row r="497" spans="5:6" x14ac:dyDescent="0.2">
      <c r="E497" s="130">
        <v>2514</v>
      </c>
      <c r="F497" s="1" t="s">
        <v>971</v>
      </c>
    </row>
    <row r="498" spans="5:6" x14ac:dyDescent="0.2">
      <c r="E498" s="130">
        <v>2515</v>
      </c>
      <c r="F498" s="1" t="s">
        <v>774</v>
      </c>
    </row>
    <row r="499" spans="5:6" x14ac:dyDescent="0.2">
      <c r="E499" s="130">
        <v>2516</v>
      </c>
      <c r="F499" s="1" t="s">
        <v>775</v>
      </c>
    </row>
    <row r="500" spans="5:6" x14ac:dyDescent="0.2">
      <c r="E500" s="130">
        <v>2517</v>
      </c>
      <c r="F500" s="1" t="s">
        <v>866</v>
      </c>
    </row>
    <row r="501" spans="5:6" x14ac:dyDescent="0.2">
      <c r="E501" s="130">
        <v>2518</v>
      </c>
      <c r="F501" s="1" t="s">
        <v>867</v>
      </c>
    </row>
    <row r="502" spans="5:6" x14ac:dyDescent="0.2">
      <c r="E502" s="130">
        <v>2519</v>
      </c>
      <c r="F502" s="1" t="s">
        <v>868</v>
      </c>
    </row>
    <row r="503" spans="5:6" x14ac:dyDescent="0.2">
      <c r="E503" s="130">
        <v>2520</v>
      </c>
      <c r="F503" s="1" t="s">
        <v>869</v>
      </c>
    </row>
    <row r="504" spans="5:6" x14ac:dyDescent="0.2">
      <c r="E504" s="130">
        <v>2521</v>
      </c>
      <c r="F504" s="1" t="s">
        <v>776</v>
      </c>
    </row>
    <row r="505" spans="5:6" x14ac:dyDescent="0.2">
      <c r="E505" s="130">
        <v>2522</v>
      </c>
      <c r="F505" s="1" t="s">
        <v>942</v>
      </c>
    </row>
    <row r="506" spans="5:6" x14ac:dyDescent="0.2">
      <c r="E506" s="130">
        <v>2523</v>
      </c>
      <c r="F506" s="1" t="s">
        <v>943</v>
      </c>
    </row>
    <row r="507" spans="5:6" x14ac:dyDescent="0.2">
      <c r="E507" s="130">
        <v>2524</v>
      </c>
      <c r="F507" s="1" t="s">
        <v>777</v>
      </c>
    </row>
    <row r="508" spans="5:6" x14ac:dyDescent="0.2">
      <c r="E508" s="130">
        <v>2525</v>
      </c>
      <c r="F508" s="1" t="s">
        <v>778</v>
      </c>
    </row>
    <row r="509" spans="5:6" x14ac:dyDescent="0.2">
      <c r="E509" s="130">
        <v>2526</v>
      </c>
      <c r="F509" s="1" t="s">
        <v>870</v>
      </c>
    </row>
    <row r="510" spans="5:6" x14ac:dyDescent="0.2">
      <c r="E510" s="130">
        <v>2527</v>
      </c>
      <c r="F510" s="1" t="s">
        <v>871</v>
      </c>
    </row>
    <row r="511" spans="5:6" x14ac:dyDescent="0.2">
      <c r="E511" s="130">
        <v>2528</v>
      </c>
      <c r="F511" s="22" t="s">
        <v>728</v>
      </c>
    </row>
    <row r="512" spans="5:6" x14ac:dyDescent="0.2">
      <c r="E512" s="130">
        <v>2528</v>
      </c>
      <c r="F512" s="1" t="s">
        <v>728</v>
      </c>
    </row>
    <row r="513" spans="5:6" x14ac:dyDescent="0.2">
      <c r="E513" s="130">
        <v>2529</v>
      </c>
      <c r="F513" s="1" t="s">
        <v>872</v>
      </c>
    </row>
    <row r="514" spans="5:6" x14ac:dyDescent="0.2">
      <c r="E514" s="130">
        <v>2530</v>
      </c>
      <c r="F514" s="1" t="s">
        <v>873</v>
      </c>
    </row>
    <row r="515" spans="5:6" x14ac:dyDescent="0.2">
      <c r="E515" s="130">
        <v>2531</v>
      </c>
      <c r="F515" s="1" t="s">
        <v>874</v>
      </c>
    </row>
    <row r="516" spans="5:6" x14ac:dyDescent="0.2">
      <c r="E516" s="130">
        <v>2532</v>
      </c>
      <c r="F516" s="1" t="s">
        <v>875</v>
      </c>
    </row>
    <row r="517" spans="5:6" x14ac:dyDescent="0.2">
      <c r="E517" s="130">
        <v>2533</v>
      </c>
      <c r="F517" s="1" t="s">
        <v>779</v>
      </c>
    </row>
    <row r="518" spans="5:6" x14ac:dyDescent="0.2">
      <c r="E518" s="130">
        <v>2534</v>
      </c>
      <c r="F518" s="1" t="s">
        <v>876</v>
      </c>
    </row>
    <row r="519" spans="5:6" x14ac:dyDescent="0.2">
      <c r="E519" s="130">
        <v>2535</v>
      </c>
      <c r="F519" s="22" t="s">
        <v>746</v>
      </c>
    </row>
    <row r="520" spans="5:6" x14ac:dyDescent="0.2">
      <c r="E520" s="130">
        <v>2535</v>
      </c>
      <c r="F520" s="1" t="s">
        <v>746</v>
      </c>
    </row>
    <row r="521" spans="5:6" x14ac:dyDescent="0.2">
      <c r="E521" s="130">
        <v>2536</v>
      </c>
      <c r="F521" s="1" t="s">
        <v>877</v>
      </c>
    </row>
    <row r="522" spans="5:6" x14ac:dyDescent="0.2">
      <c r="E522" s="130">
        <v>2537</v>
      </c>
      <c r="F522" s="1" t="s">
        <v>780</v>
      </c>
    </row>
    <row r="523" spans="5:6" x14ac:dyDescent="0.2">
      <c r="E523" s="130">
        <v>2538</v>
      </c>
      <c r="F523" s="1" t="s">
        <v>878</v>
      </c>
    </row>
    <row r="524" spans="5:6" x14ac:dyDescent="0.2">
      <c r="E524" s="130">
        <v>2539</v>
      </c>
      <c r="F524" s="1" t="s">
        <v>729</v>
      </c>
    </row>
    <row r="525" spans="5:6" x14ac:dyDescent="0.2">
      <c r="E525" s="130">
        <v>2540</v>
      </c>
      <c r="F525" s="1" t="s">
        <v>781</v>
      </c>
    </row>
    <row r="526" spans="5:6" x14ac:dyDescent="0.2">
      <c r="E526" s="130">
        <v>2541</v>
      </c>
      <c r="F526" s="1" t="s">
        <v>879</v>
      </c>
    </row>
    <row r="527" spans="5:6" x14ac:dyDescent="0.2">
      <c r="E527" s="130">
        <v>2542</v>
      </c>
      <c r="F527" s="1" t="s">
        <v>880</v>
      </c>
    </row>
    <row r="528" spans="5:6" x14ac:dyDescent="0.2">
      <c r="E528" s="130">
        <v>2543</v>
      </c>
      <c r="F528" s="1" t="s">
        <v>881</v>
      </c>
    </row>
    <row r="529" spans="5:6" x14ac:dyDescent="0.2">
      <c r="E529" s="130">
        <v>2544</v>
      </c>
      <c r="F529" s="1" t="s">
        <v>882</v>
      </c>
    </row>
    <row r="530" spans="5:6" x14ac:dyDescent="0.2">
      <c r="E530" s="130">
        <v>2545</v>
      </c>
      <c r="F530" s="1" t="s">
        <v>883</v>
      </c>
    </row>
    <row r="531" spans="5:6" x14ac:dyDescent="0.2">
      <c r="E531" s="130">
        <v>2546</v>
      </c>
      <c r="F531" s="1" t="s">
        <v>822</v>
      </c>
    </row>
    <row r="532" spans="5:6" x14ac:dyDescent="0.2">
      <c r="E532" s="130">
        <v>2547</v>
      </c>
      <c r="F532" s="22" t="s">
        <v>729</v>
      </c>
    </row>
    <row r="533" spans="5:6" x14ac:dyDescent="0.2">
      <c r="E533" s="130">
        <v>2547</v>
      </c>
      <c r="F533" s="1" t="s">
        <v>729</v>
      </c>
    </row>
    <row r="534" spans="5:6" x14ac:dyDescent="0.2">
      <c r="E534" s="130">
        <v>2548</v>
      </c>
      <c r="F534" s="1" t="s">
        <v>884</v>
      </c>
    </row>
    <row r="535" spans="5:6" x14ac:dyDescent="0.2">
      <c r="E535" s="130">
        <v>2549</v>
      </c>
      <c r="F535" s="1" t="s">
        <v>885</v>
      </c>
    </row>
    <row r="536" spans="5:6" x14ac:dyDescent="0.2">
      <c r="E536" s="130">
        <v>2550</v>
      </c>
      <c r="F536" s="1" t="s">
        <v>782</v>
      </c>
    </row>
    <row r="537" spans="5:6" x14ac:dyDescent="0.2">
      <c r="E537" s="130">
        <v>2551</v>
      </c>
      <c r="F537" s="1" t="s">
        <v>1131</v>
      </c>
    </row>
    <row r="538" spans="5:6" x14ac:dyDescent="0.2">
      <c r="E538" s="130">
        <v>2552</v>
      </c>
      <c r="F538" s="1" t="s">
        <v>1118</v>
      </c>
    </row>
    <row r="539" spans="5:6" x14ac:dyDescent="0.2">
      <c r="E539" s="130">
        <v>2553</v>
      </c>
      <c r="F539" s="1" t="s">
        <v>1132</v>
      </c>
    </row>
    <row r="540" spans="5:6" x14ac:dyDescent="0.2">
      <c r="E540" s="130">
        <v>2554</v>
      </c>
      <c r="F540" s="1" t="s">
        <v>1133</v>
      </c>
    </row>
    <row r="541" spans="5:6" x14ac:dyDescent="0.2">
      <c r="E541" s="164">
        <v>2555</v>
      </c>
      <c r="F541" s="1" t="s">
        <v>1134</v>
      </c>
    </row>
    <row r="542" spans="5:6" x14ac:dyDescent="0.2">
      <c r="E542" s="164">
        <v>2556</v>
      </c>
      <c r="F542" s="1" t="s">
        <v>823</v>
      </c>
    </row>
    <row r="543" spans="5:6" x14ac:dyDescent="0.2">
      <c r="E543" s="130">
        <v>2557</v>
      </c>
      <c r="F543" s="1" t="s">
        <v>824</v>
      </c>
    </row>
    <row r="544" spans="5:6" x14ac:dyDescent="0.2">
      <c r="E544" s="131">
        <v>2567</v>
      </c>
      <c r="F544" s="1" t="s">
        <v>825</v>
      </c>
    </row>
    <row r="545" spans="5:6" x14ac:dyDescent="0.2">
      <c r="E545" s="131">
        <v>2569</v>
      </c>
      <c r="F545" s="1" t="s">
        <v>998</v>
      </c>
    </row>
    <row r="546" spans="5:6" x14ac:dyDescent="0.2">
      <c r="E546" s="164">
        <v>2571</v>
      </c>
      <c r="F546" s="1" t="s">
        <v>1169</v>
      </c>
    </row>
    <row r="547" spans="5:6" x14ac:dyDescent="0.2">
      <c r="E547" s="164">
        <v>2572</v>
      </c>
      <c r="F547" s="1" t="s">
        <v>826</v>
      </c>
    </row>
    <row r="548" spans="5:6" x14ac:dyDescent="0.2">
      <c r="E548" s="130">
        <v>2573</v>
      </c>
      <c r="F548" s="1" t="s">
        <v>1314</v>
      </c>
    </row>
    <row r="549" spans="5:6" x14ac:dyDescent="0.2">
      <c r="E549" s="131">
        <v>2575</v>
      </c>
      <c r="F549" s="1" t="s">
        <v>1336</v>
      </c>
    </row>
    <row r="550" spans="5:6" x14ac:dyDescent="0.2">
      <c r="E550" s="131">
        <v>2580</v>
      </c>
      <c r="F550" s="1" t="s">
        <v>1259</v>
      </c>
    </row>
    <row r="551" spans="5:6" x14ac:dyDescent="0.2">
      <c r="E551" s="130">
        <v>2597</v>
      </c>
      <c r="F551" s="1" t="s">
        <v>827</v>
      </c>
    </row>
    <row r="552" spans="5:6" x14ac:dyDescent="0.2">
      <c r="E552" s="130">
        <v>2598</v>
      </c>
      <c r="F552" s="1" t="s">
        <v>783</v>
      </c>
    </row>
    <row r="553" spans="5:6" x14ac:dyDescent="0.2">
      <c r="E553" s="130">
        <v>2599</v>
      </c>
      <c r="F553" s="1" t="s">
        <v>1157</v>
      </c>
    </row>
    <row r="554" spans="5:6" x14ac:dyDescent="0.2">
      <c r="E554" s="130">
        <v>2612</v>
      </c>
      <c r="F554" s="1" t="s">
        <v>917</v>
      </c>
    </row>
    <row r="555" spans="5:6" x14ac:dyDescent="0.2">
      <c r="E555" s="130">
        <v>2613</v>
      </c>
      <c r="F555" s="1" t="s">
        <v>612</v>
      </c>
    </row>
    <row r="556" spans="5:6" x14ac:dyDescent="0.2">
      <c r="E556" s="130">
        <v>2614</v>
      </c>
      <c r="F556" s="1" t="s">
        <v>701</v>
      </c>
    </row>
    <row r="557" spans="5:6" x14ac:dyDescent="0.2">
      <c r="E557" s="172">
        <v>2640</v>
      </c>
      <c r="F557" s="1" t="s">
        <v>644</v>
      </c>
    </row>
    <row r="558" spans="5:6" x14ac:dyDescent="0.2">
      <c r="E558" s="170">
        <v>2641</v>
      </c>
      <c r="F558" s="1" t="s">
        <v>645</v>
      </c>
    </row>
    <row r="559" spans="5:6" x14ac:dyDescent="0.2">
      <c r="E559" s="169">
        <v>2642</v>
      </c>
      <c r="F559" s="1" t="s">
        <v>596</v>
      </c>
    </row>
    <row r="560" spans="5:6" x14ac:dyDescent="0.2">
      <c r="E560" s="167">
        <v>2643</v>
      </c>
      <c r="F560" s="1" t="s">
        <v>646</v>
      </c>
    </row>
    <row r="561" spans="5:6" x14ac:dyDescent="0.2">
      <c r="E561" s="166">
        <v>2644</v>
      </c>
      <c r="F561" s="1" t="s">
        <v>577</v>
      </c>
    </row>
    <row r="562" spans="5:6" x14ac:dyDescent="0.2">
      <c r="E562" s="172">
        <v>2645</v>
      </c>
      <c r="F562" s="1" t="s">
        <v>647</v>
      </c>
    </row>
    <row r="563" spans="5:6" x14ac:dyDescent="0.2">
      <c r="E563" s="170">
        <v>2646</v>
      </c>
      <c r="F563" s="1" t="s">
        <v>597</v>
      </c>
    </row>
    <row r="564" spans="5:6" x14ac:dyDescent="0.2">
      <c r="E564" s="169">
        <v>2647</v>
      </c>
      <c r="F564" s="31" t="s">
        <v>648</v>
      </c>
    </row>
    <row r="565" spans="5:6" x14ac:dyDescent="0.2">
      <c r="E565" s="167">
        <v>2648</v>
      </c>
      <c r="F565" s="1" t="s">
        <v>649</v>
      </c>
    </row>
    <row r="566" spans="5:6" x14ac:dyDescent="0.2">
      <c r="E566" s="166">
        <v>2649</v>
      </c>
      <c r="F566" s="31" t="s">
        <v>650</v>
      </c>
    </row>
    <row r="567" spans="5:6" x14ac:dyDescent="0.2">
      <c r="E567" s="172">
        <v>2650</v>
      </c>
      <c r="F567" s="1" t="s">
        <v>651</v>
      </c>
    </row>
    <row r="568" spans="5:6" x14ac:dyDescent="0.2">
      <c r="E568" s="172">
        <v>2654</v>
      </c>
      <c r="F568" s="1" t="s">
        <v>1052</v>
      </c>
    </row>
    <row r="569" spans="5:6" x14ac:dyDescent="0.2">
      <c r="E569" s="172">
        <v>2688</v>
      </c>
      <c r="F569" s="31" t="s">
        <v>747</v>
      </c>
    </row>
    <row r="570" spans="5:6" x14ac:dyDescent="0.2">
      <c r="E570" s="130">
        <v>2719</v>
      </c>
      <c r="F570" s="1" t="s">
        <v>702</v>
      </c>
    </row>
    <row r="571" spans="5:6" x14ac:dyDescent="0.2">
      <c r="E571" s="172">
        <v>2720</v>
      </c>
      <c r="F571" s="1" t="s">
        <v>592</v>
      </c>
    </row>
    <row r="572" spans="5:6" x14ac:dyDescent="0.2">
      <c r="E572" s="172">
        <v>2721</v>
      </c>
      <c r="F572" s="1" t="s">
        <v>652</v>
      </c>
    </row>
    <row r="573" spans="5:6" x14ac:dyDescent="0.2">
      <c r="E573" s="172">
        <v>2722</v>
      </c>
      <c r="F573" s="1" t="s">
        <v>653</v>
      </c>
    </row>
    <row r="574" spans="5:6" x14ac:dyDescent="0.2">
      <c r="E574" s="172">
        <v>2723</v>
      </c>
      <c r="F574" s="31" t="s">
        <v>654</v>
      </c>
    </row>
    <row r="575" spans="5:6" x14ac:dyDescent="0.2">
      <c r="E575" s="130">
        <v>2724</v>
      </c>
      <c r="F575" s="31" t="s">
        <v>655</v>
      </c>
    </row>
    <row r="576" spans="5:6" x14ac:dyDescent="0.2">
      <c r="E576" s="172">
        <v>2725</v>
      </c>
      <c r="F576" s="31" t="s">
        <v>656</v>
      </c>
    </row>
    <row r="577" spans="5:6" x14ac:dyDescent="0.2">
      <c r="E577" s="130">
        <v>2726</v>
      </c>
      <c r="F577" s="31" t="s">
        <v>591</v>
      </c>
    </row>
    <row r="578" spans="5:6" x14ac:dyDescent="0.2">
      <c r="E578" s="130">
        <v>2727</v>
      </c>
      <c r="F578" s="1" t="s">
        <v>575</v>
      </c>
    </row>
    <row r="579" spans="5:6" x14ac:dyDescent="0.2">
      <c r="E579" s="130">
        <v>2728</v>
      </c>
      <c r="F579" s="1" t="s">
        <v>574</v>
      </c>
    </row>
    <row r="580" spans="5:6" x14ac:dyDescent="0.2">
      <c r="E580" s="130">
        <v>2729</v>
      </c>
      <c r="F580" s="1" t="s">
        <v>657</v>
      </c>
    </row>
    <row r="581" spans="5:6" x14ac:dyDescent="0.2">
      <c r="E581" s="172">
        <v>2730</v>
      </c>
      <c r="F581" s="1" t="s">
        <v>862</v>
      </c>
    </row>
    <row r="582" spans="5:6" x14ac:dyDescent="0.2">
      <c r="E582" s="130">
        <v>2731</v>
      </c>
      <c r="F582" s="22" t="s">
        <v>703</v>
      </c>
    </row>
    <row r="583" spans="5:6" x14ac:dyDescent="0.2">
      <c r="E583" s="130">
        <v>2732</v>
      </c>
      <c r="F583" s="1" t="s">
        <v>704</v>
      </c>
    </row>
    <row r="584" spans="5:6" x14ac:dyDescent="0.2">
      <c r="E584" s="130">
        <v>2733</v>
      </c>
      <c r="F584" s="1" t="s">
        <v>705</v>
      </c>
    </row>
    <row r="585" spans="5:6" x14ac:dyDescent="0.2">
      <c r="E585" s="130">
        <v>2734</v>
      </c>
      <c r="F585" s="1" t="s">
        <v>706</v>
      </c>
    </row>
    <row r="586" spans="5:6" x14ac:dyDescent="0.2">
      <c r="E586" s="172">
        <v>2735</v>
      </c>
      <c r="F586" s="1" t="s">
        <v>708</v>
      </c>
    </row>
    <row r="587" spans="5:6" x14ac:dyDescent="0.2">
      <c r="E587" s="130">
        <v>2736</v>
      </c>
      <c r="F587" s="1" t="s">
        <v>707</v>
      </c>
    </row>
    <row r="588" spans="5:6" x14ac:dyDescent="0.2">
      <c r="E588" s="172">
        <v>2737</v>
      </c>
      <c r="F588" s="1" t="s">
        <v>709</v>
      </c>
    </row>
    <row r="589" spans="5:6" x14ac:dyDescent="0.2">
      <c r="E589" s="130">
        <v>2738</v>
      </c>
      <c r="F589" s="1" t="s">
        <v>601</v>
      </c>
    </row>
    <row r="590" spans="5:6" x14ac:dyDescent="0.2">
      <c r="E590" s="130">
        <v>2739</v>
      </c>
      <c r="F590" s="1" t="s">
        <v>710</v>
      </c>
    </row>
    <row r="591" spans="5:6" x14ac:dyDescent="0.2">
      <c r="E591" s="130">
        <v>2740</v>
      </c>
      <c r="F591" s="1" t="s">
        <v>579</v>
      </c>
    </row>
    <row r="592" spans="5:6" x14ac:dyDescent="0.2">
      <c r="E592" s="172">
        <v>2741</v>
      </c>
      <c r="F592" s="1" t="s">
        <v>711</v>
      </c>
    </row>
    <row r="593" spans="5:6" x14ac:dyDescent="0.2">
      <c r="E593" s="172">
        <v>2742</v>
      </c>
      <c r="F593" s="1" t="s">
        <v>585</v>
      </c>
    </row>
    <row r="594" spans="5:6" x14ac:dyDescent="0.2">
      <c r="E594" s="130">
        <v>2743</v>
      </c>
      <c r="F594" s="1" t="s">
        <v>712</v>
      </c>
    </row>
    <row r="595" spans="5:6" x14ac:dyDescent="0.2">
      <c r="E595" s="130">
        <v>2744</v>
      </c>
      <c r="F595" s="1" t="s">
        <v>609</v>
      </c>
    </row>
    <row r="596" spans="5:6" x14ac:dyDescent="0.2">
      <c r="E596" s="20">
        <v>2745</v>
      </c>
      <c r="F596" s="18" t="s">
        <v>713</v>
      </c>
    </row>
    <row r="597" spans="5:6" x14ac:dyDescent="0.2">
      <c r="E597" s="223">
        <v>2746</v>
      </c>
      <c r="F597" s="1" t="s">
        <v>714</v>
      </c>
    </row>
    <row r="598" spans="5:6" x14ac:dyDescent="0.2">
      <c r="E598" s="130">
        <v>2747</v>
      </c>
      <c r="F598" s="1" t="s">
        <v>715</v>
      </c>
    </row>
    <row r="599" spans="5:6" x14ac:dyDescent="0.2">
      <c r="E599" s="130">
        <v>2748</v>
      </c>
      <c r="F599" s="1" t="s">
        <v>716</v>
      </c>
    </row>
    <row r="600" spans="5:6" x14ac:dyDescent="0.2">
      <c r="E600" s="130">
        <v>2749</v>
      </c>
      <c r="F600" s="1" t="s">
        <v>717</v>
      </c>
    </row>
    <row r="601" spans="5:6" x14ac:dyDescent="0.2">
      <c r="E601" s="25">
        <v>2750</v>
      </c>
      <c r="F601" s="22" t="s">
        <v>726</v>
      </c>
    </row>
    <row r="602" spans="5:6" x14ac:dyDescent="0.2">
      <c r="E602" s="223">
        <v>2751</v>
      </c>
      <c r="F602" s="1" t="s">
        <v>718</v>
      </c>
    </row>
    <row r="603" spans="5:6" x14ac:dyDescent="0.2">
      <c r="E603" s="130">
        <v>2752</v>
      </c>
      <c r="F603" s="1" t="s">
        <v>719</v>
      </c>
    </row>
    <row r="604" spans="5:6" x14ac:dyDescent="0.2">
      <c r="E604" s="130">
        <v>2753</v>
      </c>
      <c r="F604" s="1" t="s">
        <v>720</v>
      </c>
    </row>
    <row r="605" spans="5:6" x14ac:dyDescent="0.2">
      <c r="E605" s="130">
        <v>2754</v>
      </c>
      <c r="F605" s="1" t="s">
        <v>721</v>
      </c>
    </row>
    <row r="606" spans="5:6" x14ac:dyDescent="0.2">
      <c r="E606" s="130">
        <v>2755</v>
      </c>
      <c r="F606" s="1" t="s">
        <v>722</v>
      </c>
    </row>
    <row r="607" spans="5:6" x14ac:dyDescent="0.2">
      <c r="E607" s="130">
        <v>2756</v>
      </c>
      <c r="F607" s="1" t="s">
        <v>723</v>
      </c>
    </row>
    <row r="608" spans="5:6" x14ac:dyDescent="0.2">
      <c r="E608" s="130">
        <v>2757</v>
      </c>
      <c r="F608" s="1" t="s">
        <v>724</v>
      </c>
    </row>
    <row r="609" spans="5:6" x14ac:dyDescent="0.2">
      <c r="E609" s="130">
        <v>2758</v>
      </c>
      <c r="F609" s="1" t="s">
        <v>725</v>
      </c>
    </row>
    <row r="610" spans="5:6" x14ac:dyDescent="0.2">
      <c r="E610" s="130">
        <v>2761</v>
      </c>
      <c r="F610" s="1" t="s">
        <v>751</v>
      </c>
    </row>
    <row r="611" spans="5:6" x14ac:dyDescent="0.2">
      <c r="E611" s="130">
        <v>2770</v>
      </c>
      <c r="F611" s="1" t="s">
        <v>750</v>
      </c>
    </row>
    <row r="612" spans="5:6" x14ac:dyDescent="0.2">
      <c r="E612" s="130">
        <v>2775</v>
      </c>
      <c r="F612" s="1" t="s">
        <v>593</v>
      </c>
    </row>
    <row r="613" spans="5:6" x14ac:dyDescent="0.2">
      <c r="E613" s="130">
        <v>2780</v>
      </c>
      <c r="F613" s="1" t="s">
        <v>888</v>
      </c>
    </row>
    <row r="614" spans="5:6" x14ac:dyDescent="0.2">
      <c r="E614" s="130">
        <v>2782</v>
      </c>
      <c r="F614" s="1" t="s">
        <v>842</v>
      </c>
    </row>
    <row r="615" spans="5:6" x14ac:dyDescent="0.2">
      <c r="E615" s="130">
        <v>2784</v>
      </c>
      <c r="F615" s="1" t="s">
        <v>859</v>
      </c>
    </row>
    <row r="616" spans="5:6" x14ac:dyDescent="0.2">
      <c r="E616" s="130">
        <v>2785</v>
      </c>
      <c r="F616" s="1" t="s">
        <v>576</v>
      </c>
    </row>
    <row r="617" spans="5:6" x14ac:dyDescent="0.2">
      <c r="E617" s="130">
        <v>2789</v>
      </c>
      <c r="F617" s="1" t="s">
        <v>861</v>
      </c>
    </row>
    <row r="618" spans="5:6" x14ac:dyDescent="0.2">
      <c r="E618" s="130">
        <v>2802</v>
      </c>
      <c r="F618" s="1" t="s">
        <v>1067</v>
      </c>
    </row>
    <row r="619" spans="5:6" x14ac:dyDescent="0.2">
      <c r="E619" s="130">
        <v>2845</v>
      </c>
      <c r="F619" s="1" t="s">
        <v>1419</v>
      </c>
    </row>
    <row r="620" spans="5:6" x14ac:dyDescent="0.2">
      <c r="E620" s="130">
        <v>2851</v>
      </c>
      <c r="F620" s="1" t="s">
        <v>730</v>
      </c>
    </row>
    <row r="621" spans="5:6" x14ac:dyDescent="0.2">
      <c r="E621" s="130">
        <v>2852</v>
      </c>
      <c r="F621" s="1" t="s">
        <v>1300</v>
      </c>
    </row>
    <row r="622" spans="5:6" x14ac:dyDescent="0.2">
      <c r="E622" s="130">
        <v>2853</v>
      </c>
      <c r="F622" s="1" t="s">
        <v>1033</v>
      </c>
    </row>
    <row r="623" spans="5:6" x14ac:dyDescent="0.2">
      <c r="E623" s="130">
        <v>2854</v>
      </c>
      <c r="F623" s="1" t="s">
        <v>1053</v>
      </c>
    </row>
    <row r="624" spans="5:6" x14ac:dyDescent="0.2">
      <c r="E624" s="130">
        <v>2855</v>
      </c>
      <c r="F624" s="1" t="s">
        <v>784</v>
      </c>
    </row>
    <row r="625" spans="5:6" x14ac:dyDescent="0.2">
      <c r="E625" s="130">
        <v>2856</v>
      </c>
      <c r="F625" s="1" t="s">
        <v>785</v>
      </c>
    </row>
    <row r="626" spans="5:6" x14ac:dyDescent="0.2">
      <c r="E626" s="130">
        <v>2857</v>
      </c>
      <c r="F626" s="1" t="s">
        <v>786</v>
      </c>
    </row>
    <row r="627" spans="5:6" x14ac:dyDescent="0.2">
      <c r="E627" s="130">
        <v>2858</v>
      </c>
      <c r="F627" s="1" t="s">
        <v>787</v>
      </c>
    </row>
    <row r="628" spans="5:6" x14ac:dyDescent="0.2">
      <c r="E628" s="130">
        <v>2859</v>
      </c>
      <c r="F628" s="1" t="s">
        <v>788</v>
      </c>
    </row>
    <row r="629" spans="5:6" x14ac:dyDescent="0.2">
      <c r="E629" s="130">
        <v>2861</v>
      </c>
      <c r="F629" s="1" t="s">
        <v>828</v>
      </c>
    </row>
    <row r="630" spans="5:6" x14ac:dyDescent="0.2">
      <c r="E630" s="130">
        <v>2864</v>
      </c>
      <c r="F630" s="1" t="s">
        <v>1227</v>
      </c>
    </row>
    <row r="631" spans="5:6" x14ac:dyDescent="0.2">
      <c r="E631" s="130">
        <v>2907</v>
      </c>
      <c r="F631" s="1" t="s">
        <v>992</v>
      </c>
    </row>
    <row r="632" spans="5:6" x14ac:dyDescent="0.2">
      <c r="E632" s="130">
        <v>2909</v>
      </c>
      <c r="F632" s="1" t="s">
        <v>1231</v>
      </c>
    </row>
    <row r="633" spans="5:6" x14ac:dyDescent="0.2">
      <c r="E633" s="130">
        <v>2910</v>
      </c>
      <c r="F633" s="1" t="s">
        <v>1326</v>
      </c>
    </row>
    <row r="634" spans="5:6" x14ac:dyDescent="0.2">
      <c r="E634" s="130">
        <v>2912</v>
      </c>
      <c r="F634" s="1" t="s">
        <v>1032</v>
      </c>
    </row>
    <row r="635" spans="5:6" x14ac:dyDescent="0.2">
      <c r="E635" s="130">
        <v>2913</v>
      </c>
      <c r="F635" s="22" t="s">
        <v>612</v>
      </c>
    </row>
    <row r="636" spans="5:6" x14ac:dyDescent="0.2">
      <c r="E636" s="130">
        <v>2914</v>
      </c>
      <c r="F636" s="1" t="s">
        <v>829</v>
      </c>
    </row>
    <row r="637" spans="5:6" x14ac:dyDescent="0.2">
      <c r="E637" s="130">
        <v>2915</v>
      </c>
      <c r="F637" s="1" t="s">
        <v>1135</v>
      </c>
    </row>
    <row r="638" spans="5:6" x14ac:dyDescent="0.2">
      <c r="E638" s="130">
        <v>2916</v>
      </c>
      <c r="F638" s="1" t="s">
        <v>1031</v>
      </c>
    </row>
    <row r="639" spans="5:6" x14ac:dyDescent="0.2">
      <c r="E639" s="130">
        <v>2917</v>
      </c>
      <c r="F639" s="1" t="s">
        <v>1136</v>
      </c>
    </row>
    <row r="640" spans="5:6" x14ac:dyDescent="0.2">
      <c r="E640" s="130">
        <v>2918</v>
      </c>
      <c r="F640" s="1" t="s">
        <v>1137</v>
      </c>
    </row>
    <row r="641" spans="5:6" x14ac:dyDescent="0.2">
      <c r="E641" s="130">
        <v>2919</v>
      </c>
      <c r="F641" s="1" t="s">
        <v>830</v>
      </c>
    </row>
    <row r="642" spans="5:6" x14ac:dyDescent="0.2">
      <c r="E642" s="130">
        <v>2920</v>
      </c>
      <c r="F642" s="1" t="s">
        <v>790</v>
      </c>
    </row>
    <row r="643" spans="5:6" x14ac:dyDescent="0.2">
      <c r="E643" s="130">
        <v>2921</v>
      </c>
      <c r="F643" s="1" t="s">
        <v>791</v>
      </c>
    </row>
    <row r="644" spans="5:6" x14ac:dyDescent="0.2">
      <c r="E644" s="130">
        <v>2922</v>
      </c>
      <c r="F644" s="1" t="s">
        <v>792</v>
      </c>
    </row>
    <row r="645" spans="5:6" x14ac:dyDescent="0.2">
      <c r="E645" s="130">
        <v>2923</v>
      </c>
      <c r="F645" s="1" t="s">
        <v>793</v>
      </c>
    </row>
    <row r="646" spans="5:6" x14ac:dyDescent="0.2">
      <c r="E646" s="130">
        <v>2924</v>
      </c>
      <c r="F646" s="1" t="s">
        <v>794</v>
      </c>
    </row>
    <row r="647" spans="5:6" x14ac:dyDescent="0.2">
      <c r="E647" s="130">
        <v>2925</v>
      </c>
      <c r="F647" s="1" t="s">
        <v>795</v>
      </c>
    </row>
    <row r="648" spans="5:6" x14ac:dyDescent="0.2">
      <c r="E648" s="130">
        <v>2926</v>
      </c>
      <c r="F648" s="1" t="s">
        <v>789</v>
      </c>
    </row>
    <row r="649" spans="5:6" x14ac:dyDescent="0.2">
      <c r="E649" s="130">
        <v>2927</v>
      </c>
      <c r="F649" s="1" t="s">
        <v>796</v>
      </c>
    </row>
    <row r="650" spans="5:6" x14ac:dyDescent="0.2">
      <c r="E650" s="130">
        <v>2928</v>
      </c>
      <c r="F650" s="1" t="s">
        <v>797</v>
      </c>
    </row>
    <row r="651" spans="5:6" x14ac:dyDescent="0.2">
      <c r="E651" s="130">
        <v>2929</v>
      </c>
      <c r="F651" s="1" t="s">
        <v>798</v>
      </c>
    </row>
    <row r="652" spans="5:6" x14ac:dyDescent="0.2">
      <c r="E652" s="130">
        <v>2930</v>
      </c>
      <c r="F652" s="1" t="s">
        <v>799</v>
      </c>
    </row>
    <row r="653" spans="5:6" x14ac:dyDescent="0.2">
      <c r="E653" s="130">
        <v>2931</v>
      </c>
      <c r="F653" s="1" t="s">
        <v>800</v>
      </c>
    </row>
    <row r="654" spans="5:6" x14ac:dyDescent="0.2">
      <c r="E654" s="130">
        <v>2932</v>
      </c>
      <c r="F654" s="1" t="s">
        <v>801</v>
      </c>
    </row>
    <row r="655" spans="5:6" x14ac:dyDescent="0.2">
      <c r="E655" s="130">
        <v>2933</v>
      </c>
      <c r="F655" s="1" t="s">
        <v>802</v>
      </c>
    </row>
    <row r="656" spans="5:6" x14ac:dyDescent="0.2">
      <c r="E656" s="130">
        <v>2934</v>
      </c>
      <c r="F656" s="1" t="s">
        <v>803</v>
      </c>
    </row>
    <row r="657" spans="5:6" x14ac:dyDescent="0.2">
      <c r="E657" s="130">
        <v>2935</v>
      </c>
      <c r="F657" s="1" t="s">
        <v>804</v>
      </c>
    </row>
    <row r="658" spans="5:6" x14ac:dyDescent="0.2">
      <c r="E658" s="130">
        <v>2936</v>
      </c>
      <c r="F658" s="1" t="s">
        <v>805</v>
      </c>
    </row>
    <row r="659" spans="5:6" x14ac:dyDescent="0.2">
      <c r="E659" s="130">
        <v>2937</v>
      </c>
      <c r="F659" s="1" t="s">
        <v>806</v>
      </c>
    </row>
    <row r="660" spans="5:6" x14ac:dyDescent="0.2">
      <c r="E660" s="130">
        <v>2938</v>
      </c>
      <c r="F660" s="1" t="s">
        <v>807</v>
      </c>
    </row>
    <row r="661" spans="5:6" x14ac:dyDescent="0.2">
      <c r="E661" s="130">
        <v>2939</v>
      </c>
      <c r="F661" s="1" t="s">
        <v>808</v>
      </c>
    </row>
    <row r="662" spans="5:6" x14ac:dyDescent="0.2">
      <c r="E662" s="130">
        <v>2940</v>
      </c>
      <c r="F662" s="1" t="s">
        <v>809</v>
      </c>
    </row>
    <row r="663" spans="5:6" x14ac:dyDescent="0.2">
      <c r="E663" s="130">
        <v>2941</v>
      </c>
      <c r="F663" s="1" t="s">
        <v>810</v>
      </c>
    </row>
    <row r="664" spans="5:6" x14ac:dyDescent="0.2">
      <c r="E664" s="130">
        <v>2942</v>
      </c>
      <c r="F664" s="1" t="s">
        <v>811</v>
      </c>
    </row>
    <row r="665" spans="5:6" x14ac:dyDescent="0.2">
      <c r="E665" s="130">
        <v>2943</v>
      </c>
      <c r="F665" s="1" t="s">
        <v>812</v>
      </c>
    </row>
    <row r="666" spans="5:6" x14ac:dyDescent="0.2">
      <c r="E666" s="130">
        <v>2944</v>
      </c>
      <c r="F666" s="1" t="s">
        <v>813</v>
      </c>
    </row>
    <row r="667" spans="5:6" x14ac:dyDescent="0.2">
      <c r="E667" s="130">
        <v>2945</v>
      </c>
      <c r="F667" s="1" t="s">
        <v>814</v>
      </c>
    </row>
    <row r="668" spans="5:6" x14ac:dyDescent="0.2">
      <c r="E668" s="130">
        <v>2946</v>
      </c>
      <c r="F668" s="1" t="s">
        <v>944</v>
      </c>
    </row>
    <row r="669" spans="5:6" x14ac:dyDescent="0.2">
      <c r="E669" s="130">
        <v>2947</v>
      </c>
      <c r="F669" s="1" t="s">
        <v>945</v>
      </c>
    </row>
    <row r="670" spans="5:6" x14ac:dyDescent="0.2">
      <c r="E670" s="130">
        <v>2948</v>
      </c>
      <c r="F670" s="1" t="s">
        <v>1319</v>
      </c>
    </row>
    <row r="671" spans="5:6" x14ac:dyDescent="0.2">
      <c r="E671" s="130">
        <v>2949</v>
      </c>
      <c r="F671" s="1" t="s">
        <v>959</v>
      </c>
    </row>
    <row r="672" spans="5:6" x14ac:dyDescent="0.2">
      <c r="E672" s="130">
        <v>2950</v>
      </c>
      <c r="F672" s="1" t="s">
        <v>986</v>
      </c>
    </row>
    <row r="673" spans="5:6" x14ac:dyDescent="0.2">
      <c r="E673" s="130">
        <v>2951</v>
      </c>
      <c r="F673" s="1" t="s">
        <v>960</v>
      </c>
    </row>
    <row r="674" spans="5:6" x14ac:dyDescent="0.2">
      <c r="E674" s="130">
        <v>2952</v>
      </c>
      <c r="F674" s="1" t="s">
        <v>832</v>
      </c>
    </row>
    <row r="675" spans="5:6" x14ac:dyDescent="0.2">
      <c r="E675" s="130">
        <v>2953</v>
      </c>
      <c r="F675" s="1" t="s">
        <v>961</v>
      </c>
    </row>
    <row r="676" spans="5:6" x14ac:dyDescent="0.2">
      <c r="E676" s="130">
        <v>2954</v>
      </c>
      <c r="F676" s="1" t="s">
        <v>962</v>
      </c>
    </row>
    <row r="677" spans="5:6" x14ac:dyDescent="0.2">
      <c r="E677" s="130">
        <v>2955</v>
      </c>
      <c r="F677" s="1" t="s">
        <v>1262</v>
      </c>
    </row>
    <row r="678" spans="5:6" x14ac:dyDescent="0.2">
      <c r="E678" s="130">
        <v>2956</v>
      </c>
      <c r="F678" s="1" t="s">
        <v>1263</v>
      </c>
    </row>
    <row r="679" spans="5:6" x14ac:dyDescent="0.2">
      <c r="E679" s="130">
        <v>2957</v>
      </c>
      <c r="F679" s="1" t="s">
        <v>1264</v>
      </c>
    </row>
    <row r="680" spans="5:6" x14ac:dyDescent="0.2">
      <c r="E680" s="130">
        <v>2958</v>
      </c>
      <c r="F680" s="1" t="s">
        <v>1265</v>
      </c>
    </row>
    <row r="681" spans="5:6" x14ac:dyDescent="0.2">
      <c r="E681" s="130">
        <v>2959</v>
      </c>
      <c r="F681" s="1" t="s">
        <v>1266</v>
      </c>
    </row>
    <row r="682" spans="5:6" x14ac:dyDescent="0.2">
      <c r="E682" s="130">
        <v>2960</v>
      </c>
      <c r="F682" s="1" t="s">
        <v>1267</v>
      </c>
    </row>
    <row r="683" spans="5:6" x14ac:dyDescent="0.2">
      <c r="E683" s="130">
        <v>2970</v>
      </c>
      <c r="F683" s="1" t="s">
        <v>1003</v>
      </c>
    </row>
    <row r="684" spans="5:6" x14ac:dyDescent="0.2">
      <c r="E684" s="130">
        <v>2971</v>
      </c>
      <c r="F684" s="1" t="s">
        <v>1004</v>
      </c>
    </row>
    <row r="685" spans="5:6" x14ac:dyDescent="0.2">
      <c r="E685" s="130">
        <v>2972</v>
      </c>
      <c r="F685" s="1" t="s">
        <v>1005</v>
      </c>
    </row>
    <row r="686" spans="5:6" x14ac:dyDescent="0.2">
      <c r="E686" s="130">
        <v>2973</v>
      </c>
      <c r="F686" s="1" t="s">
        <v>1006</v>
      </c>
    </row>
    <row r="687" spans="5:6" x14ac:dyDescent="0.2">
      <c r="E687" s="130">
        <v>2974</v>
      </c>
      <c r="F687" s="1" t="s">
        <v>988</v>
      </c>
    </row>
    <row r="688" spans="5:6" x14ac:dyDescent="0.2">
      <c r="E688" s="130">
        <v>2975</v>
      </c>
      <c r="F688" s="1" t="s">
        <v>833</v>
      </c>
    </row>
    <row r="689" spans="5:6" x14ac:dyDescent="0.2">
      <c r="E689" s="130">
        <v>2976</v>
      </c>
      <c r="F689" s="1" t="s">
        <v>1007</v>
      </c>
    </row>
    <row r="690" spans="5:6" x14ac:dyDescent="0.2">
      <c r="E690" s="130">
        <v>2977</v>
      </c>
      <c r="F690" s="1" t="s">
        <v>1000</v>
      </c>
    </row>
    <row r="691" spans="5:6" x14ac:dyDescent="0.2">
      <c r="E691" s="164">
        <v>2978</v>
      </c>
      <c r="F691" s="1" t="s">
        <v>1001</v>
      </c>
    </row>
    <row r="692" spans="5:6" x14ac:dyDescent="0.2">
      <c r="E692" s="164">
        <v>2979</v>
      </c>
      <c r="F692" s="1" t="s">
        <v>1002</v>
      </c>
    </row>
    <row r="693" spans="5:6" x14ac:dyDescent="0.2">
      <c r="E693" s="164">
        <v>2980</v>
      </c>
      <c r="F693" s="1" t="s">
        <v>999</v>
      </c>
    </row>
    <row r="694" spans="5:6" x14ac:dyDescent="0.2">
      <c r="E694" s="164">
        <v>2982</v>
      </c>
      <c r="F694" s="1" t="s">
        <v>1415</v>
      </c>
    </row>
    <row r="695" spans="5:6" x14ac:dyDescent="0.2">
      <c r="E695" s="164">
        <v>2983</v>
      </c>
      <c r="F695" s="1" t="s">
        <v>1116</v>
      </c>
    </row>
    <row r="696" spans="5:6" x14ac:dyDescent="0.2">
      <c r="E696" s="164">
        <v>2984</v>
      </c>
      <c r="F696" s="1" t="s">
        <v>1250</v>
      </c>
    </row>
    <row r="697" spans="5:6" x14ac:dyDescent="0.2">
      <c r="E697" s="164">
        <v>2986</v>
      </c>
      <c r="F697" s="1" t="s">
        <v>1034</v>
      </c>
    </row>
    <row r="698" spans="5:6" x14ac:dyDescent="0.2">
      <c r="E698" s="164">
        <v>2987</v>
      </c>
      <c r="F698" s="1" t="s">
        <v>1158</v>
      </c>
    </row>
    <row r="699" spans="5:6" x14ac:dyDescent="0.2">
      <c r="E699" s="164">
        <v>2988</v>
      </c>
      <c r="F699" s="1" t="s">
        <v>1054</v>
      </c>
    </row>
    <row r="700" spans="5:6" x14ac:dyDescent="0.2">
      <c r="E700" s="164">
        <v>2989</v>
      </c>
      <c r="F700" s="1" t="s">
        <v>834</v>
      </c>
    </row>
    <row r="701" spans="5:6" x14ac:dyDescent="0.2">
      <c r="E701" s="164">
        <v>2990</v>
      </c>
      <c r="F701" s="1" t="s">
        <v>1335</v>
      </c>
    </row>
    <row r="702" spans="5:6" x14ac:dyDescent="0.2">
      <c r="E702" s="164">
        <v>2991</v>
      </c>
      <c r="F702" s="1" t="s">
        <v>946</v>
      </c>
    </row>
    <row r="703" spans="5:6" x14ac:dyDescent="0.2">
      <c r="E703" s="164">
        <v>2992</v>
      </c>
      <c r="F703" s="1" t="s">
        <v>1159</v>
      </c>
    </row>
    <row r="704" spans="5:6" x14ac:dyDescent="0.2">
      <c r="E704" s="164">
        <v>2993</v>
      </c>
      <c r="F704" s="1" t="s">
        <v>1117</v>
      </c>
    </row>
    <row r="705" spans="5:8" x14ac:dyDescent="0.2">
      <c r="E705" s="164">
        <v>2994</v>
      </c>
      <c r="F705" s="1" t="s">
        <v>1395</v>
      </c>
    </row>
    <row r="706" spans="5:8" x14ac:dyDescent="0.2">
      <c r="E706" s="164">
        <v>2996</v>
      </c>
      <c r="F706" s="1" t="s">
        <v>835</v>
      </c>
    </row>
    <row r="707" spans="5:8" x14ac:dyDescent="0.2">
      <c r="E707" s="164">
        <v>2997</v>
      </c>
      <c r="F707" s="1" t="s">
        <v>1146</v>
      </c>
    </row>
    <row r="708" spans="5:8" x14ac:dyDescent="0.2">
      <c r="E708" s="164">
        <v>2998</v>
      </c>
      <c r="F708" s="1" t="s">
        <v>836</v>
      </c>
    </row>
    <row r="709" spans="5:8" x14ac:dyDescent="0.2">
      <c r="E709" s="164">
        <v>2999</v>
      </c>
      <c r="F709" s="1" t="s">
        <v>1008</v>
      </c>
    </row>
    <row r="710" spans="5:8" x14ac:dyDescent="0.2">
      <c r="E710" s="164">
        <v>3000</v>
      </c>
      <c r="F710" s="1" t="s">
        <v>947</v>
      </c>
    </row>
    <row r="711" spans="5:8" x14ac:dyDescent="0.2">
      <c r="E711" s="130">
        <v>3001</v>
      </c>
      <c r="F711" s="1" t="s">
        <v>1009</v>
      </c>
    </row>
    <row r="712" spans="5:8" x14ac:dyDescent="0.2">
      <c r="E712" s="130">
        <v>3002</v>
      </c>
      <c r="F712" s="1" t="s">
        <v>1010</v>
      </c>
    </row>
    <row r="713" spans="5:8" x14ac:dyDescent="0.2">
      <c r="E713" s="130">
        <v>3003</v>
      </c>
      <c r="F713" s="1" t="s">
        <v>1011</v>
      </c>
    </row>
    <row r="714" spans="5:8" x14ac:dyDescent="0.2">
      <c r="E714" s="130">
        <v>3004</v>
      </c>
      <c r="F714" s="1" t="s">
        <v>1012</v>
      </c>
    </row>
    <row r="715" spans="5:8" x14ac:dyDescent="0.2">
      <c r="E715" s="130">
        <v>3005</v>
      </c>
      <c r="F715" s="1" t="s">
        <v>1013</v>
      </c>
    </row>
    <row r="716" spans="5:8" x14ac:dyDescent="0.2">
      <c r="E716" s="130">
        <v>3006</v>
      </c>
      <c r="F716" s="1" t="s">
        <v>1014</v>
      </c>
    </row>
    <row r="717" spans="5:8" x14ac:dyDescent="0.2">
      <c r="E717" s="130">
        <v>3007</v>
      </c>
      <c r="F717" s="1" t="s">
        <v>1015</v>
      </c>
    </row>
    <row r="718" spans="5:8" x14ac:dyDescent="0.2">
      <c r="E718" s="130">
        <v>3008</v>
      </c>
      <c r="F718" s="1" t="s">
        <v>1016</v>
      </c>
    </row>
    <row r="719" spans="5:8" x14ac:dyDescent="0.2">
      <c r="E719" s="130">
        <v>3013</v>
      </c>
      <c r="F719" s="1" t="s">
        <v>1334</v>
      </c>
    </row>
    <row r="720" spans="5:8" x14ac:dyDescent="0.2">
      <c r="E720" s="130">
        <v>3014</v>
      </c>
      <c r="F720" s="1" t="s">
        <v>837</v>
      </c>
      <c r="H720" s="172"/>
    </row>
    <row r="721" spans="5:8" x14ac:dyDescent="0.2">
      <c r="E721" s="130">
        <v>3015</v>
      </c>
      <c r="F721" s="1" t="s">
        <v>1160</v>
      </c>
    </row>
    <row r="722" spans="5:8" x14ac:dyDescent="0.2">
      <c r="E722" s="130">
        <v>3016</v>
      </c>
      <c r="F722" s="1" t="s">
        <v>886</v>
      </c>
    </row>
    <row r="723" spans="5:8" x14ac:dyDescent="0.2">
      <c r="E723" s="130">
        <v>3017</v>
      </c>
      <c r="F723" s="1" t="s">
        <v>1035</v>
      </c>
    </row>
    <row r="724" spans="5:8" x14ac:dyDescent="0.2">
      <c r="E724" s="130">
        <v>3018</v>
      </c>
      <c r="F724" s="1" t="s">
        <v>892</v>
      </c>
    </row>
    <row r="725" spans="5:8" x14ac:dyDescent="0.2">
      <c r="E725" s="130">
        <v>3019</v>
      </c>
      <c r="F725" s="1" t="s">
        <v>893</v>
      </c>
    </row>
    <row r="726" spans="5:8" x14ac:dyDescent="0.2">
      <c r="E726" s="130">
        <v>3028</v>
      </c>
      <c r="F726" s="1" t="s">
        <v>894</v>
      </c>
    </row>
    <row r="727" spans="5:8" x14ac:dyDescent="0.2">
      <c r="E727" s="130">
        <v>3031</v>
      </c>
      <c r="F727" s="1" t="s">
        <v>996</v>
      </c>
    </row>
    <row r="728" spans="5:8" x14ac:dyDescent="0.2">
      <c r="E728" s="130">
        <v>3032</v>
      </c>
      <c r="F728" s="1" t="s">
        <v>1268</v>
      </c>
    </row>
    <row r="729" spans="5:8" x14ac:dyDescent="0.2">
      <c r="E729" s="130">
        <v>3033</v>
      </c>
      <c r="F729" s="1" t="s">
        <v>1269</v>
      </c>
    </row>
    <row r="730" spans="5:8" x14ac:dyDescent="0.2">
      <c r="E730" s="130">
        <v>3034</v>
      </c>
      <c r="F730" s="1" t="s">
        <v>995</v>
      </c>
    </row>
    <row r="731" spans="5:8" x14ac:dyDescent="0.2">
      <c r="E731" s="130">
        <v>3041</v>
      </c>
      <c r="F731" s="1" t="s">
        <v>972</v>
      </c>
    </row>
    <row r="732" spans="5:8" x14ac:dyDescent="0.2">
      <c r="E732" s="172">
        <v>3042</v>
      </c>
      <c r="F732" s="1" t="s">
        <v>973</v>
      </c>
      <c r="H732" s="137"/>
    </row>
    <row r="733" spans="5:8" x14ac:dyDescent="0.2">
      <c r="E733" s="172">
        <v>3043</v>
      </c>
      <c r="F733" s="1" t="s">
        <v>895</v>
      </c>
      <c r="H733" s="137"/>
    </row>
    <row r="734" spans="5:8" x14ac:dyDescent="0.2">
      <c r="E734" s="172">
        <v>3044</v>
      </c>
      <c r="F734" s="1" t="s">
        <v>974</v>
      </c>
      <c r="H734" s="137"/>
    </row>
    <row r="735" spans="5:8" x14ac:dyDescent="0.2">
      <c r="E735" s="172">
        <v>3045</v>
      </c>
      <c r="F735" s="1" t="s">
        <v>975</v>
      </c>
      <c r="H735" s="137"/>
    </row>
    <row r="736" spans="5:8" x14ac:dyDescent="0.2">
      <c r="E736" s="172">
        <v>3046</v>
      </c>
      <c r="F736" s="1" t="s">
        <v>976</v>
      </c>
      <c r="H736" s="137"/>
    </row>
    <row r="737" spans="5:8" x14ac:dyDescent="0.2">
      <c r="E737" s="172">
        <v>3065</v>
      </c>
      <c r="F737" s="1" t="s">
        <v>1366</v>
      </c>
      <c r="H737" s="137"/>
    </row>
    <row r="738" spans="5:8" x14ac:dyDescent="0.2">
      <c r="E738" s="172">
        <v>3066</v>
      </c>
      <c r="F738" s="1" t="s">
        <v>1317</v>
      </c>
      <c r="H738" s="137"/>
    </row>
    <row r="739" spans="5:8" x14ac:dyDescent="0.2">
      <c r="E739" s="172">
        <v>3067</v>
      </c>
      <c r="F739" s="1" t="s">
        <v>1170</v>
      </c>
      <c r="H739" s="137"/>
    </row>
    <row r="740" spans="5:8" x14ac:dyDescent="0.2">
      <c r="E740" s="172">
        <v>3084</v>
      </c>
      <c r="F740" s="1" t="s">
        <v>1343</v>
      </c>
      <c r="H740" s="137"/>
    </row>
    <row r="741" spans="5:8" x14ac:dyDescent="0.2">
      <c r="E741" s="172">
        <v>3086</v>
      </c>
      <c r="F741" s="1" t="s">
        <v>1367</v>
      </c>
      <c r="H741" s="137"/>
    </row>
    <row r="742" spans="5:8" x14ac:dyDescent="0.2">
      <c r="E742" s="172">
        <v>3094</v>
      </c>
      <c r="F742" s="1" t="s">
        <v>1228</v>
      </c>
      <c r="H742" s="137"/>
    </row>
    <row r="743" spans="5:8" x14ac:dyDescent="0.2">
      <c r="E743" s="130">
        <v>3097</v>
      </c>
      <c r="F743" s="1" t="s">
        <v>1420</v>
      </c>
      <c r="H743" s="172"/>
    </row>
    <row r="744" spans="5:8" x14ac:dyDescent="0.2">
      <c r="E744" s="130">
        <v>3098</v>
      </c>
      <c r="F744" s="1" t="s">
        <v>1294</v>
      </c>
      <c r="H744" s="172"/>
    </row>
    <row r="745" spans="5:8" x14ac:dyDescent="0.2">
      <c r="E745" s="130">
        <v>3307</v>
      </c>
      <c r="F745" s="1" t="s">
        <v>1405</v>
      </c>
      <c r="H745" s="172"/>
    </row>
    <row r="746" spans="5:8" x14ac:dyDescent="0.2">
      <c r="E746" s="172">
        <v>3312</v>
      </c>
      <c r="F746" s="1" t="s">
        <v>1406</v>
      </c>
      <c r="H746" s="172"/>
    </row>
    <row r="747" spans="5:8" x14ac:dyDescent="0.2">
      <c r="E747" s="172">
        <v>3324</v>
      </c>
      <c r="F747" s="1" t="s">
        <v>1171</v>
      </c>
      <c r="H747" s="20"/>
    </row>
    <row r="748" spans="5:8" x14ac:dyDescent="0.2">
      <c r="E748" s="172">
        <v>3325</v>
      </c>
      <c r="F748" s="1" t="s">
        <v>977</v>
      </c>
      <c r="H748" s="172"/>
    </row>
    <row r="749" spans="5:8" x14ac:dyDescent="0.2">
      <c r="E749" s="172">
        <v>3326</v>
      </c>
      <c r="F749" s="1" t="s">
        <v>896</v>
      </c>
      <c r="H749" s="172"/>
    </row>
    <row r="750" spans="5:8" x14ac:dyDescent="0.2">
      <c r="E750" s="172">
        <v>3327</v>
      </c>
      <c r="F750" s="1" t="s">
        <v>1224</v>
      </c>
      <c r="H750" s="172"/>
    </row>
    <row r="751" spans="5:8" x14ac:dyDescent="0.2">
      <c r="E751" s="172">
        <v>3328</v>
      </c>
      <c r="F751" s="1" t="s">
        <v>1270</v>
      </c>
      <c r="H751" s="172"/>
    </row>
    <row r="752" spans="5:8" x14ac:dyDescent="0.2">
      <c r="E752" s="172">
        <v>3329</v>
      </c>
      <c r="F752" s="1" t="s">
        <v>1271</v>
      </c>
      <c r="H752" s="172"/>
    </row>
    <row r="753" spans="5:6" x14ac:dyDescent="0.2">
      <c r="E753" s="130">
        <v>3340</v>
      </c>
      <c r="F753" s="1" t="s">
        <v>1411</v>
      </c>
    </row>
    <row r="754" spans="5:6" x14ac:dyDescent="0.2">
      <c r="E754" s="172">
        <v>3353</v>
      </c>
      <c r="F754" s="1" t="s">
        <v>1410</v>
      </c>
    </row>
    <row r="755" spans="5:6" x14ac:dyDescent="0.2">
      <c r="E755" s="172">
        <v>3362</v>
      </c>
      <c r="F755" s="1" t="s">
        <v>1407</v>
      </c>
    </row>
    <row r="756" spans="5:6" x14ac:dyDescent="0.2">
      <c r="E756" s="172">
        <v>3365</v>
      </c>
      <c r="F756" s="1" t="s">
        <v>897</v>
      </c>
    </row>
    <row r="757" spans="5:6" x14ac:dyDescent="0.2">
      <c r="E757" s="130">
        <v>3375</v>
      </c>
      <c r="F757" s="1" t="s">
        <v>1408</v>
      </c>
    </row>
    <row r="758" spans="5:6" x14ac:dyDescent="0.2">
      <c r="E758" s="130">
        <v>3389</v>
      </c>
      <c r="F758" s="1" t="s">
        <v>1172</v>
      </c>
    </row>
    <row r="759" spans="5:6" x14ac:dyDescent="0.2">
      <c r="E759" s="172">
        <v>3416</v>
      </c>
      <c r="F759" s="1" t="s">
        <v>889</v>
      </c>
    </row>
    <row r="760" spans="5:6" x14ac:dyDescent="0.2">
      <c r="E760" s="172">
        <v>3459</v>
      </c>
      <c r="F760" s="1" t="s">
        <v>890</v>
      </c>
    </row>
    <row r="761" spans="5:6" x14ac:dyDescent="0.2">
      <c r="E761" s="172">
        <v>3478</v>
      </c>
      <c r="F761" s="1" t="s">
        <v>1409</v>
      </c>
    </row>
    <row r="762" spans="5:6" x14ac:dyDescent="0.2">
      <c r="E762" s="130">
        <v>3534</v>
      </c>
      <c r="F762" s="1" t="s">
        <v>1225</v>
      </c>
    </row>
    <row r="763" spans="5:6" x14ac:dyDescent="0.2">
      <c r="E763" s="130">
        <v>3553</v>
      </c>
      <c r="F763" s="1" t="s">
        <v>1138</v>
      </c>
    </row>
    <row r="764" spans="5:6" x14ac:dyDescent="0.2">
      <c r="E764" s="172">
        <v>3564</v>
      </c>
      <c r="F764" s="1" t="s">
        <v>748</v>
      </c>
    </row>
    <row r="765" spans="5:6" x14ac:dyDescent="0.2">
      <c r="E765" s="130">
        <v>3701</v>
      </c>
      <c r="F765" s="1" t="s">
        <v>898</v>
      </c>
    </row>
    <row r="766" spans="5:6" x14ac:dyDescent="0.2">
      <c r="E766" s="130">
        <v>3702</v>
      </c>
      <c r="F766" s="1" t="s">
        <v>899</v>
      </c>
    </row>
    <row r="767" spans="5:6" x14ac:dyDescent="0.2">
      <c r="E767" s="172">
        <v>3703</v>
      </c>
      <c r="F767" s="1" t="s">
        <v>900</v>
      </c>
    </row>
    <row r="768" spans="5:6" x14ac:dyDescent="0.2">
      <c r="E768" s="172">
        <v>3704</v>
      </c>
      <c r="F768" s="1" t="s">
        <v>901</v>
      </c>
    </row>
    <row r="769" spans="5:6" x14ac:dyDescent="0.2">
      <c r="E769" s="172">
        <v>3705</v>
      </c>
      <c r="F769" s="1" t="s">
        <v>902</v>
      </c>
    </row>
    <row r="770" spans="5:6" x14ac:dyDescent="0.2">
      <c r="E770" s="172">
        <v>3706</v>
      </c>
      <c r="F770" s="1" t="s">
        <v>903</v>
      </c>
    </row>
    <row r="771" spans="5:6" x14ac:dyDescent="0.2">
      <c r="E771" s="172">
        <v>3707</v>
      </c>
      <c r="F771" s="1" t="s">
        <v>904</v>
      </c>
    </row>
    <row r="772" spans="5:6" x14ac:dyDescent="0.2">
      <c r="E772" s="172">
        <v>3708</v>
      </c>
      <c r="F772" s="1" t="s">
        <v>905</v>
      </c>
    </row>
    <row r="773" spans="5:6" x14ac:dyDescent="0.2">
      <c r="E773" s="130">
        <v>3709</v>
      </c>
      <c r="F773" s="1" t="s">
        <v>906</v>
      </c>
    </row>
    <row r="774" spans="5:6" x14ac:dyDescent="0.2">
      <c r="E774" s="130">
        <v>3710</v>
      </c>
      <c r="F774" s="1" t="s">
        <v>907</v>
      </c>
    </row>
    <row r="775" spans="5:6" x14ac:dyDescent="0.2">
      <c r="E775" s="172">
        <v>3713</v>
      </c>
      <c r="F775" s="1" t="s">
        <v>1978</v>
      </c>
    </row>
    <row r="776" spans="5:6" x14ac:dyDescent="0.2">
      <c r="E776" s="14">
        <v>3716</v>
      </c>
      <c r="F776" s="1" t="s">
        <v>1791</v>
      </c>
    </row>
    <row r="777" spans="5:6" x14ac:dyDescent="0.2">
      <c r="E777" s="14">
        <v>3719</v>
      </c>
      <c r="F777" s="22" t="s">
        <v>1742</v>
      </c>
    </row>
    <row r="778" spans="5:6" x14ac:dyDescent="0.2">
      <c r="E778" s="223">
        <v>3725</v>
      </c>
      <c r="F778" s="1" t="s">
        <v>1988</v>
      </c>
    </row>
    <row r="779" spans="5:6" x14ac:dyDescent="0.2">
      <c r="E779" s="130">
        <v>3749</v>
      </c>
      <c r="F779" s="1" t="s">
        <v>1327</v>
      </c>
    </row>
    <row r="780" spans="5:6" x14ac:dyDescent="0.2">
      <c r="E780" s="130">
        <v>3754</v>
      </c>
      <c r="F780" s="1" t="s">
        <v>987</v>
      </c>
    </row>
    <row r="781" spans="5:6" x14ac:dyDescent="0.2">
      <c r="E781" s="25">
        <v>3760</v>
      </c>
      <c r="F781" s="1" t="s">
        <v>1818</v>
      </c>
    </row>
    <row r="782" spans="5:6" x14ac:dyDescent="0.2">
      <c r="E782" s="130">
        <v>3763</v>
      </c>
      <c r="F782" s="1" t="s">
        <v>1805</v>
      </c>
    </row>
    <row r="783" spans="5:6" x14ac:dyDescent="0.2">
      <c r="E783" s="130">
        <v>3767</v>
      </c>
      <c r="F783" s="1" t="s">
        <v>1421</v>
      </c>
    </row>
    <row r="784" spans="5:6" x14ac:dyDescent="0.2">
      <c r="E784" s="130">
        <v>3768</v>
      </c>
      <c r="F784" s="1" t="s">
        <v>1422</v>
      </c>
    </row>
    <row r="785" spans="5:6" x14ac:dyDescent="0.2">
      <c r="E785" s="130">
        <v>3772</v>
      </c>
      <c r="F785" s="1" t="s">
        <v>994</v>
      </c>
    </row>
    <row r="786" spans="5:6" x14ac:dyDescent="0.2">
      <c r="E786" s="130">
        <v>3774</v>
      </c>
      <c r="F786" s="1" t="s">
        <v>891</v>
      </c>
    </row>
    <row r="787" spans="5:6" x14ac:dyDescent="0.2">
      <c r="E787" s="130">
        <v>3781</v>
      </c>
      <c r="F787" s="1" t="s">
        <v>978</v>
      </c>
    </row>
    <row r="788" spans="5:6" x14ac:dyDescent="0.2">
      <c r="E788" s="130">
        <v>3782</v>
      </c>
      <c r="F788" s="1" t="s">
        <v>1147</v>
      </c>
    </row>
    <row r="789" spans="5:6" x14ac:dyDescent="0.2">
      <c r="E789" s="130">
        <v>3783</v>
      </c>
      <c r="F789" s="1" t="s">
        <v>1148</v>
      </c>
    </row>
    <row r="790" spans="5:6" x14ac:dyDescent="0.2">
      <c r="E790" s="130">
        <v>3784</v>
      </c>
      <c r="F790" s="1" t="s">
        <v>1149</v>
      </c>
    </row>
    <row r="791" spans="5:6" x14ac:dyDescent="0.2">
      <c r="E791" s="130">
        <v>3785</v>
      </c>
      <c r="F791" s="1" t="s">
        <v>908</v>
      </c>
    </row>
    <row r="792" spans="5:6" x14ac:dyDescent="0.2">
      <c r="E792" s="130">
        <v>3786</v>
      </c>
      <c r="F792" s="1" t="s">
        <v>1055</v>
      </c>
    </row>
    <row r="793" spans="5:6" x14ac:dyDescent="0.2">
      <c r="E793" s="130">
        <v>3787</v>
      </c>
      <c r="F793" s="1" t="s">
        <v>909</v>
      </c>
    </row>
    <row r="794" spans="5:6" x14ac:dyDescent="0.2">
      <c r="E794" s="130">
        <v>3788</v>
      </c>
      <c r="F794" s="1" t="s">
        <v>921</v>
      </c>
    </row>
    <row r="795" spans="5:6" x14ac:dyDescent="0.2">
      <c r="E795" s="156">
        <v>3789</v>
      </c>
      <c r="F795" s="1" t="s">
        <v>1396</v>
      </c>
    </row>
    <row r="796" spans="5:6" x14ac:dyDescent="0.2">
      <c r="E796" s="159">
        <v>3790</v>
      </c>
      <c r="F796" s="1" t="s">
        <v>910</v>
      </c>
    </row>
    <row r="797" spans="5:6" x14ac:dyDescent="0.2">
      <c r="E797" s="130">
        <v>3791</v>
      </c>
      <c r="F797" s="1" t="s">
        <v>1209</v>
      </c>
    </row>
    <row r="798" spans="5:6" x14ac:dyDescent="0.2">
      <c r="E798" s="130">
        <v>3792</v>
      </c>
      <c r="F798" s="1" t="s">
        <v>1210</v>
      </c>
    </row>
    <row r="799" spans="5:6" x14ac:dyDescent="0.2">
      <c r="E799" s="130">
        <v>3793</v>
      </c>
      <c r="F799" s="1" t="s">
        <v>1036</v>
      </c>
    </row>
    <row r="800" spans="5:6" x14ac:dyDescent="0.2">
      <c r="E800" s="135">
        <v>3794</v>
      </c>
      <c r="F800" s="1" t="s">
        <v>1211</v>
      </c>
    </row>
    <row r="801" spans="5:6" x14ac:dyDescent="0.2">
      <c r="E801" s="130">
        <v>3796</v>
      </c>
      <c r="F801" s="1" t="s">
        <v>997</v>
      </c>
    </row>
    <row r="802" spans="5:6" x14ac:dyDescent="0.2">
      <c r="E802" s="130">
        <v>3852</v>
      </c>
      <c r="F802" s="1" t="s">
        <v>843</v>
      </c>
    </row>
    <row r="803" spans="5:6" x14ac:dyDescent="0.2">
      <c r="E803" s="156">
        <v>3853</v>
      </c>
      <c r="F803" s="1" t="s">
        <v>584</v>
      </c>
    </row>
    <row r="804" spans="5:6" x14ac:dyDescent="0.2">
      <c r="E804" s="130">
        <v>3864</v>
      </c>
      <c r="F804" s="1" t="s">
        <v>1056</v>
      </c>
    </row>
    <row r="805" spans="5:6" x14ac:dyDescent="0.2">
      <c r="E805" s="130">
        <v>3865</v>
      </c>
      <c r="F805" s="1" t="s">
        <v>1098</v>
      </c>
    </row>
    <row r="806" spans="5:6" x14ac:dyDescent="0.2">
      <c r="E806" s="130">
        <v>3866</v>
      </c>
      <c r="F806" s="1" t="s">
        <v>932</v>
      </c>
    </row>
    <row r="807" spans="5:6" x14ac:dyDescent="0.2">
      <c r="E807" s="130">
        <v>3868</v>
      </c>
      <c r="F807" s="1" t="s">
        <v>1068</v>
      </c>
    </row>
    <row r="808" spans="5:6" x14ac:dyDescent="0.2">
      <c r="E808" s="130">
        <v>3869</v>
      </c>
      <c r="F808" s="1" t="s">
        <v>1037</v>
      </c>
    </row>
    <row r="809" spans="5:6" x14ac:dyDescent="0.2">
      <c r="E809" s="130">
        <v>3870</v>
      </c>
      <c r="F809" s="1" t="s">
        <v>1279</v>
      </c>
    </row>
    <row r="810" spans="5:6" x14ac:dyDescent="0.2">
      <c r="E810" s="130">
        <v>3904</v>
      </c>
      <c r="F810" s="1" t="s">
        <v>1173</v>
      </c>
    </row>
    <row r="811" spans="5:6" x14ac:dyDescent="0.2">
      <c r="E811" s="130">
        <v>3913</v>
      </c>
      <c r="F811" s="1" t="s">
        <v>948</v>
      </c>
    </row>
    <row r="812" spans="5:6" x14ac:dyDescent="0.2">
      <c r="E812" s="130">
        <v>3918</v>
      </c>
      <c r="F812" s="1" t="s">
        <v>1229</v>
      </c>
    </row>
    <row r="813" spans="5:6" x14ac:dyDescent="0.2">
      <c r="E813" s="130">
        <v>3921</v>
      </c>
      <c r="F813" s="1" t="s">
        <v>1849</v>
      </c>
    </row>
    <row r="814" spans="5:6" x14ac:dyDescent="0.2">
      <c r="E814" s="130">
        <v>3922</v>
      </c>
      <c r="F814" s="1" t="s">
        <v>1770</v>
      </c>
    </row>
    <row r="815" spans="5:6" x14ac:dyDescent="0.2">
      <c r="E815" s="130">
        <v>3923</v>
      </c>
      <c r="F815" s="1" t="s">
        <v>1904</v>
      </c>
    </row>
    <row r="816" spans="5:6" x14ac:dyDescent="0.2">
      <c r="E816" s="130">
        <v>3930</v>
      </c>
      <c r="F816" s="1" t="s">
        <v>1843</v>
      </c>
    </row>
    <row r="817" spans="5:6" x14ac:dyDescent="0.2">
      <c r="E817" s="130">
        <v>3933</v>
      </c>
      <c r="F817" s="1" t="s">
        <v>1850</v>
      </c>
    </row>
    <row r="818" spans="5:6" x14ac:dyDescent="0.2">
      <c r="E818" s="130">
        <v>3939</v>
      </c>
      <c r="F818" s="1" t="s">
        <v>1280</v>
      </c>
    </row>
    <row r="819" spans="5:6" x14ac:dyDescent="0.2">
      <c r="E819" s="130">
        <v>3941</v>
      </c>
      <c r="F819" s="1" t="s">
        <v>1429</v>
      </c>
    </row>
    <row r="820" spans="5:6" x14ac:dyDescent="0.2">
      <c r="E820" s="130">
        <v>3942</v>
      </c>
      <c r="F820" s="1" t="s">
        <v>1431</v>
      </c>
    </row>
    <row r="821" spans="5:6" x14ac:dyDescent="0.2">
      <c r="E821" s="130">
        <v>3943</v>
      </c>
      <c r="F821" s="1" t="s">
        <v>1497</v>
      </c>
    </row>
    <row r="822" spans="5:6" x14ac:dyDescent="0.2">
      <c r="E822" s="130">
        <v>3944</v>
      </c>
      <c r="F822" s="1" t="s">
        <v>1506</v>
      </c>
    </row>
    <row r="823" spans="5:6" x14ac:dyDescent="0.2">
      <c r="E823" s="130">
        <v>3945</v>
      </c>
      <c r="F823" s="1" t="s">
        <v>1630</v>
      </c>
    </row>
    <row r="824" spans="5:6" x14ac:dyDescent="0.2">
      <c r="E824" s="130">
        <v>3946</v>
      </c>
      <c r="F824" s="1" t="s">
        <v>1652</v>
      </c>
    </row>
    <row r="825" spans="5:6" x14ac:dyDescent="0.2">
      <c r="E825" s="130">
        <v>3947</v>
      </c>
      <c r="F825" s="1" t="s">
        <v>1461</v>
      </c>
    </row>
    <row r="826" spans="5:6" x14ac:dyDescent="0.2">
      <c r="E826" s="130">
        <v>3948</v>
      </c>
      <c r="F826" s="1" t="s">
        <v>1450</v>
      </c>
    </row>
    <row r="827" spans="5:6" x14ac:dyDescent="0.2">
      <c r="E827" s="130">
        <v>3949</v>
      </c>
      <c r="F827" s="1" t="s">
        <v>1424</v>
      </c>
    </row>
    <row r="828" spans="5:6" x14ac:dyDescent="0.2">
      <c r="E828" s="130">
        <v>3950</v>
      </c>
      <c r="F828" s="1" t="s">
        <v>1604</v>
      </c>
    </row>
    <row r="829" spans="5:6" x14ac:dyDescent="0.2">
      <c r="E829" s="130">
        <v>3951</v>
      </c>
      <c r="F829" s="1" t="s">
        <v>1507</v>
      </c>
    </row>
    <row r="830" spans="5:6" x14ac:dyDescent="0.2">
      <c r="E830" s="130">
        <v>3953</v>
      </c>
      <c r="F830" s="1" t="s">
        <v>1485</v>
      </c>
    </row>
    <row r="831" spans="5:6" x14ac:dyDescent="0.2">
      <c r="E831" s="172">
        <v>3984</v>
      </c>
      <c r="F831" s="1" t="s">
        <v>1450</v>
      </c>
    </row>
    <row r="832" spans="5:6" x14ac:dyDescent="0.2">
      <c r="E832" s="172">
        <v>7101</v>
      </c>
      <c r="F832" s="1" t="s">
        <v>479</v>
      </c>
    </row>
    <row r="833" spans="5:6" x14ac:dyDescent="0.2">
      <c r="E833" s="130">
        <v>7102</v>
      </c>
      <c r="F833" s="1" t="s">
        <v>183</v>
      </c>
    </row>
    <row r="834" spans="5:6" x14ac:dyDescent="0.2">
      <c r="E834" s="130">
        <v>7103</v>
      </c>
      <c r="F834" s="1" t="s">
        <v>473</v>
      </c>
    </row>
    <row r="835" spans="5:6" x14ac:dyDescent="0.2">
      <c r="E835" s="130">
        <v>7104</v>
      </c>
      <c r="F835" s="1" t="s">
        <v>55</v>
      </c>
    </row>
    <row r="836" spans="5:6" x14ac:dyDescent="0.2">
      <c r="E836" s="130">
        <v>7105</v>
      </c>
      <c r="F836" s="1" t="s">
        <v>480</v>
      </c>
    </row>
    <row r="837" spans="5:6" x14ac:dyDescent="0.2">
      <c r="E837" s="172">
        <v>7106</v>
      </c>
      <c r="F837" s="1" t="s">
        <v>481</v>
      </c>
    </row>
    <row r="838" spans="5:6" x14ac:dyDescent="0.2">
      <c r="E838" s="130">
        <v>7107</v>
      </c>
      <c r="F838" s="1" t="s">
        <v>482</v>
      </c>
    </row>
    <row r="839" spans="5:6" x14ac:dyDescent="0.2">
      <c r="E839" s="130">
        <v>7108</v>
      </c>
      <c r="F839" s="1" t="s">
        <v>474</v>
      </c>
    </row>
    <row r="840" spans="5:6" x14ac:dyDescent="0.2">
      <c r="E840" s="130">
        <v>7109</v>
      </c>
      <c r="F840" s="1" t="s">
        <v>475</v>
      </c>
    </row>
    <row r="841" spans="5:6" x14ac:dyDescent="0.2">
      <c r="E841" s="130">
        <v>7110</v>
      </c>
      <c r="F841" s="1" t="s">
        <v>483</v>
      </c>
    </row>
    <row r="842" spans="5:6" x14ac:dyDescent="0.2">
      <c r="E842" s="172">
        <v>7111</v>
      </c>
      <c r="F842" s="21" t="s">
        <v>469</v>
      </c>
    </row>
    <row r="843" spans="5:6" x14ac:dyDescent="0.2">
      <c r="E843" s="130">
        <v>7112</v>
      </c>
      <c r="F843" s="1" t="s">
        <v>309</v>
      </c>
    </row>
    <row r="844" spans="5:6" x14ac:dyDescent="0.2">
      <c r="E844" s="130">
        <v>7113</v>
      </c>
      <c r="F844" s="1" t="s">
        <v>140</v>
      </c>
    </row>
    <row r="845" spans="5:6" x14ac:dyDescent="0.2">
      <c r="E845" s="130">
        <v>7114</v>
      </c>
      <c r="F845" s="1" t="s">
        <v>429</v>
      </c>
    </row>
    <row r="846" spans="5:6" x14ac:dyDescent="0.2">
      <c r="E846" s="172">
        <v>7115</v>
      </c>
      <c r="F846" s="1" t="s">
        <v>484</v>
      </c>
    </row>
    <row r="847" spans="5:6" x14ac:dyDescent="0.2">
      <c r="E847" s="172">
        <v>7116</v>
      </c>
      <c r="F847" s="1" t="s">
        <v>67</v>
      </c>
    </row>
    <row r="848" spans="5:6" x14ac:dyDescent="0.2">
      <c r="E848" s="172">
        <v>7117</v>
      </c>
      <c r="F848" s="1" t="s">
        <v>90</v>
      </c>
    </row>
    <row r="849" spans="5:6" x14ac:dyDescent="0.2">
      <c r="E849" s="172">
        <v>7118</v>
      </c>
      <c r="F849" s="1" t="s">
        <v>323</v>
      </c>
    </row>
    <row r="850" spans="5:6" x14ac:dyDescent="0.2">
      <c r="E850" s="172">
        <v>7119</v>
      </c>
      <c r="F850" s="1" t="s">
        <v>57</v>
      </c>
    </row>
    <row r="851" spans="5:6" x14ac:dyDescent="0.2">
      <c r="E851" s="130">
        <v>7120</v>
      </c>
      <c r="F851" s="1" t="s">
        <v>485</v>
      </c>
    </row>
    <row r="852" spans="5:6" x14ac:dyDescent="0.2">
      <c r="E852" s="172">
        <v>7121</v>
      </c>
      <c r="F852" s="1" t="s">
        <v>169</v>
      </c>
    </row>
    <row r="853" spans="5:6" x14ac:dyDescent="0.2">
      <c r="E853" s="172">
        <v>7122</v>
      </c>
      <c r="F853" s="1" t="s">
        <v>121</v>
      </c>
    </row>
    <row r="854" spans="5:6" x14ac:dyDescent="0.2">
      <c r="E854" s="172">
        <v>7123</v>
      </c>
      <c r="F854" s="1" t="s">
        <v>78</v>
      </c>
    </row>
    <row r="855" spans="5:6" x14ac:dyDescent="0.2">
      <c r="E855" s="130">
        <v>7124</v>
      </c>
      <c r="F855" s="1" t="s">
        <v>100</v>
      </c>
    </row>
    <row r="856" spans="5:6" x14ac:dyDescent="0.2">
      <c r="E856" s="130">
        <v>7125</v>
      </c>
      <c r="F856" s="1" t="s">
        <v>98</v>
      </c>
    </row>
    <row r="857" spans="5:6" x14ac:dyDescent="0.2">
      <c r="E857" s="172">
        <v>7126</v>
      </c>
      <c r="F857" s="1" t="s">
        <v>324</v>
      </c>
    </row>
    <row r="858" spans="5:6" x14ac:dyDescent="0.2">
      <c r="E858" s="172">
        <v>7127</v>
      </c>
      <c r="F858" s="1" t="s">
        <v>308</v>
      </c>
    </row>
    <row r="859" spans="5:6" x14ac:dyDescent="0.2">
      <c r="E859" s="20">
        <v>7128</v>
      </c>
      <c r="F859" s="18" t="s">
        <v>85</v>
      </c>
    </row>
    <row r="860" spans="5:6" x14ac:dyDescent="0.2">
      <c r="E860" s="130">
        <v>7129</v>
      </c>
      <c r="F860" s="21" t="s">
        <v>469</v>
      </c>
    </row>
    <row r="861" spans="5:6" x14ac:dyDescent="0.2">
      <c r="E861" s="130">
        <v>7130</v>
      </c>
      <c r="F861" s="21" t="s">
        <v>469</v>
      </c>
    </row>
    <row r="862" spans="5:6" x14ac:dyDescent="0.2">
      <c r="E862" s="130">
        <v>7131</v>
      </c>
      <c r="F862" s="1" t="s">
        <v>141</v>
      </c>
    </row>
    <row r="863" spans="5:6" x14ac:dyDescent="0.2">
      <c r="E863" s="130">
        <v>7132</v>
      </c>
      <c r="F863" s="1" t="s">
        <v>165</v>
      </c>
    </row>
    <row r="864" spans="5:6" x14ac:dyDescent="0.2">
      <c r="E864" s="130">
        <v>7133</v>
      </c>
      <c r="F864" s="1" t="s">
        <v>73</v>
      </c>
    </row>
    <row r="865" spans="5:6" x14ac:dyDescent="0.2">
      <c r="E865" s="172">
        <v>7134</v>
      </c>
      <c r="F865" s="1" t="s">
        <v>486</v>
      </c>
    </row>
    <row r="866" spans="5:6" x14ac:dyDescent="0.2">
      <c r="E866" s="172">
        <v>7135</v>
      </c>
      <c r="F866" s="1" t="s">
        <v>79</v>
      </c>
    </row>
    <row r="867" spans="5:6" x14ac:dyDescent="0.2">
      <c r="E867" s="172">
        <v>7136</v>
      </c>
      <c r="F867" s="1" t="s">
        <v>277</v>
      </c>
    </row>
    <row r="868" spans="5:6" x14ac:dyDescent="0.2">
      <c r="E868" s="130">
        <v>7137</v>
      </c>
      <c r="F868" s="1" t="s">
        <v>487</v>
      </c>
    </row>
    <row r="869" spans="5:6" x14ac:dyDescent="0.2">
      <c r="E869" s="172">
        <v>7138</v>
      </c>
      <c r="F869" s="1" t="s">
        <v>278</v>
      </c>
    </row>
    <row r="870" spans="5:6" x14ac:dyDescent="0.2">
      <c r="E870" s="172">
        <v>7139</v>
      </c>
      <c r="F870" s="1" t="s">
        <v>170</v>
      </c>
    </row>
    <row r="871" spans="5:6" x14ac:dyDescent="0.2">
      <c r="E871" s="172">
        <v>7140</v>
      </c>
      <c r="F871" s="1" t="s">
        <v>471</v>
      </c>
    </row>
    <row r="872" spans="5:6" x14ac:dyDescent="0.2">
      <c r="E872" s="130">
        <v>7141</v>
      </c>
      <c r="F872" s="1" t="s">
        <v>254</v>
      </c>
    </row>
    <row r="873" spans="5:6" x14ac:dyDescent="0.2">
      <c r="E873" s="130">
        <v>7142</v>
      </c>
      <c r="F873" s="1" t="s">
        <v>126</v>
      </c>
    </row>
    <row r="874" spans="5:6" x14ac:dyDescent="0.2">
      <c r="E874" s="20">
        <v>7143</v>
      </c>
      <c r="F874" s="18" t="s">
        <v>181</v>
      </c>
    </row>
    <row r="875" spans="5:6" x14ac:dyDescent="0.2">
      <c r="E875" s="20">
        <v>7144</v>
      </c>
      <c r="F875" s="1" t="s">
        <v>488</v>
      </c>
    </row>
    <row r="876" spans="5:6" x14ac:dyDescent="0.2">
      <c r="E876" s="20">
        <v>7145</v>
      </c>
      <c r="F876" s="18" t="s">
        <v>266</v>
      </c>
    </row>
    <row r="877" spans="5:6" x14ac:dyDescent="0.2">
      <c r="E877" s="172">
        <v>7146</v>
      </c>
      <c r="F877" s="1" t="s">
        <v>142</v>
      </c>
    </row>
    <row r="878" spans="5:6" x14ac:dyDescent="0.2">
      <c r="E878" s="172">
        <v>7147</v>
      </c>
      <c r="F878" s="1" t="s">
        <v>137</v>
      </c>
    </row>
    <row r="879" spans="5:6" x14ac:dyDescent="0.2">
      <c r="E879" s="172">
        <v>7148</v>
      </c>
      <c r="F879" s="1" t="s">
        <v>489</v>
      </c>
    </row>
    <row r="880" spans="5:6" x14ac:dyDescent="0.2">
      <c r="E880" s="172">
        <v>7149</v>
      </c>
      <c r="F880" s="1" t="s">
        <v>276</v>
      </c>
    </row>
    <row r="881" spans="5:6" x14ac:dyDescent="0.2">
      <c r="E881" s="172">
        <v>7150</v>
      </c>
      <c r="F881" s="1" t="s">
        <v>476</v>
      </c>
    </row>
    <row r="882" spans="5:6" x14ac:dyDescent="0.2">
      <c r="E882" s="172">
        <v>7151</v>
      </c>
      <c r="F882" s="1" t="s">
        <v>60</v>
      </c>
    </row>
    <row r="883" spans="5:6" x14ac:dyDescent="0.2">
      <c r="E883" s="172">
        <v>7152</v>
      </c>
      <c r="F883" s="1" t="s">
        <v>253</v>
      </c>
    </row>
    <row r="884" spans="5:6" x14ac:dyDescent="0.2">
      <c r="E884" s="172">
        <v>7153</v>
      </c>
      <c r="F884" s="1" t="s">
        <v>107</v>
      </c>
    </row>
    <row r="885" spans="5:6" x14ac:dyDescent="0.2">
      <c r="E885" s="172">
        <v>7154</v>
      </c>
      <c r="F885" s="1" t="s">
        <v>204</v>
      </c>
    </row>
    <row r="886" spans="5:6" x14ac:dyDescent="0.2">
      <c r="E886" s="130">
        <v>7155</v>
      </c>
      <c r="F886" s="1" t="s">
        <v>119</v>
      </c>
    </row>
    <row r="887" spans="5:6" x14ac:dyDescent="0.2">
      <c r="E887" s="130">
        <v>7156</v>
      </c>
      <c r="F887" s="1" t="s">
        <v>490</v>
      </c>
    </row>
    <row r="888" spans="5:6" x14ac:dyDescent="0.2">
      <c r="E888" s="130">
        <v>7157</v>
      </c>
      <c r="F888" s="1" t="s">
        <v>491</v>
      </c>
    </row>
    <row r="889" spans="5:6" x14ac:dyDescent="0.2">
      <c r="E889" s="130">
        <v>7158</v>
      </c>
      <c r="F889" s="1" t="s">
        <v>325</v>
      </c>
    </row>
    <row r="890" spans="5:6" x14ac:dyDescent="0.2">
      <c r="E890" s="130">
        <v>7159</v>
      </c>
      <c r="F890" s="1" t="s">
        <v>88</v>
      </c>
    </row>
    <row r="891" spans="5:6" x14ac:dyDescent="0.2">
      <c r="E891" s="130">
        <v>7160</v>
      </c>
      <c r="F891" s="1" t="s">
        <v>492</v>
      </c>
    </row>
    <row r="892" spans="5:6" x14ac:dyDescent="0.2">
      <c r="E892" s="130">
        <v>7161</v>
      </c>
      <c r="F892" s="1" t="s">
        <v>265</v>
      </c>
    </row>
    <row r="893" spans="5:6" x14ac:dyDescent="0.2">
      <c r="E893" s="130">
        <v>7162</v>
      </c>
      <c r="F893" s="1" t="s">
        <v>506</v>
      </c>
    </row>
    <row r="894" spans="5:6" x14ac:dyDescent="0.2">
      <c r="E894" s="130">
        <v>7163</v>
      </c>
      <c r="F894" s="1" t="s">
        <v>388</v>
      </c>
    </row>
    <row r="895" spans="5:6" x14ac:dyDescent="0.2">
      <c r="E895" s="130">
        <v>7164</v>
      </c>
      <c r="F895" s="1" t="s">
        <v>144</v>
      </c>
    </row>
    <row r="896" spans="5:6" x14ac:dyDescent="0.2">
      <c r="E896" s="130">
        <v>7165</v>
      </c>
      <c r="F896" s="1" t="s">
        <v>56</v>
      </c>
    </row>
    <row r="897" spans="5:6" x14ac:dyDescent="0.2">
      <c r="E897" s="130">
        <v>7166</v>
      </c>
      <c r="F897" s="1" t="s">
        <v>336</v>
      </c>
    </row>
    <row r="898" spans="5:6" x14ac:dyDescent="0.2">
      <c r="E898" s="130">
        <v>7167</v>
      </c>
      <c r="F898" s="1" t="s">
        <v>477</v>
      </c>
    </row>
    <row r="899" spans="5:6" x14ac:dyDescent="0.2">
      <c r="E899" s="130">
        <v>7168</v>
      </c>
      <c r="F899" s="1" t="s">
        <v>239</v>
      </c>
    </row>
    <row r="900" spans="5:6" x14ac:dyDescent="0.2">
      <c r="E900" s="130">
        <v>7169</v>
      </c>
      <c r="F900" s="1" t="s">
        <v>70</v>
      </c>
    </row>
    <row r="901" spans="5:6" x14ac:dyDescent="0.2">
      <c r="E901" s="130">
        <v>7170</v>
      </c>
      <c r="F901" s="1" t="s">
        <v>493</v>
      </c>
    </row>
    <row r="902" spans="5:6" x14ac:dyDescent="0.2">
      <c r="E902" s="130">
        <v>7171</v>
      </c>
      <c r="F902" s="1" t="s">
        <v>166</v>
      </c>
    </row>
    <row r="903" spans="5:6" x14ac:dyDescent="0.2">
      <c r="E903" s="130">
        <v>7172</v>
      </c>
      <c r="F903" s="1" t="s">
        <v>472</v>
      </c>
    </row>
    <row r="904" spans="5:6" x14ac:dyDescent="0.2">
      <c r="E904" s="130">
        <v>7173</v>
      </c>
      <c r="F904" s="1" t="s">
        <v>494</v>
      </c>
    </row>
    <row r="905" spans="5:6" x14ac:dyDescent="0.2">
      <c r="E905" s="130">
        <v>7174</v>
      </c>
      <c r="F905" s="1" t="s">
        <v>478</v>
      </c>
    </row>
    <row r="906" spans="5:6" x14ac:dyDescent="0.2">
      <c r="E906" s="130">
        <v>7175</v>
      </c>
      <c r="F906" s="1" t="s">
        <v>495</v>
      </c>
    </row>
    <row r="907" spans="5:6" x14ac:dyDescent="0.2">
      <c r="E907" s="130">
        <v>7176</v>
      </c>
      <c r="F907" s="1" t="s">
        <v>496</v>
      </c>
    </row>
    <row r="908" spans="5:6" x14ac:dyDescent="0.2">
      <c r="E908" s="130">
        <v>7177</v>
      </c>
      <c r="F908" s="1" t="s">
        <v>497</v>
      </c>
    </row>
    <row r="909" spans="5:6" x14ac:dyDescent="0.2">
      <c r="E909" s="130">
        <v>7178</v>
      </c>
      <c r="F909" s="1" t="s">
        <v>307</v>
      </c>
    </row>
    <row r="910" spans="5:6" x14ac:dyDescent="0.2">
      <c r="E910" s="130">
        <v>7179</v>
      </c>
      <c r="F910" s="21" t="s">
        <v>469</v>
      </c>
    </row>
    <row r="911" spans="5:6" x14ac:dyDescent="0.2">
      <c r="E911" s="130">
        <v>7180</v>
      </c>
      <c r="F911" s="21" t="s">
        <v>469</v>
      </c>
    </row>
    <row r="912" spans="5:6" x14ac:dyDescent="0.2">
      <c r="E912" s="130">
        <v>7181</v>
      </c>
      <c r="F912" s="1" t="s">
        <v>310</v>
      </c>
    </row>
    <row r="913" spans="5:6" x14ac:dyDescent="0.2">
      <c r="E913" s="172">
        <v>7182</v>
      </c>
      <c r="F913" s="1" t="s">
        <v>136</v>
      </c>
    </row>
    <row r="914" spans="5:6" x14ac:dyDescent="0.2">
      <c r="E914" s="172">
        <v>7183</v>
      </c>
      <c r="F914" s="1" t="s">
        <v>68</v>
      </c>
    </row>
    <row r="915" spans="5:6" x14ac:dyDescent="0.2">
      <c r="E915" s="172">
        <v>7185</v>
      </c>
      <c r="F915" s="22" t="s">
        <v>550</v>
      </c>
    </row>
    <row r="916" spans="5:6" x14ac:dyDescent="0.2">
      <c r="E916" s="172">
        <v>7202</v>
      </c>
      <c r="F916" s="1" t="s">
        <v>203</v>
      </c>
    </row>
    <row r="917" spans="5:6" x14ac:dyDescent="0.2">
      <c r="E917" s="172">
        <v>7203</v>
      </c>
      <c r="F917" s="1" t="s">
        <v>124</v>
      </c>
    </row>
    <row r="918" spans="5:6" x14ac:dyDescent="0.2">
      <c r="E918" s="172">
        <v>7204</v>
      </c>
      <c r="F918" s="1" t="s">
        <v>99</v>
      </c>
    </row>
    <row r="919" spans="5:6" x14ac:dyDescent="0.2">
      <c r="E919" s="172">
        <v>7205</v>
      </c>
      <c r="F919" s="1" t="s">
        <v>138</v>
      </c>
    </row>
    <row r="920" spans="5:6" x14ac:dyDescent="0.2">
      <c r="E920" s="172">
        <v>7206</v>
      </c>
      <c r="F920" s="1" t="s">
        <v>561</v>
      </c>
    </row>
    <row r="921" spans="5:6" x14ac:dyDescent="0.2">
      <c r="E921" s="130">
        <v>7208</v>
      </c>
      <c r="F921" s="1" t="s">
        <v>89</v>
      </c>
    </row>
    <row r="922" spans="5:6" x14ac:dyDescent="0.2">
      <c r="E922" s="130">
        <v>7209</v>
      </c>
      <c r="F922" s="1" t="s">
        <v>182</v>
      </c>
    </row>
    <row r="923" spans="5:6" x14ac:dyDescent="0.2">
      <c r="E923" s="130">
        <v>7212</v>
      </c>
      <c r="F923" s="1" t="s">
        <v>507</v>
      </c>
    </row>
    <row r="924" spans="5:6" x14ac:dyDescent="0.2">
      <c r="E924" s="172">
        <v>7216</v>
      </c>
      <c r="F924" s="1" t="s">
        <v>555</v>
      </c>
    </row>
    <row r="925" spans="5:6" x14ac:dyDescent="0.2">
      <c r="E925" s="172">
        <v>7227</v>
      </c>
      <c r="F925" s="1" t="s">
        <v>139</v>
      </c>
    </row>
    <row r="926" spans="5:6" x14ac:dyDescent="0.2">
      <c r="E926" s="172">
        <v>7229</v>
      </c>
      <c r="F926" s="1" t="s">
        <v>531</v>
      </c>
    </row>
    <row r="927" spans="5:6" x14ac:dyDescent="0.2">
      <c r="E927" s="172">
        <v>7236</v>
      </c>
      <c r="F927" s="1" t="s">
        <v>87</v>
      </c>
    </row>
    <row r="928" spans="5:6" x14ac:dyDescent="0.2">
      <c r="E928" s="172">
        <v>7261</v>
      </c>
      <c r="F928" s="1" t="s">
        <v>562</v>
      </c>
    </row>
    <row r="929" spans="5:6" x14ac:dyDescent="0.2">
      <c r="E929" s="172">
        <v>7271</v>
      </c>
      <c r="F929" s="1" t="s">
        <v>162</v>
      </c>
    </row>
    <row r="930" spans="5:6" x14ac:dyDescent="0.2">
      <c r="E930" s="130">
        <v>7275</v>
      </c>
      <c r="F930" s="1" t="s">
        <v>84</v>
      </c>
    </row>
    <row r="931" spans="5:6" x14ac:dyDescent="0.2">
      <c r="E931" s="130">
        <v>7281</v>
      </c>
      <c r="F931" s="1" t="s">
        <v>97</v>
      </c>
    </row>
    <row r="932" spans="5:6" x14ac:dyDescent="0.2">
      <c r="E932" s="172">
        <v>7283</v>
      </c>
      <c r="F932" s="1" t="s">
        <v>80</v>
      </c>
    </row>
    <row r="933" spans="5:6" x14ac:dyDescent="0.2">
      <c r="E933" s="172">
        <v>7287</v>
      </c>
      <c r="F933" s="1" t="s">
        <v>560</v>
      </c>
    </row>
    <row r="934" spans="5:6" x14ac:dyDescent="0.2">
      <c r="E934" s="172">
        <v>7304</v>
      </c>
      <c r="F934" s="1" t="s">
        <v>167</v>
      </c>
    </row>
    <row r="935" spans="5:6" x14ac:dyDescent="0.2">
      <c r="E935" s="172">
        <v>7305</v>
      </c>
      <c r="F935" s="1" t="s">
        <v>498</v>
      </c>
    </row>
    <row r="936" spans="5:6" x14ac:dyDescent="0.2">
      <c r="E936" s="172">
        <v>7306</v>
      </c>
      <c r="F936" s="1" t="s">
        <v>499</v>
      </c>
    </row>
    <row r="937" spans="5:6" x14ac:dyDescent="0.2">
      <c r="E937" s="130">
        <v>7307</v>
      </c>
      <c r="F937" s="1" t="s">
        <v>118</v>
      </c>
    </row>
    <row r="938" spans="5:6" x14ac:dyDescent="0.2">
      <c r="E938" s="130">
        <v>7308</v>
      </c>
      <c r="F938" s="1" t="s">
        <v>267</v>
      </c>
    </row>
    <row r="939" spans="5:6" x14ac:dyDescent="0.2">
      <c r="E939" s="130">
        <v>7309</v>
      </c>
      <c r="F939" s="1" t="s">
        <v>500</v>
      </c>
    </row>
    <row r="940" spans="5:6" x14ac:dyDescent="0.2">
      <c r="E940" s="130">
        <v>7310</v>
      </c>
      <c r="F940" s="1" t="s">
        <v>501</v>
      </c>
    </row>
    <row r="941" spans="5:6" x14ac:dyDescent="0.2">
      <c r="E941" s="130">
        <v>7311</v>
      </c>
      <c r="F941" s="1" t="s">
        <v>502</v>
      </c>
    </row>
    <row r="942" spans="5:6" x14ac:dyDescent="0.2">
      <c r="E942" s="130">
        <v>7312</v>
      </c>
      <c r="F942" s="1" t="s">
        <v>163</v>
      </c>
    </row>
    <row r="943" spans="5:6" x14ac:dyDescent="0.2">
      <c r="E943" s="130">
        <v>7313</v>
      </c>
      <c r="F943" s="1" t="s">
        <v>503</v>
      </c>
    </row>
    <row r="944" spans="5:6" x14ac:dyDescent="0.2">
      <c r="E944" s="130">
        <v>7314</v>
      </c>
      <c r="F944" s="1" t="s">
        <v>504</v>
      </c>
    </row>
    <row r="945" spans="5:7" x14ac:dyDescent="0.2">
      <c r="E945" s="130">
        <v>7315</v>
      </c>
      <c r="F945" s="1" t="s">
        <v>206</v>
      </c>
    </row>
    <row r="946" spans="5:7" x14ac:dyDescent="0.2">
      <c r="E946" s="130">
        <v>7352</v>
      </c>
      <c r="F946" s="1" t="s">
        <v>164</v>
      </c>
    </row>
    <row r="947" spans="5:7" x14ac:dyDescent="0.2">
      <c r="E947" s="130">
        <v>7354</v>
      </c>
      <c r="F947" s="1" t="s">
        <v>66</v>
      </c>
    </row>
    <row r="948" spans="5:7" x14ac:dyDescent="0.2">
      <c r="E948" s="130">
        <v>7357</v>
      </c>
      <c r="F948" s="1" t="s">
        <v>122</v>
      </c>
    </row>
    <row r="949" spans="5:7" x14ac:dyDescent="0.2">
      <c r="E949" s="130">
        <v>7358</v>
      </c>
      <c r="F949" s="1" t="s">
        <v>145</v>
      </c>
    </row>
    <row r="950" spans="5:7" x14ac:dyDescent="0.2">
      <c r="E950" s="130">
        <v>7359</v>
      </c>
      <c r="F950" s="1" t="s">
        <v>658</v>
      </c>
    </row>
    <row r="951" spans="5:7" x14ac:dyDescent="0.2">
      <c r="E951" s="130">
        <v>7361</v>
      </c>
      <c r="F951" s="1" t="s">
        <v>108</v>
      </c>
    </row>
    <row r="952" spans="5:7" x14ac:dyDescent="0.2">
      <c r="E952" s="130">
        <v>7362</v>
      </c>
      <c r="F952" s="1" t="s">
        <v>541</v>
      </c>
    </row>
    <row r="953" spans="5:7" x14ac:dyDescent="0.2">
      <c r="E953" s="130">
        <v>7363</v>
      </c>
      <c r="F953" s="1" t="s">
        <v>117</v>
      </c>
    </row>
    <row r="954" spans="5:7" x14ac:dyDescent="0.2">
      <c r="E954" s="130">
        <v>7366</v>
      </c>
      <c r="F954" s="1" t="s">
        <v>168</v>
      </c>
    </row>
    <row r="955" spans="5:7" x14ac:dyDescent="0.2">
      <c r="E955" s="130">
        <v>7367</v>
      </c>
      <c r="F955" s="1" t="s">
        <v>125</v>
      </c>
    </row>
    <row r="956" spans="5:7" x14ac:dyDescent="0.2">
      <c r="E956" s="130">
        <v>7368</v>
      </c>
      <c r="F956" s="1" t="s">
        <v>143</v>
      </c>
    </row>
    <row r="957" spans="5:7" x14ac:dyDescent="0.2">
      <c r="E957" s="130">
        <v>7369</v>
      </c>
      <c r="F957" s="1" t="s">
        <v>58</v>
      </c>
    </row>
    <row r="958" spans="5:7" x14ac:dyDescent="0.2">
      <c r="E958" s="130">
        <v>7370</v>
      </c>
      <c r="F958" s="1" t="s">
        <v>81</v>
      </c>
    </row>
    <row r="959" spans="5:7" x14ac:dyDescent="0.2">
      <c r="E959" s="130">
        <v>7371</v>
      </c>
      <c r="F959" s="1" t="s">
        <v>469</v>
      </c>
    </row>
    <row r="960" spans="5:7" x14ac:dyDescent="0.2">
      <c r="E960" s="134">
        <v>7391</v>
      </c>
      <c r="F960" s="1" t="s">
        <v>1554</v>
      </c>
      <c r="G960" s="149" t="s">
        <v>1553</v>
      </c>
    </row>
    <row r="961" spans="5:7" x14ac:dyDescent="0.2">
      <c r="E961" s="130">
        <v>7433</v>
      </c>
      <c r="F961" s="1" t="s">
        <v>559</v>
      </c>
    </row>
    <row r="962" spans="5:7" x14ac:dyDescent="0.2">
      <c r="E962" s="130">
        <v>7435</v>
      </c>
      <c r="F962" s="1" t="s">
        <v>470</v>
      </c>
    </row>
    <row r="966" spans="5:7" x14ac:dyDescent="0.2">
      <c r="G966" s="148"/>
    </row>
  </sheetData>
  <sortState ref="E17:F962">
    <sortCondition ref="E17:E962"/>
  </sortState>
  <phoneticPr fontId="0" type="noConversion"/>
  <pageMargins left="0.75" right="0.75" top="1" bottom="1" header="0.5" footer="0.5"/>
  <pageSetup orientation="portrait"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624"/>
  <sheetViews>
    <sheetView topLeftCell="A980" zoomScale="90" zoomScaleNormal="90" workbookViewId="0">
      <selection activeCell="J1004" sqref="J1004"/>
    </sheetView>
    <sheetView tabSelected="1" workbookViewId="1">
      <selection activeCell="H10" sqref="H10"/>
    </sheetView>
  </sheetViews>
  <sheetFormatPr defaultRowHeight="12.75" x14ac:dyDescent="0.2"/>
  <cols>
    <col min="1" max="1" width="9.140625" style="261"/>
    <col min="2" max="2" width="10.28515625" style="247" customWidth="1"/>
    <col min="3" max="3" width="17.5703125" style="259" customWidth="1"/>
    <col min="4" max="4" width="9.140625" style="261" customWidth="1"/>
    <col min="5" max="5" width="10" style="247" customWidth="1"/>
    <col min="6" max="6" width="9" style="247" customWidth="1"/>
    <col min="7" max="7" width="10.7109375" style="247" customWidth="1"/>
    <col min="8" max="8" width="31.5703125" style="246" customWidth="1"/>
    <col min="9" max="9" width="33.28515625" style="246" customWidth="1"/>
    <col min="10" max="10" width="28.42578125" style="348" customWidth="1"/>
    <col min="11" max="16384" width="9.140625" style="261"/>
  </cols>
  <sheetData>
    <row r="1" spans="2:10" x14ac:dyDescent="0.2">
      <c r="B1" s="247" t="s">
        <v>233</v>
      </c>
    </row>
    <row r="2" spans="2:10" x14ac:dyDescent="0.2">
      <c r="B2" s="536" t="s">
        <v>83</v>
      </c>
      <c r="C2" s="540" t="s">
        <v>1351</v>
      </c>
      <c r="D2" s="471"/>
      <c r="E2" s="471"/>
      <c r="F2" s="471"/>
      <c r="G2" s="471"/>
      <c r="H2" s="539"/>
      <c r="J2" s="535" t="s">
        <v>2267</v>
      </c>
    </row>
    <row r="3" spans="2:10" x14ac:dyDescent="0.2">
      <c r="B3" s="537" t="s">
        <v>841</v>
      </c>
      <c r="C3" s="540" t="s">
        <v>1350</v>
      </c>
      <c r="D3" s="471"/>
      <c r="E3" s="471"/>
      <c r="F3" s="471"/>
      <c r="G3" s="471"/>
      <c r="H3" s="539"/>
      <c r="J3" s="535" t="s">
        <v>2268</v>
      </c>
    </row>
    <row r="4" spans="2:10" x14ac:dyDescent="0.2">
      <c r="B4" s="128" t="s">
        <v>1275</v>
      </c>
      <c r="C4" s="471" t="s">
        <v>1349</v>
      </c>
      <c r="D4" s="471"/>
      <c r="E4" s="471"/>
      <c r="F4" s="471"/>
      <c r="G4" s="471"/>
      <c r="J4" s="535" t="s">
        <v>2269</v>
      </c>
    </row>
    <row r="5" spans="2:10" x14ac:dyDescent="0.2">
      <c r="B5" s="538" t="s">
        <v>1346</v>
      </c>
      <c r="C5" s="471" t="s">
        <v>1352</v>
      </c>
      <c r="D5" s="471"/>
      <c r="E5" s="471"/>
      <c r="F5" s="471"/>
      <c r="G5" s="471"/>
      <c r="J5" s="535" t="s">
        <v>2270</v>
      </c>
    </row>
    <row r="6" spans="2:10" x14ac:dyDescent="0.2">
      <c r="B6" s="11" t="s">
        <v>54</v>
      </c>
      <c r="C6" s="473" t="s">
        <v>1955</v>
      </c>
      <c r="D6" s="473"/>
      <c r="E6" s="473"/>
      <c r="F6" s="473"/>
      <c r="G6" s="473"/>
      <c r="H6" s="539"/>
      <c r="J6" s="535" t="s">
        <v>2271</v>
      </c>
    </row>
    <row r="7" spans="2:10" x14ac:dyDescent="0.2">
      <c r="B7" s="247" t="s">
        <v>65</v>
      </c>
      <c r="C7" s="473" t="s">
        <v>1355</v>
      </c>
      <c r="D7" s="473"/>
      <c r="E7" s="473"/>
      <c r="F7" s="473"/>
      <c r="G7" s="473"/>
      <c r="J7" s="535" t="s">
        <v>2272</v>
      </c>
    </row>
    <row r="8" spans="2:10" x14ac:dyDescent="0.2">
      <c r="B8" s="11" t="s">
        <v>64</v>
      </c>
      <c r="C8" s="473" t="s">
        <v>1354</v>
      </c>
      <c r="D8" s="473"/>
      <c r="E8" s="473"/>
      <c r="F8" s="473"/>
      <c r="G8" s="473"/>
      <c r="J8" s="535" t="s">
        <v>2273</v>
      </c>
    </row>
    <row r="9" spans="2:10" x14ac:dyDescent="0.2">
      <c r="B9" s="11" t="s">
        <v>1947</v>
      </c>
      <c r="C9" s="259" t="s">
        <v>1948</v>
      </c>
      <c r="D9" s="259"/>
      <c r="E9" s="252"/>
      <c r="F9" s="252"/>
      <c r="G9" s="252"/>
      <c r="J9" s="535" t="s">
        <v>2314</v>
      </c>
    </row>
    <row r="10" spans="2:10" x14ac:dyDescent="0.2">
      <c r="B10" s="11" t="s">
        <v>1953</v>
      </c>
      <c r="C10" s="259" t="s">
        <v>1954</v>
      </c>
      <c r="D10" s="259"/>
      <c r="E10" s="252"/>
      <c r="F10" s="252"/>
      <c r="G10" s="252"/>
    </row>
    <row r="11" spans="2:10" x14ac:dyDescent="0.2">
      <c r="B11" s="11" t="s">
        <v>1949</v>
      </c>
      <c r="C11" s="259" t="s">
        <v>1950</v>
      </c>
      <c r="D11" s="259"/>
      <c r="E11" s="252"/>
      <c r="F11" s="252"/>
      <c r="G11" s="252"/>
    </row>
    <row r="12" spans="2:10" x14ac:dyDescent="0.2">
      <c r="B12" s="11" t="s">
        <v>92</v>
      </c>
      <c r="C12" s="473" t="s">
        <v>1357</v>
      </c>
      <c r="D12" s="473"/>
      <c r="E12" s="473"/>
      <c r="F12" s="473"/>
      <c r="G12" s="473"/>
      <c r="H12" s="539"/>
    </row>
    <row r="13" spans="2:10" x14ac:dyDescent="0.2">
      <c r="B13" s="11" t="s">
        <v>1951</v>
      </c>
      <c r="C13" s="473" t="s">
        <v>1952</v>
      </c>
      <c r="D13" s="473"/>
      <c r="E13" s="473"/>
      <c r="F13" s="473"/>
      <c r="G13" s="539"/>
      <c r="H13" s="539"/>
    </row>
    <row r="14" spans="2:10" x14ac:dyDescent="0.2">
      <c r="B14" s="52" t="s">
        <v>1372</v>
      </c>
      <c r="C14" s="473" t="s">
        <v>1373</v>
      </c>
      <c r="D14" s="473"/>
      <c r="E14" s="473"/>
      <c r="F14" s="473"/>
      <c r="G14" s="473"/>
    </row>
    <row r="15" spans="2:10" x14ac:dyDescent="0.2">
      <c r="B15" s="247" t="s">
        <v>40</v>
      </c>
      <c r="C15" s="473" t="s">
        <v>1360</v>
      </c>
      <c r="D15" s="473"/>
      <c r="E15" s="473"/>
      <c r="F15" s="473"/>
      <c r="G15" s="473"/>
      <c r="H15" s="539"/>
    </row>
    <row r="16" spans="2:10" x14ac:dyDescent="0.2">
      <c r="D16" s="259"/>
      <c r="E16" s="252"/>
      <c r="F16" s="252"/>
      <c r="G16" s="252"/>
    </row>
    <row r="17" spans="2:10" x14ac:dyDescent="0.2">
      <c r="C17" s="437"/>
      <c r="D17" s="259"/>
      <c r="E17" s="252"/>
      <c r="F17" s="252"/>
      <c r="G17" s="252"/>
    </row>
    <row r="18" spans="2:10" x14ac:dyDescent="0.2">
      <c r="D18" s="259"/>
      <c r="E18" s="252"/>
      <c r="F18" s="252"/>
      <c r="G18" s="252"/>
    </row>
    <row r="19" spans="2:10" x14ac:dyDescent="0.2">
      <c r="D19" s="259"/>
      <c r="E19" s="252"/>
      <c r="F19" s="252"/>
      <c r="G19" s="252"/>
    </row>
    <row r="21" spans="2:10" ht="31.5" x14ac:dyDescent="0.2">
      <c r="B21" s="438" t="s">
        <v>3</v>
      </c>
      <c r="C21" s="439" t="s">
        <v>39</v>
      </c>
      <c r="D21" s="438" t="s">
        <v>1299</v>
      </c>
      <c r="E21" s="438" t="s">
        <v>1298</v>
      </c>
      <c r="F21" s="438" t="s">
        <v>40</v>
      </c>
      <c r="G21" s="438" t="s">
        <v>1356</v>
      </c>
      <c r="H21" s="440" t="s">
        <v>41</v>
      </c>
      <c r="I21" s="440" t="s">
        <v>42</v>
      </c>
      <c r="J21" s="441" t="s">
        <v>2352</v>
      </c>
    </row>
    <row r="22" spans="2:10" x14ac:dyDescent="0.2">
      <c r="B22" s="442" t="s">
        <v>25</v>
      </c>
      <c r="C22" s="443">
        <v>14037</v>
      </c>
      <c r="D22" s="444">
        <v>0.85416666666666663</v>
      </c>
      <c r="E22" s="445"/>
      <c r="F22" s="442">
        <v>391</v>
      </c>
      <c r="G22" s="442"/>
      <c r="H22" s="446" t="s">
        <v>43</v>
      </c>
      <c r="I22" s="446" t="s">
        <v>44</v>
      </c>
      <c r="J22" s="472" t="s">
        <v>1353</v>
      </c>
    </row>
    <row r="23" spans="2:10" x14ac:dyDescent="0.2">
      <c r="B23" s="442" t="s">
        <v>51</v>
      </c>
      <c r="C23" s="443">
        <v>14049</v>
      </c>
      <c r="D23" s="444">
        <v>0.87013888888888891</v>
      </c>
      <c r="E23" s="445"/>
      <c r="F23" s="442">
        <v>206</v>
      </c>
      <c r="G23" s="442"/>
      <c r="H23" s="446" t="s">
        <v>45</v>
      </c>
      <c r="I23" s="446" t="s">
        <v>44</v>
      </c>
      <c r="J23" s="472"/>
    </row>
    <row r="24" spans="2:10" x14ac:dyDescent="0.2">
      <c r="B24" s="442" t="s">
        <v>51</v>
      </c>
      <c r="C24" s="443">
        <v>14049</v>
      </c>
      <c r="D24" s="444">
        <v>0.93958333333333333</v>
      </c>
      <c r="E24" s="445"/>
      <c r="F24" s="442">
        <v>206</v>
      </c>
      <c r="G24" s="442"/>
      <c r="H24" s="446" t="s">
        <v>45</v>
      </c>
      <c r="I24" s="446" t="s">
        <v>44</v>
      </c>
      <c r="J24" s="472"/>
    </row>
    <row r="25" spans="2:10" x14ac:dyDescent="0.2">
      <c r="B25" s="442" t="s">
        <v>51</v>
      </c>
      <c r="C25" s="443">
        <v>14049</v>
      </c>
      <c r="D25" s="444">
        <v>0.9555555555555556</v>
      </c>
      <c r="E25" s="445"/>
      <c r="F25" s="442">
        <v>207</v>
      </c>
      <c r="G25" s="442"/>
      <c r="H25" s="446" t="s">
        <v>46</v>
      </c>
      <c r="I25" s="446" t="s">
        <v>44</v>
      </c>
      <c r="J25" s="472"/>
    </row>
    <row r="26" spans="2:10" x14ac:dyDescent="0.2">
      <c r="B26" s="442" t="s">
        <v>51</v>
      </c>
      <c r="C26" s="443">
        <v>14056</v>
      </c>
      <c r="D26" s="444">
        <v>0.6</v>
      </c>
      <c r="E26" s="445"/>
      <c r="F26" s="442">
        <v>382</v>
      </c>
      <c r="G26" s="442"/>
      <c r="H26" s="446" t="s">
        <v>47</v>
      </c>
      <c r="I26" s="446" t="s">
        <v>49</v>
      </c>
      <c r="J26" s="472"/>
    </row>
    <row r="27" spans="2:10" x14ac:dyDescent="0.2">
      <c r="B27" s="442" t="s">
        <v>51</v>
      </c>
      <c r="C27" s="443">
        <v>14057</v>
      </c>
      <c r="D27" s="444">
        <v>0.22708333333333333</v>
      </c>
      <c r="E27" s="445"/>
      <c r="F27" s="442">
        <v>316</v>
      </c>
      <c r="G27" s="442"/>
      <c r="H27" s="446" t="s">
        <v>48</v>
      </c>
      <c r="I27" s="446" t="s">
        <v>50</v>
      </c>
      <c r="J27" s="472"/>
    </row>
    <row r="28" spans="2:10" x14ac:dyDescent="0.2">
      <c r="B28" s="442" t="s">
        <v>51</v>
      </c>
      <c r="C28" s="443">
        <v>14064</v>
      </c>
      <c r="D28" s="444">
        <v>4.3055555555555562E-2</v>
      </c>
      <c r="E28" s="445"/>
      <c r="F28" s="442">
        <v>371</v>
      </c>
      <c r="G28" s="442"/>
      <c r="H28" s="446" t="s">
        <v>52</v>
      </c>
      <c r="I28" s="446" t="s">
        <v>49</v>
      </c>
      <c r="J28" s="472"/>
    </row>
    <row r="29" spans="2:10" x14ac:dyDescent="0.2">
      <c r="B29" s="442" t="s">
        <v>5</v>
      </c>
      <c r="C29" s="443">
        <v>14087</v>
      </c>
      <c r="D29" s="444">
        <v>0.85416666666666663</v>
      </c>
      <c r="E29" s="445"/>
      <c r="F29" s="442">
        <v>27</v>
      </c>
      <c r="G29" s="442"/>
      <c r="H29" s="446" t="s">
        <v>72</v>
      </c>
      <c r="I29" s="446" t="s">
        <v>44</v>
      </c>
      <c r="J29" s="472"/>
    </row>
    <row r="30" spans="2:10" x14ac:dyDescent="0.2">
      <c r="B30" s="247" t="s">
        <v>5</v>
      </c>
      <c r="C30" s="301">
        <v>14093</v>
      </c>
      <c r="D30" s="260">
        <v>0.73263888888888884</v>
      </c>
      <c r="E30" s="32"/>
      <c r="F30" s="247">
        <v>7104</v>
      </c>
      <c r="H30" s="246" t="s">
        <v>55</v>
      </c>
      <c r="I30" s="246" t="s">
        <v>61</v>
      </c>
    </row>
    <row r="31" spans="2:10" x14ac:dyDescent="0.2">
      <c r="B31" s="247" t="s">
        <v>5</v>
      </c>
      <c r="C31" s="301">
        <v>14093</v>
      </c>
      <c r="D31" s="260">
        <v>0.82916666666666661</v>
      </c>
      <c r="E31" s="32"/>
      <c r="F31" s="247">
        <v>7165</v>
      </c>
      <c r="G31" s="25"/>
      <c r="H31" s="90" t="str">
        <f>VLOOKUP($F31,'Alarm boxes'!$E$17:$F$962,2)</f>
        <v>41st Ave &amp; 28th St</v>
      </c>
      <c r="I31" s="246" t="s">
        <v>44</v>
      </c>
    </row>
    <row r="32" spans="2:10" x14ac:dyDescent="0.2">
      <c r="B32" s="247" t="s">
        <v>5</v>
      </c>
      <c r="C32" s="301">
        <v>14101</v>
      </c>
      <c r="D32" s="260">
        <v>0.93263888888888891</v>
      </c>
      <c r="E32" s="32"/>
      <c r="F32" s="247">
        <v>7119</v>
      </c>
      <c r="G32" s="25"/>
      <c r="H32" s="90" t="str">
        <f>VLOOKUP($F32,'Alarm boxes'!$E$17:$F$962,2)</f>
        <v>48th Ave &amp; 5th St</v>
      </c>
      <c r="I32" s="246" t="s">
        <v>49</v>
      </c>
    </row>
    <row r="33" spans="2:12" x14ac:dyDescent="0.2">
      <c r="B33" s="247" t="s">
        <v>5</v>
      </c>
      <c r="C33" s="301">
        <v>14107</v>
      </c>
      <c r="D33" s="260">
        <v>0.51944444444444449</v>
      </c>
      <c r="E33" s="32"/>
      <c r="F33" s="247">
        <v>7369</v>
      </c>
      <c r="H33" s="246" t="s">
        <v>58</v>
      </c>
      <c r="I33" s="246" t="s">
        <v>49</v>
      </c>
    </row>
    <row r="34" spans="2:12" x14ac:dyDescent="0.2">
      <c r="B34" s="247" t="s">
        <v>5</v>
      </c>
      <c r="C34" s="301">
        <v>14112</v>
      </c>
      <c r="D34" s="260">
        <v>0.84861111111111109</v>
      </c>
      <c r="E34" s="32"/>
      <c r="F34" s="247">
        <v>7153</v>
      </c>
      <c r="G34" s="11" t="s">
        <v>54</v>
      </c>
      <c r="H34" s="246" t="s">
        <v>59</v>
      </c>
      <c r="I34" s="246" t="s">
        <v>62</v>
      </c>
      <c r="J34" s="348" t="str">
        <f>CONCATENATE($J$7,F34,$J$8,MID(G34,8,1))</f>
        <v>Special box 7153 terminal 2</v>
      </c>
      <c r="L34" s="261" t="str">
        <f>MID(G34,8,1)</f>
        <v>2</v>
      </c>
    </row>
    <row r="35" spans="2:12" x14ac:dyDescent="0.2">
      <c r="B35" s="16" t="s">
        <v>5</v>
      </c>
      <c r="C35" s="303">
        <v>14114</v>
      </c>
      <c r="D35" s="264">
        <v>0.96736111111111101</v>
      </c>
      <c r="E35" s="44"/>
      <c r="F35" s="16">
        <v>7151</v>
      </c>
      <c r="G35" s="30"/>
      <c r="H35" s="91" t="str">
        <f>VLOOKUP($F35,'Alarm boxes'!$E$17:$F$962,2)</f>
        <v>43rd Ave &amp; Vernon Blvd</v>
      </c>
      <c r="I35" s="48" t="s">
        <v>63</v>
      </c>
      <c r="J35" s="413"/>
    </row>
    <row r="36" spans="2:12" x14ac:dyDescent="0.2">
      <c r="B36" s="247" t="s">
        <v>5</v>
      </c>
      <c r="C36" s="301">
        <v>14127</v>
      </c>
      <c r="D36" s="260">
        <v>2.9861111111111113E-2</v>
      </c>
      <c r="E36" s="32"/>
      <c r="F36" s="247">
        <v>7354</v>
      </c>
      <c r="H36" s="246" t="s">
        <v>66</v>
      </c>
      <c r="I36" s="246" t="s">
        <v>44</v>
      </c>
    </row>
    <row r="37" spans="2:12" x14ac:dyDescent="0.2">
      <c r="B37" s="247" t="s">
        <v>5</v>
      </c>
      <c r="C37" s="301">
        <v>14127</v>
      </c>
      <c r="D37" s="260">
        <v>5.7638888888888885E-2</v>
      </c>
      <c r="E37" s="32"/>
      <c r="F37" s="247">
        <v>7116</v>
      </c>
      <c r="H37" s="246" t="s">
        <v>67</v>
      </c>
      <c r="I37" s="246" t="s">
        <v>75</v>
      </c>
    </row>
    <row r="38" spans="2:12" x14ac:dyDescent="0.2">
      <c r="B38" s="247" t="s">
        <v>5</v>
      </c>
      <c r="C38" s="301">
        <v>14130</v>
      </c>
      <c r="D38" s="260">
        <v>0.97569444444444453</v>
      </c>
      <c r="E38" s="32"/>
      <c r="F38" s="247">
        <v>7183</v>
      </c>
      <c r="H38" s="246" t="s">
        <v>68</v>
      </c>
      <c r="I38" s="246" t="s">
        <v>74</v>
      </c>
    </row>
    <row r="39" spans="2:12" x14ac:dyDescent="0.2">
      <c r="B39" s="247" t="s">
        <v>5</v>
      </c>
      <c r="C39" s="301">
        <v>14131</v>
      </c>
      <c r="D39" s="260">
        <v>0.91319444444444453</v>
      </c>
      <c r="E39" s="32"/>
      <c r="F39" s="247">
        <v>45</v>
      </c>
      <c r="H39" s="246" t="s">
        <v>452</v>
      </c>
      <c r="I39" s="246" t="s">
        <v>213</v>
      </c>
    </row>
    <row r="40" spans="2:12" x14ac:dyDescent="0.2">
      <c r="B40" s="247" t="s">
        <v>5</v>
      </c>
      <c r="C40" s="301">
        <v>14132</v>
      </c>
      <c r="D40" s="260">
        <v>0.77638888888888891</v>
      </c>
      <c r="E40" s="32"/>
      <c r="F40" s="247">
        <v>7169</v>
      </c>
      <c r="H40" s="246" t="s">
        <v>70</v>
      </c>
      <c r="I40" s="246" t="s">
        <v>62</v>
      </c>
    </row>
    <row r="41" spans="2:12" x14ac:dyDescent="0.2">
      <c r="B41" s="247" t="s">
        <v>5</v>
      </c>
      <c r="C41" s="301">
        <v>14132</v>
      </c>
      <c r="D41" s="260">
        <v>0.7895833333333333</v>
      </c>
      <c r="E41" s="32"/>
      <c r="F41" s="247">
        <v>7143</v>
      </c>
      <c r="H41" s="246" t="s">
        <v>71</v>
      </c>
      <c r="I41" s="246" t="s">
        <v>44</v>
      </c>
    </row>
    <row r="42" spans="2:12" x14ac:dyDescent="0.2">
      <c r="B42" s="34" t="s">
        <v>5</v>
      </c>
      <c r="C42" s="302">
        <v>14149</v>
      </c>
      <c r="D42" s="266">
        <v>0.71666666666666667</v>
      </c>
      <c r="E42" s="136"/>
      <c r="F42" s="34">
        <v>27</v>
      </c>
      <c r="G42" s="142" t="s">
        <v>64</v>
      </c>
      <c r="H42" s="140" t="s">
        <v>72</v>
      </c>
      <c r="I42" s="140" t="s">
        <v>50</v>
      </c>
      <c r="J42" s="349" t="s">
        <v>2298</v>
      </c>
    </row>
    <row r="43" spans="2:12" x14ac:dyDescent="0.2">
      <c r="B43" s="247" t="s">
        <v>5</v>
      </c>
      <c r="C43" s="301">
        <v>14153</v>
      </c>
      <c r="D43" s="260">
        <v>0.71666666666666667</v>
      </c>
      <c r="E43" s="32"/>
      <c r="F43" s="247">
        <v>7133</v>
      </c>
      <c r="G43" s="247" t="s">
        <v>65</v>
      </c>
      <c r="H43" s="246" t="s">
        <v>73</v>
      </c>
      <c r="I43" s="246" t="s">
        <v>49</v>
      </c>
    </row>
    <row r="44" spans="2:12" x14ac:dyDescent="0.2">
      <c r="B44" s="247" t="s">
        <v>5</v>
      </c>
      <c r="C44" s="301">
        <v>14153</v>
      </c>
      <c r="D44" s="260">
        <v>0.87013888888888891</v>
      </c>
      <c r="E44" s="32"/>
      <c r="F44" s="247">
        <v>7165</v>
      </c>
      <c r="H44" s="246" t="s">
        <v>56</v>
      </c>
      <c r="I44" s="246" t="s">
        <v>44</v>
      </c>
    </row>
    <row r="45" spans="2:12" x14ac:dyDescent="0.2">
      <c r="B45" s="528" t="s">
        <v>83</v>
      </c>
      <c r="C45" s="303">
        <v>14157</v>
      </c>
      <c r="D45" s="264">
        <v>0.44722222222222219</v>
      </c>
      <c r="E45" s="44"/>
      <c r="F45" s="16">
        <v>7123</v>
      </c>
      <c r="G45" s="16"/>
      <c r="H45" s="48" t="s">
        <v>78</v>
      </c>
      <c r="I45" s="48" t="s">
        <v>82</v>
      </c>
      <c r="J45" s="413"/>
    </row>
    <row r="46" spans="2:12" x14ac:dyDescent="0.2">
      <c r="B46" s="247" t="s">
        <v>5</v>
      </c>
      <c r="C46" s="301">
        <v>14159</v>
      </c>
      <c r="D46" s="260">
        <v>0.3666666666666667</v>
      </c>
      <c r="E46" s="32"/>
      <c r="F46" s="247">
        <v>7135</v>
      </c>
      <c r="H46" s="246" t="s">
        <v>79</v>
      </c>
      <c r="I46" s="246" t="s">
        <v>62</v>
      </c>
    </row>
    <row r="47" spans="2:12" x14ac:dyDescent="0.2">
      <c r="B47" s="247" t="s">
        <v>5</v>
      </c>
      <c r="C47" s="301">
        <v>14166</v>
      </c>
      <c r="D47" s="260">
        <v>0.25624999999999998</v>
      </c>
      <c r="E47" s="32"/>
      <c r="F47" s="247">
        <v>7283</v>
      </c>
      <c r="H47" s="246" t="s">
        <v>80</v>
      </c>
      <c r="I47" s="246" t="s">
        <v>49</v>
      </c>
    </row>
    <row r="48" spans="2:12" x14ac:dyDescent="0.2">
      <c r="B48" s="247" t="s">
        <v>5</v>
      </c>
      <c r="C48" s="301">
        <v>14169</v>
      </c>
      <c r="D48" s="260">
        <v>0.95138888888888884</v>
      </c>
      <c r="E48" s="32"/>
      <c r="F48" s="247">
        <v>7116</v>
      </c>
      <c r="G48" s="247" t="s">
        <v>76</v>
      </c>
      <c r="H48" s="246" t="s">
        <v>67</v>
      </c>
      <c r="I48" s="246" t="s">
        <v>213</v>
      </c>
    </row>
    <row r="49" spans="2:10" x14ac:dyDescent="0.2">
      <c r="B49" s="247" t="s">
        <v>5</v>
      </c>
      <c r="C49" s="301">
        <v>14170</v>
      </c>
      <c r="D49" s="260">
        <v>0.90138888888888891</v>
      </c>
      <c r="E49" s="32"/>
      <c r="F49" s="247">
        <v>7370</v>
      </c>
      <c r="H49" s="246" t="s">
        <v>81</v>
      </c>
      <c r="I49" s="246" t="s">
        <v>62</v>
      </c>
    </row>
    <row r="50" spans="2:10" x14ac:dyDescent="0.2">
      <c r="B50" s="247" t="s">
        <v>5</v>
      </c>
      <c r="C50" s="301">
        <v>14179</v>
      </c>
      <c r="D50" s="260">
        <v>0.42777777777777781</v>
      </c>
      <c r="E50" s="32"/>
      <c r="F50" s="247">
        <v>7275</v>
      </c>
      <c r="H50" s="246" t="s">
        <v>84</v>
      </c>
      <c r="I50" s="246" t="s">
        <v>86</v>
      </c>
    </row>
    <row r="51" spans="2:10" x14ac:dyDescent="0.2">
      <c r="B51" s="16" t="s">
        <v>5</v>
      </c>
      <c r="C51" s="303">
        <v>14179</v>
      </c>
      <c r="D51" s="264">
        <v>0.57499999999999996</v>
      </c>
      <c r="E51" s="44"/>
      <c r="F51" s="16">
        <v>7128</v>
      </c>
      <c r="G51" s="16" t="s">
        <v>77</v>
      </c>
      <c r="H51" s="48" t="s">
        <v>85</v>
      </c>
      <c r="I51" s="48" t="s">
        <v>82</v>
      </c>
      <c r="J51" s="413"/>
    </row>
    <row r="52" spans="2:10" x14ac:dyDescent="0.2">
      <c r="B52" s="247" t="s">
        <v>5</v>
      </c>
      <c r="C52" s="301">
        <v>14191</v>
      </c>
      <c r="D52" s="260">
        <v>0.77916666666666667</v>
      </c>
      <c r="E52" s="32"/>
      <c r="F52" s="247">
        <v>7369</v>
      </c>
      <c r="H52" s="246" t="s">
        <v>58</v>
      </c>
      <c r="I52" s="246" t="s">
        <v>62</v>
      </c>
    </row>
    <row r="53" spans="2:10" x14ac:dyDescent="0.2">
      <c r="B53" s="247" t="s">
        <v>5</v>
      </c>
      <c r="C53" s="301">
        <v>14200</v>
      </c>
      <c r="D53" s="260">
        <v>0.64236111111111105</v>
      </c>
      <c r="E53" s="32"/>
      <c r="F53" s="247">
        <v>7236</v>
      </c>
      <c r="H53" s="246" t="s">
        <v>87</v>
      </c>
      <c r="I53" s="246" t="s">
        <v>82</v>
      </c>
    </row>
    <row r="54" spans="2:10" x14ac:dyDescent="0.2">
      <c r="B54" s="247" t="s">
        <v>5</v>
      </c>
      <c r="C54" s="301">
        <v>14219</v>
      </c>
      <c r="D54" s="260">
        <v>0.35069444444444442</v>
      </c>
      <c r="E54" s="32"/>
      <c r="F54" s="247">
        <v>7159</v>
      </c>
      <c r="H54" s="246" t="s">
        <v>88</v>
      </c>
      <c r="I54" s="246" t="s">
        <v>453</v>
      </c>
    </row>
    <row r="55" spans="2:10" x14ac:dyDescent="0.2">
      <c r="B55" s="247" t="s">
        <v>5</v>
      </c>
      <c r="C55" s="301">
        <v>14221</v>
      </c>
      <c r="D55" s="260">
        <v>0.46736111111111112</v>
      </c>
      <c r="E55" s="32"/>
      <c r="F55" s="247">
        <v>7208</v>
      </c>
      <c r="H55" s="246" t="s">
        <v>89</v>
      </c>
      <c r="I55" s="246" t="s">
        <v>49</v>
      </c>
    </row>
    <row r="56" spans="2:10" x14ac:dyDescent="0.2">
      <c r="B56" s="247" t="s">
        <v>5</v>
      </c>
      <c r="C56" s="301">
        <v>14223</v>
      </c>
      <c r="D56" s="260">
        <v>5.347222222222222E-2</v>
      </c>
      <c r="E56" s="32"/>
      <c r="F56" s="247">
        <v>7159</v>
      </c>
      <c r="H56" s="246" t="s">
        <v>85</v>
      </c>
      <c r="I56" s="246" t="s">
        <v>49</v>
      </c>
    </row>
    <row r="57" spans="2:10" x14ac:dyDescent="0.2">
      <c r="B57" s="247" t="s">
        <v>5</v>
      </c>
      <c r="C57" s="301">
        <v>14225</v>
      </c>
      <c r="D57" s="260">
        <v>0.15347222222222223</v>
      </c>
      <c r="E57" s="32"/>
      <c r="F57" s="247">
        <v>7117</v>
      </c>
      <c r="H57" s="246" t="s">
        <v>90</v>
      </c>
      <c r="I57" s="246" t="s">
        <v>91</v>
      </c>
    </row>
    <row r="58" spans="2:10" ht="13.5" thickBot="1" x14ac:dyDescent="0.25">
      <c r="B58" s="4" t="s">
        <v>5</v>
      </c>
      <c r="C58" s="394">
        <v>14237</v>
      </c>
      <c r="D58" s="395">
        <v>0.35416666666666669</v>
      </c>
      <c r="E58" s="399"/>
      <c r="F58" s="4">
        <v>7128</v>
      </c>
      <c r="G58" s="4"/>
      <c r="H58" s="398" t="s">
        <v>85</v>
      </c>
      <c r="I58" s="398" t="s">
        <v>49</v>
      </c>
      <c r="J58" s="408"/>
    </row>
    <row r="59" spans="2:10" ht="13.5" thickTop="1" x14ac:dyDescent="0.2">
      <c r="B59" s="247" t="s">
        <v>5</v>
      </c>
      <c r="C59" s="301">
        <v>14246</v>
      </c>
      <c r="D59" s="260">
        <v>7.6388888888888886E-3</v>
      </c>
      <c r="E59" s="32"/>
      <c r="F59" s="247">
        <v>25</v>
      </c>
      <c r="H59" s="246" t="s">
        <v>95</v>
      </c>
      <c r="I59" s="246" t="s">
        <v>101</v>
      </c>
    </row>
    <row r="60" spans="2:10" x14ac:dyDescent="0.2">
      <c r="B60" s="247" t="s">
        <v>5</v>
      </c>
      <c r="C60" s="301">
        <v>14254</v>
      </c>
      <c r="D60" s="260">
        <v>0.8979166666666667</v>
      </c>
      <c r="E60" s="32"/>
      <c r="F60" s="11">
        <v>7162</v>
      </c>
      <c r="G60" s="11" t="s">
        <v>92</v>
      </c>
      <c r="H60" s="246" t="s">
        <v>96</v>
      </c>
      <c r="I60" s="246" t="s">
        <v>102</v>
      </c>
      <c r="J60" s="348" t="str">
        <f>CONCATENATE(B60,$J$6,F60)</f>
        <v>E 258 special call to box 7162</v>
      </c>
    </row>
    <row r="61" spans="2:10" x14ac:dyDescent="0.2">
      <c r="B61" s="247" t="s">
        <v>5</v>
      </c>
      <c r="C61" s="301">
        <v>14269</v>
      </c>
      <c r="D61" s="260">
        <v>0.76180555555555562</v>
      </c>
      <c r="E61" s="32"/>
      <c r="F61" s="247">
        <v>7281</v>
      </c>
      <c r="H61" s="246" t="s">
        <v>97</v>
      </c>
      <c r="I61" s="246" t="s">
        <v>49</v>
      </c>
    </row>
    <row r="62" spans="2:10" x14ac:dyDescent="0.2">
      <c r="B62" s="247" t="s">
        <v>5</v>
      </c>
      <c r="C62" s="301">
        <v>14273</v>
      </c>
      <c r="D62" s="260">
        <v>0.7895833333333333</v>
      </c>
      <c r="E62" s="32"/>
      <c r="F62" s="247">
        <v>7125</v>
      </c>
      <c r="G62" s="247" t="s">
        <v>93</v>
      </c>
      <c r="H62" s="246" t="s">
        <v>98</v>
      </c>
      <c r="I62" s="246" t="s">
        <v>103</v>
      </c>
      <c r="J62" s="348" t="str">
        <f>CONCATENATE($J$9,MID(G62,5,4))</f>
        <v>Engine &amp; truck to box 7125</v>
      </c>
    </row>
    <row r="63" spans="2:10" x14ac:dyDescent="0.2">
      <c r="B63" s="247" t="s">
        <v>5</v>
      </c>
      <c r="C63" s="301">
        <v>14274</v>
      </c>
      <c r="D63" s="260">
        <v>0.6875</v>
      </c>
      <c r="E63" s="32"/>
      <c r="F63" s="247">
        <v>7204</v>
      </c>
      <c r="G63" s="247" t="s">
        <v>94</v>
      </c>
      <c r="H63" s="246" t="s">
        <v>99</v>
      </c>
      <c r="I63" s="246" t="s">
        <v>213</v>
      </c>
      <c r="J63" s="348" t="str">
        <f>CONCATENATE($J$7,F63,$J$8,MID(G63,8,1))</f>
        <v>Special box 7204 terminal 5</v>
      </c>
    </row>
    <row r="64" spans="2:10" x14ac:dyDescent="0.2">
      <c r="B64" s="16" t="s">
        <v>5</v>
      </c>
      <c r="C64" s="303">
        <v>14276</v>
      </c>
      <c r="D64" s="264">
        <v>0.42152777777777778</v>
      </c>
      <c r="E64" s="44"/>
      <c r="F64" s="16">
        <v>7124</v>
      </c>
      <c r="G64" s="16"/>
      <c r="H64" s="48" t="s">
        <v>100</v>
      </c>
      <c r="I64" s="48" t="s">
        <v>91</v>
      </c>
      <c r="J64" s="413"/>
    </row>
    <row r="65" spans="2:10" x14ac:dyDescent="0.2">
      <c r="B65" s="247" t="s">
        <v>5</v>
      </c>
      <c r="C65" s="301">
        <v>14277</v>
      </c>
      <c r="D65" s="260">
        <v>0.5083333333333333</v>
      </c>
      <c r="E65" s="32"/>
      <c r="F65" s="247">
        <v>7216</v>
      </c>
      <c r="H65" s="246" t="s">
        <v>104</v>
      </c>
      <c r="I65" s="246" t="s">
        <v>44</v>
      </c>
    </row>
    <row r="66" spans="2:10" x14ac:dyDescent="0.2">
      <c r="B66" s="247" t="s">
        <v>5</v>
      </c>
      <c r="C66" s="301">
        <v>14291</v>
      </c>
      <c r="D66" s="260">
        <v>0.67708333333333337</v>
      </c>
      <c r="E66" s="32"/>
      <c r="F66" s="247">
        <v>7216</v>
      </c>
      <c r="H66" s="246" t="s">
        <v>104</v>
      </c>
      <c r="I66" s="246" t="s">
        <v>44</v>
      </c>
    </row>
    <row r="67" spans="2:10" x14ac:dyDescent="0.2">
      <c r="B67" s="247" t="s">
        <v>5</v>
      </c>
      <c r="C67" s="301">
        <v>14292</v>
      </c>
      <c r="D67" s="260">
        <v>0.69652777777777775</v>
      </c>
      <c r="E67" s="32"/>
      <c r="F67" s="247">
        <v>7165</v>
      </c>
      <c r="H67" s="246" t="s">
        <v>56</v>
      </c>
      <c r="I67" s="246" t="s">
        <v>44</v>
      </c>
    </row>
    <row r="68" spans="2:10" x14ac:dyDescent="0.2">
      <c r="B68" s="247" t="s">
        <v>5</v>
      </c>
      <c r="C68" s="301">
        <v>14301</v>
      </c>
      <c r="D68" s="260">
        <v>0.44861111111111113</v>
      </c>
      <c r="E68" s="32"/>
      <c r="F68" s="247">
        <v>7124</v>
      </c>
      <c r="H68" s="246" t="s">
        <v>100</v>
      </c>
      <c r="I68" s="246" t="s">
        <v>105</v>
      </c>
    </row>
    <row r="69" spans="2:10" x14ac:dyDescent="0.2">
      <c r="B69" s="16" t="s">
        <v>5</v>
      </c>
      <c r="C69" s="303">
        <v>14303</v>
      </c>
      <c r="D69" s="264">
        <v>0.17847222222222223</v>
      </c>
      <c r="E69" s="44"/>
      <c r="F69" s="16">
        <v>7153</v>
      </c>
      <c r="G69" s="16"/>
      <c r="H69" s="48" t="s">
        <v>107</v>
      </c>
      <c r="I69" s="48" t="s">
        <v>106</v>
      </c>
      <c r="J69" s="413"/>
    </row>
    <row r="70" spans="2:10" ht="13.5" thickBot="1" x14ac:dyDescent="0.25">
      <c r="B70" s="247" t="s">
        <v>5</v>
      </c>
      <c r="C70" s="301">
        <v>14305</v>
      </c>
      <c r="D70" s="260">
        <v>7.2916666666666671E-2</v>
      </c>
      <c r="E70" s="32"/>
      <c r="F70" s="247">
        <v>7361</v>
      </c>
      <c r="H70" s="246" t="s">
        <v>108</v>
      </c>
      <c r="I70" s="246" t="s">
        <v>44</v>
      </c>
    </row>
    <row r="71" spans="2:10" x14ac:dyDescent="0.2">
      <c r="B71" s="447" t="s">
        <v>5</v>
      </c>
      <c r="C71" s="448">
        <v>14317</v>
      </c>
      <c r="D71" s="449" t="s">
        <v>197</v>
      </c>
      <c r="E71" s="450"/>
      <c r="F71" s="450"/>
      <c r="G71" s="450"/>
      <c r="H71" s="451" t="s">
        <v>197</v>
      </c>
      <c r="I71" s="451" t="s">
        <v>197</v>
      </c>
      <c r="J71" s="452"/>
    </row>
    <row r="72" spans="2:10" ht="13.5" thickBot="1" x14ac:dyDescent="0.25">
      <c r="B72" s="83" t="s">
        <v>5</v>
      </c>
      <c r="C72" s="305">
        <v>14337</v>
      </c>
      <c r="D72" s="270" t="s">
        <v>197</v>
      </c>
      <c r="E72" s="123"/>
      <c r="F72" s="123"/>
      <c r="G72" s="123"/>
      <c r="H72" s="89" t="s">
        <v>197</v>
      </c>
      <c r="I72" s="89" t="s">
        <v>197</v>
      </c>
      <c r="J72" s="292"/>
    </row>
    <row r="73" spans="2:10" x14ac:dyDescent="0.2">
      <c r="B73" s="247" t="s">
        <v>5</v>
      </c>
      <c r="C73" s="301">
        <v>14359</v>
      </c>
      <c r="D73" s="260">
        <v>0.7270833333333333</v>
      </c>
      <c r="E73" s="32"/>
      <c r="F73" s="247">
        <v>7117</v>
      </c>
      <c r="H73" s="246" t="s">
        <v>90</v>
      </c>
      <c r="I73" s="246" t="s">
        <v>109</v>
      </c>
    </row>
    <row r="74" spans="2:10" x14ac:dyDescent="0.2">
      <c r="B74" s="247" t="s">
        <v>5</v>
      </c>
      <c r="C74" s="301">
        <f>1+C73</f>
        <v>14360</v>
      </c>
      <c r="D74" s="260">
        <v>0.85833333333333339</v>
      </c>
      <c r="E74" s="32"/>
      <c r="F74" s="247">
        <v>7119</v>
      </c>
      <c r="H74" s="246" t="s">
        <v>57</v>
      </c>
      <c r="I74" s="246" t="s">
        <v>110</v>
      </c>
    </row>
    <row r="75" spans="2:10" x14ac:dyDescent="0.2">
      <c r="B75" s="247" t="s">
        <v>5</v>
      </c>
      <c r="C75" s="301">
        <f>4+C74</f>
        <v>14364</v>
      </c>
      <c r="D75" s="260">
        <v>0.60624999999999996</v>
      </c>
      <c r="E75" s="32"/>
      <c r="F75" s="247">
        <v>7135</v>
      </c>
      <c r="H75" s="246" t="s">
        <v>79</v>
      </c>
      <c r="I75" s="246" t="s">
        <v>62</v>
      </c>
    </row>
    <row r="76" spans="2:10" x14ac:dyDescent="0.2">
      <c r="B76" s="247" t="s">
        <v>5</v>
      </c>
      <c r="C76" s="301">
        <v>14366</v>
      </c>
      <c r="D76" s="260">
        <v>0.83819444444444446</v>
      </c>
      <c r="E76" s="32"/>
      <c r="F76" s="247">
        <v>7363</v>
      </c>
      <c r="H76" s="246" t="s">
        <v>117</v>
      </c>
      <c r="I76" s="246" t="s">
        <v>63</v>
      </c>
    </row>
    <row r="77" spans="2:10" x14ac:dyDescent="0.2">
      <c r="B77" s="247" t="s">
        <v>5</v>
      </c>
      <c r="C77" s="301">
        <v>14366</v>
      </c>
      <c r="D77" s="260">
        <v>0.84722222222222221</v>
      </c>
      <c r="E77" s="32"/>
      <c r="F77" s="247">
        <v>25</v>
      </c>
      <c r="H77" s="246" t="s">
        <v>95</v>
      </c>
      <c r="I77" s="246" t="s">
        <v>44</v>
      </c>
    </row>
    <row r="78" spans="2:10" x14ac:dyDescent="0.2">
      <c r="B78" s="247" t="s">
        <v>5</v>
      </c>
      <c r="C78" s="301">
        <v>14372</v>
      </c>
      <c r="D78" s="260">
        <v>0.48541666666666666</v>
      </c>
      <c r="E78" s="32"/>
      <c r="F78" s="11">
        <v>7153</v>
      </c>
      <c r="G78" s="11" t="s">
        <v>111</v>
      </c>
      <c r="H78" s="246" t="s">
        <v>107</v>
      </c>
      <c r="I78" s="246" t="s">
        <v>127</v>
      </c>
      <c r="J78" s="348" t="str">
        <f>CONCATENATE($J$7,F78,$J$8,MID(G78,8,1))</f>
        <v xml:space="preserve">Special box 7153 terminal </v>
      </c>
    </row>
    <row r="79" spans="2:10" x14ac:dyDescent="0.2">
      <c r="B79" s="247" t="s">
        <v>5</v>
      </c>
      <c r="C79" s="301">
        <v>14385</v>
      </c>
      <c r="D79" s="260">
        <v>0.81805555555555554</v>
      </c>
      <c r="E79" s="32"/>
      <c r="F79" s="247">
        <v>25</v>
      </c>
      <c r="H79" s="246" t="s">
        <v>95</v>
      </c>
      <c r="I79" s="246" t="s">
        <v>44</v>
      </c>
    </row>
    <row r="80" spans="2:10" x14ac:dyDescent="0.2">
      <c r="B80" s="34" t="s">
        <v>5</v>
      </c>
      <c r="C80" s="302">
        <v>14387</v>
      </c>
      <c r="D80" s="266">
        <v>0.71180555555555547</v>
      </c>
      <c r="E80" s="136"/>
      <c r="F80" s="34">
        <v>7307</v>
      </c>
      <c r="G80" s="142" t="s">
        <v>112</v>
      </c>
      <c r="H80" s="140" t="s">
        <v>118</v>
      </c>
      <c r="I80" s="150" t="s">
        <v>128</v>
      </c>
      <c r="J80" s="349" t="s">
        <v>2299</v>
      </c>
    </row>
    <row r="81" spans="2:10" x14ac:dyDescent="0.2">
      <c r="B81" s="16" t="s">
        <v>5</v>
      </c>
      <c r="C81" s="303">
        <v>14387</v>
      </c>
      <c r="D81" s="264">
        <v>0.92083333333333339</v>
      </c>
      <c r="E81" s="44"/>
      <c r="F81" s="16">
        <v>7155</v>
      </c>
      <c r="G81" s="16" t="s">
        <v>113</v>
      </c>
      <c r="H81" s="48" t="s">
        <v>119</v>
      </c>
      <c r="I81" s="48" t="s">
        <v>213</v>
      </c>
      <c r="J81" s="413" t="str">
        <f>CONCATENATE(B81,$J$6,F81)</f>
        <v>E 258 special call to box 7155</v>
      </c>
    </row>
    <row r="82" spans="2:10" x14ac:dyDescent="0.2">
      <c r="B82" s="247" t="s">
        <v>5</v>
      </c>
      <c r="C82" s="301">
        <v>14398</v>
      </c>
      <c r="D82" s="260">
        <v>0.18819444444444444</v>
      </c>
      <c r="E82" s="32"/>
      <c r="F82" s="247">
        <v>49</v>
      </c>
      <c r="H82" s="246" t="s">
        <v>120</v>
      </c>
      <c r="I82" s="246" t="s">
        <v>129</v>
      </c>
    </row>
    <row r="83" spans="2:10" x14ac:dyDescent="0.2">
      <c r="B83" s="247" t="s">
        <v>5</v>
      </c>
      <c r="C83" s="301">
        <v>14398</v>
      </c>
      <c r="D83" s="260">
        <v>0.27916666666666667</v>
      </c>
      <c r="E83" s="32"/>
      <c r="F83" s="247">
        <v>7122</v>
      </c>
      <c r="G83" s="247" t="s">
        <v>114</v>
      </c>
      <c r="H83" s="246" t="s">
        <v>121</v>
      </c>
      <c r="I83" s="246" t="s">
        <v>105</v>
      </c>
      <c r="J83" s="348" t="str">
        <f>CONCATENATE(B83,$J$6,F83)</f>
        <v>E 258 special call to box 7122</v>
      </c>
    </row>
    <row r="84" spans="2:10" x14ac:dyDescent="0.2">
      <c r="B84" s="247" t="s">
        <v>5</v>
      </c>
      <c r="C84" s="301">
        <v>14401</v>
      </c>
      <c r="D84" s="260">
        <v>0.28819444444444448</v>
      </c>
      <c r="E84" s="32"/>
      <c r="F84" s="247">
        <v>7352</v>
      </c>
      <c r="H84" s="246" t="s">
        <v>123</v>
      </c>
      <c r="I84" s="246" t="s">
        <v>82</v>
      </c>
    </row>
    <row r="85" spans="2:10" x14ac:dyDescent="0.2">
      <c r="B85" s="247" t="s">
        <v>5</v>
      </c>
      <c r="C85" s="301">
        <v>14402</v>
      </c>
      <c r="D85" s="260">
        <v>1.3888888888888889E-3</v>
      </c>
      <c r="F85" s="247">
        <v>7357</v>
      </c>
      <c r="H85" s="246" t="s">
        <v>122</v>
      </c>
      <c r="I85" s="246" t="s">
        <v>74</v>
      </c>
    </row>
    <row r="86" spans="2:10" x14ac:dyDescent="0.2">
      <c r="B86" s="247" t="s">
        <v>5</v>
      </c>
      <c r="C86" s="301">
        <v>14404</v>
      </c>
      <c r="D86" s="260">
        <v>0.76736111111111116</v>
      </c>
      <c r="E86" s="32"/>
      <c r="F86" s="247">
        <v>7203</v>
      </c>
      <c r="G86" s="247" t="s">
        <v>115</v>
      </c>
      <c r="H86" s="246" t="s">
        <v>124</v>
      </c>
      <c r="I86" s="246" t="s">
        <v>130</v>
      </c>
      <c r="J86" s="348" t="str">
        <f>CONCATENATE($J$9,MID(G86,6,4))</f>
        <v>Engine &amp; truck to box 7203</v>
      </c>
    </row>
    <row r="87" spans="2:10" x14ac:dyDescent="0.2">
      <c r="B87" s="247" t="s">
        <v>5</v>
      </c>
      <c r="C87" s="301">
        <v>14404</v>
      </c>
      <c r="D87" s="260">
        <v>0.83472222222222225</v>
      </c>
      <c r="E87" s="32"/>
      <c r="F87" s="247">
        <v>7367</v>
      </c>
      <c r="H87" s="246" t="s">
        <v>125</v>
      </c>
      <c r="I87" s="246" t="s">
        <v>63</v>
      </c>
    </row>
    <row r="88" spans="2:10" x14ac:dyDescent="0.2">
      <c r="B88" s="247" t="s">
        <v>5</v>
      </c>
      <c r="C88" s="301">
        <v>14407</v>
      </c>
      <c r="D88" s="260">
        <v>0.75694444444444453</v>
      </c>
      <c r="E88" s="32"/>
      <c r="F88" s="247">
        <v>27</v>
      </c>
      <c r="H88" s="246" t="s">
        <v>72</v>
      </c>
      <c r="I88" s="246" t="s">
        <v>44</v>
      </c>
    </row>
    <row r="89" spans="2:10" x14ac:dyDescent="0.2">
      <c r="B89" s="247" t="s">
        <v>5</v>
      </c>
      <c r="C89" s="301">
        <v>14408</v>
      </c>
      <c r="D89" s="260">
        <v>0.7909722222222223</v>
      </c>
      <c r="E89" s="32"/>
      <c r="F89" s="247">
        <v>7142</v>
      </c>
      <c r="G89" s="247" t="s">
        <v>116</v>
      </c>
      <c r="H89" s="246" t="s">
        <v>126</v>
      </c>
      <c r="I89" s="246" t="s">
        <v>62</v>
      </c>
      <c r="J89" s="348" t="str">
        <f>CONCATENATE(B89,$J$6,F89)</f>
        <v>E 258 special call to box 7142</v>
      </c>
    </row>
    <row r="90" spans="2:10" x14ac:dyDescent="0.2">
      <c r="B90" s="247" t="s">
        <v>5</v>
      </c>
      <c r="C90" s="301">
        <v>14410</v>
      </c>
      <c r="D90" s="260">
        <v>0.51388888888888895</v>
      </c>
      <c r="E90" s="32"/>
      <c r="F90" s="247">
        <v>7162</v>
      </c>
      <c r="H90" s="246" t="s">
        <v>135</v>
      </c>
      <c r="I90" s="246" t="s">
        <v>49</v>
      </c>
    </row>
    <row r="91" spans="2:10" x14ac:dyDescent="0.2">
      <c r="B91" s="247" t="s">
        <v>5</v>
      </c>
      <c r="C91" s="301">
        <v>14421</v>
      </c>
      <c r="D91" s="260">
        <v>8.8888888888888892E-2</v>
      </c>
      <c r="E91" s="32"/>
      <c r="F91" s="247">
        <v>7116</v>
      </c>
      <c r="H91" s="246" t="s">
        <v>67</v>
      </c>
      <c r="I91" s="246" t="s">
        <v>146</v>
      </c>
    </row>
    <row r="92" spans="2:10" x14ac:dyDescent="0.2">
      <c r="B92" s="247" t="s">
        <v>5</v>
      </c>
      <c r="C92" s="301">
        <v>14423</v>
      </c>
      <c r="D92" s="260">
        <v>0.72569444444444453</v>
      </c>
      <c r="E92" s="32"/>
      <c r="F92" s="247">
        <v>7151</v>
      </c>
      <c r="H92" s="246" t="s">
        <v>60</v>
      </c>
      <c r="I92" s="246" t="s">
        <v>44</v>
      </c>
    </row>
    <row r="93" spans="2:10" x14ac:dyDescent="0.2">
      <c r="B93" s="16" t="s">
        <v>5</v>
      </c>
      <c r="C93" s="303">
        <v>14424</v>
      </c>
      <c r="D93" s="264">
        <v>0.99097222222222225</v>
      </c>
      <c r="E93" s="44"/>
      <c r="F93" s="16">
        <v>7182</v>
      </c>
      <c r="G93" s="16"/>
      <c r="H93" s="48" t="s">
        <v>136</v>
      </c>
      <c r="I93" s="48" t="s">
        <v>147</v>
      </c>
      <c r="J93" s="413"/>
    </row>
    <row r="94" spans="2:10" x14ac:dyDescent="0.2">
      <c r="B94" s="247" t="s">
        <v>5</v>
      </c>
      <c r="C94" s="301">
        <v>14427</v>
      </c>
      <c r="D94" s="260">
        <v>0.93819444444444444</v>
      </c>
      <c r="E94" s="32"/>
      <c r="F94" s="247">
        <v>7147</v>
      </c>
      <c r="H94" s="246" t="s">
        <v>137</v>
      </c>
      <c r="I94" s="246" t="s">
        <v>148</v>
      </c>
    </row>
    <row r="95" spans="2:10" x14ac:dyDescent="0.2">
      <c r="B95" s="247" t="s">
        <v>5</v>
      </c>
      <c r="C95" s="301">
        <v>14431</v>
      </c>
      <c r="D95" s="260">
        <v>0.39652777777777781</v>
      </c>
      <c r="E95" s="32"/>
      <c r="F95" s="247">
        <v>7165</v>
      </c>
      <c r="H95" s="246" t="s">
        <v>56</v>
      </c>
      <c r="I95" s="246" t="s">
        <v>91</v>
      </c>
    </row>
    <row r="96" spans="2:10" x14ac:dyDescent="0.2">
      <c r="B96" s="247" t="s">
        <v>5</v>
      </c>
      <c r="C96" s="301">
        <v>14435</v>
      </c>
      <c r="D96" s="260">
        <v>0.53263888888888888</v>
      </c>
      <c r="E96" s="32"/>
      <c r="F96" s="247">
        <v>7205</v>
      </c>
      <c r="G96" s="247" t="s">
        <v>131</v>
      </c>
      <c r="H96" s="246" t="s">
        <v>138</v>
      </c>
      <c r="I96" s="246" t="s">
        <v>149</v>
      </c>
      <c r="J96" s="348" t="str">
        <f>CONCATENATE($J$9,MID(G96,6,4))</f>
        <v>Engine &amp; truck to box 7205</v>
      </c>
    </row>
    <row r="97" spans="2:10" x14ac:dyDescent="0.2">
      <c r="B97" s="247" t="s">
        <v>5</v>
      </c>
      <c r="C97" s="301">
        <v>14439</v>
      </c>
      <c r="D97" s="260">
        <v>5.2083333333333336E-2</v>
      </c>
      <c r="E97" s="32"/>
      <c r="F97" s="247">
        <v>7216</v>
      </c>
      <c r="H97" s="246" t="s">
        <v>139</v>
      </c>
      <c r="I97" s="246" t="s">
        <v>50</v>
      </c>
    </row>
    <row r="98" spans="2:10" x14ac:dyDescent="0.2">
      <c r="B98" s="247" t="s">
        <v>5</v>
      </c>
      <c r="C98" s="301">
        <v>14442</v>
      </c>
      <c r="D98" s="260">
        <v>3.7499999999999999E-2</v>
      </c>
      <c r="E98" s="32"/>
      <c r="F98" s="247">
        <v>7151</v>
      </c>
      <c r="G98" s="247" t="s">
        <v>132</v>
      </c>
      <c r="H98" s="246" t="s">
        <v>60</v>
      </c>
      <c r="I98" s="246" t="s">
        <v>63</v>
      </c>
      <c r="J98" s="348" t="str">
        <f>CONCATENATE(B98,$J$6,F98)</f>
        <v>E 258 special call to box 7151</v>
      </c>
    </row>
    <row r="99" spans="2:10" x14ac:dyDescent="0.2">
      <c r="B99" s="247" t="s">
        <v>5</v>
      </c>
      <c r="C99" s="301">
        <v>14443</v>
      </c>
      <c r="D99" s="260">
        <v>0.7416666666666667</v>
      </c>
      <c r="E99" s="32"/>
      <c r="F99" s="247">
        <v>7113</v>
      </c>
      <c r="H99" s="246" t="s">
        <v>140</v>
      </c>
      <c r="I99" s="246" t="s">
        <v>150</v>
      </c>
    </row>
    <row r="100" spans="2:10" x14ac:dyDescent="0.2">
      <c r="B100" s="247" t="s">
        <v>5</v>
      </c>
      <c r="C100" s="301">
        <v>14444</v>
      </c>
      <c r="D100" s="260">
        <v>0.7631944444444444</v>
      </c>
      <c r="E100" s="32"/>
      <c r="F100" s="247">
        <v>7131</v>
      </c>
      <c r="H100" s="246" t="s">
        <v>141</v>
      </c>
      <c r="I100" s="246" t="s">
        <v>151</v>
      </c>
    </row>
    <row r="101" spans="2:10" x14ac:dyDescent="0.2">
      <c r="B101" s="247" t="s">
        <v>5</v>
      </c>
      <c r="C101" s="301">
        <v>14445</v>
      </c>
      <c r="D101" s="260">
        <v>0.78680555555555554</v>
      </c>
      <c r="E101" s="32"/>
      <c r="F101" s="247">
        <v>7147</v>
      </c>
      <c r="G101" s="247" t="s">
        <v>133</v>
      </c>
      <c r="H101" s="246" t="s">
        <v>137</v>
      </c>
      <c r="I101" s="246" t="s">
        <v>102</v>
      </c>
      <c r="J101" s="348" t="str">
        <f>CONCATENATE($J$7,F101,$J$8,MID(G101,8,1))</f>
        <v>Special box 7147 terminal -</v>
      </c>
    </row>
    <row r="102" spans="2:10" x14ac:dyDescent="0.2">
      <c r="B102" s="247" t="s">
        <v>5</v>
      </c>
      <c r="C102" s="301">
        <v>14446</v>
      </c>
      <c r="D102" s="260">
        <v>0.91249999999999998</v>
      </c>
      <c r="E102" s="32"/>
      <c r="F102" s="247">
        <v>7146</v>
      </c>
      <c r="H102" s="246" t="s">
        <v>142</v>
      </c>
      <c r="I102" s="246" t="s">
        <v>63</v>
      </c>
    </row>
    <row r="103" spans="2:10" x14ac:dyDescent="0.2">
      <c r="B103" s="247" t="s">
        <v>5</v>
      </c>
      <c r="C103" s="301">
        <v>14446</v>
      </c>
      <c r="D103" s="260">
        <v>0.98402777777777783</v>
      </c>
      <c r="E103" s="32"/>
      <c r="F103" s="247">
        <v>7162</v>
      </c>
      <c r="H103" s="246" t="s">
        <v>96</v>
      </c>
      <c r="I103" s="246" t="s">
        <v>102</v>
      </c>
    </row>
    <row r="104" spans="2:10" x14ac:dyDescent="0.2">
      <c r="B104" s="247" t="s">
        <v>5</v>
      </c>
      <c r="C104" s="301">
        <v>14448</v>
      </c>
      <c r="D104" s="260">
        <v>0.7270833333333333</v>
      </c>
      <c r="E104" s="32"/>
      <c r="F104" s="247">
        <v>7404</v>
      </c>
      <c r="G104" s="247" t="s">
        <v>134</v>
      </c>
      <c r="H104" s="246" t="s">
        <v>99</v>
      </c>
      <c r="I104" s="246" t="s">
        <v>62</v>
      </c>
      <c r="J104" s="348" t="str">
        <f>CONCATENATE(B104,$J$6,F104)</f>
        <v>E 258 special call to box 7404</v>
      </c>
    </row>
    <row r="105" spans="2:10" x14ac:dyDescent="0.2">
      <c r="B105" s="16" t="s">
        <v>5</v>
      </c>
      <c r="C105" s="303">
        <v>14453</v>
      </c>
      <c r="D105" s="264">
        <v>0.55138888888888882</v>
      </c>
      <c r="E105" s="44"/>
      <c r="F105" s="16">
        <v>7165</v>
      </c>
      <c r="G105" s="16"/>
      <c r="H105" s="48" t="s">
        <v>56</v>
      </c>
      <c r="I105" s="48" t="s">
        <v>152</v>
      </c>
      <c r="J105" s="413"/>
    </row>
    <row r="106" spans="2:10" x14ac:dyDescent="0.2">
      <c r="B106" s="247" t="s">
        <v>5</v>
      </c>
      <c r="C106" s="301">
        <v>14468</v>
      </c>
      <c r="D106" s="260">
        <v>0.89027777777777783</v>
      </c>
      <c r="E106" s="32"/>
      <c r="F106" s="247">
        <v>7135</v>
      </c>
      <c r="H106" s="246" t="s">
        <v>79</v>
      </c>
      <c r="I106" s="246" t="s">
        <v>153</v>
      </c>
    </row>
    <row r="107" spans="2:10" x14ac:dyDescent="0.2">
      <c r="B107" s="247" t="s">
        <v>5</v>
      </c>
      <c r="C107" s="301">
        <v>14470</v>
      </c>
      <c r="D107" s="260">
        <v>0.33888888888888885</v>
      </c>
      <c r="E107" s="32"/>
      <c r="F107" s="247">
        <v>7368</v>
      </c>
      <c r="H107" s="246" t="s">
        <v>143</v>
      </c>
      <c r="I107" s="246" t="s">
        <v>44</v>
      </c>
    </row>
    <row r="108" spans="2:10" x14ac:dyDescent="0.2">
      <c r="B108" s="16" t="s">
        <v>5</v>
      </c>
      <c r="C108" s="303">
        <v>14475</v>
      </c>
      <c r="D108" s="264">
        <v>0.63958333333333328</v>
      </c>
      <c r="E108" s="44"/>
      <c r="F108" s="16">
        <v>7164</v>
      </c>
      <c r="G108" s="16"/>
      <c r="H108" s="48" t="s">
        <v>144</v>
      </c>
      <c r="I108" s="48" t="s">
        <v>154</v>
      </c>
      <c r="J108" s="413"/>
    </row>
    <row r="109" spans="2:10" x14ac:dyDescent="0.2">
      <c r="B109" s="247" t="s">
        <v>5</v>
      </c>
      <c r="C109" s="301">
        <v>14497</v>
      </c>
      <c r="D109" s="260">
        <v>0.15555555555555556</v>
      </c>
      <c r="E109" s="32"/>
      <c r="F109" s="247">
        <v>7358</v>
      </c>
      <c r="H109" s="246" t="s">
        <v>145</v>
      </c>
      <c r="I109" s="246" t="s">
        <v>155</v>
      </c>
    </row>
    <row r="110" spans="2:10" x14ac:dyDescent="0.2">
      <c r="B110" s="247" t="s">
        <v>5</v>
      </c>
      <c r="C110" s="301">
        <v>14508</v>
      </c>
      <c r="D110" s="260">
        <v>0.83125000000000004</v>
      </c>
      <c r="E110" s="32"/>
      <c r="F110" s="247">
        <v>7271</v>
      </c>
      <c r="H110" s="246" t="s">
        <v>162</v>
      </c>
      <c r="I110" s="246" t="s">
        <v>171</v>
      </c>
    </row>
    <row r="111" spans="2:10" x14ac:dyDescent="0.2">
      <c r="B111" s="16" t="s">
        <v>5</v>
      </c>
      <c r="C111" s="303">
        <v>14517</v>
      </c>
      <c r="D111" s="264">
        <v>3.472222222222222E-3</v>
      </c>
      <c r="E111" s="44"/>
      <c r="F111" s="16">
        <v>7153</v>
      </c>
      <c r="G111" s="16"/>
      <c r="H111" s="48" t="s">
        <v>107</v>
      </c>
      <c r="I111" s="48" t="s">
        <v>102</v>
      </c>
      <c r="J111" s="413"/>
    </row>
    <row r="112" spans="2:10" x14ac:dyDescent="0.2">
      <c r="B112" s="247" t="s">
        <v>5</v>
      </c>
      <c r="C112" s="301">
        <v>14525</v>
      </c>
      <c r="D112" s="260">
        <v>0.74305555555555547</v>
      </c>
      <c r="E112" s="32"/>
      <c r="F112" s="11">
        <v>7117</v>
      </c>
      <c r="G112" s="11" t="s">
        <v>159</v>
      </c>
      <c r="H112" s="246" t="s">
        <v>90</v>
      </c>
      <c r="I112" s="246" t="s">
        <v>49</v>
      </c>
      <c r="J112" s="348" t="str">
        <f>CONCATENATE($J$9,MID(G112,5,4))</f>
        <v>Engine &amp; truck to box 7117</v>
      </c>
    </row>
    <row r="113" spans="2:10" x14ac:dyDescent="0.2">
      <c r="B113" s="247" t="s">
        <v>5</v>
      </c>
      <c r="C113" s="301">
        <v>14532</v>
      </c>
      <c r="D113" s="260">
        <v>0.33888888888888885</v>
      </c>
      <c r="E113" s="32"/>
      <c r="F113" s="247">
        <v>7216</v>
      </c>
      <c r="H113" s="246" t="s">
        <v>104</v>
      </c>
      <c r="I113" s="246" t="s">
        <v>49</v>
      </c>
    </row>
    <row r="114" spans="2:10" x14ac:dyDescent="0.2">
      <c r="B114" s="247" t="s">
        <v>5</v>
      </c>
      <c r="C114" s="301">
        <v>14537</v>
      </c>
      <c r="D114" s="260">
        <v>3.1944444444444449E-2</v>
      </c>
      <c r="E114" s="32"/>
      <c r="F114" s="247">
        <v>7128</v>
      </c>
      <c r="H114" s="246" t="s">
        <v>85</v>
      </c>
      <c r="I114" s="246" t="s">
        <v>49</v>
      </c>
    </row>
    <row r="115" spans="2:10" x14ac:dyDescent="0.2">
      <c r="B115" s="247" t="s">
        <v>5</v>
      </c>
      <c r="C115" s="301">
        <v>14539</v>
      </c>
      <c r="D115" s="260">
        <v>0.1986111111111111</v>
      </c>
      <c r="E115" s="32"/>
      <c r="F115" s="247">
        <v>7312</v>
      </c>
      <c r="H115" s="246" t="s">
        <v>163</v>
      </c>
      <c r="I115" s="246" t="s">
        <v>102</v>
      </c>
    </row>
    <row r="116" spans="2:10" x14ac:dyDescent="0.2">
      <c r="B116" s="247" t="s">
        <v>5</v>
      </c>
      <c r="C116" s="301">
        <v>14542</v>
      </c>
      <c r="D116" s="260">
        <v>9.930555555555555E-2</v>
      </c>
      <c r="E116" s="32"/>
      <c r="F116" s="247">
        <v>7352</v>
      </c>
      <c r="H116" s="246" t="s">
        <v>164</v>
      </c>
      <c r="I116" s="246" t="s">
        <v>172</v>
      </c>
    </row>
    <row r="117" spans="2:10" x14ac:dyDescent="0.2">
      <c r="B117" s="16" t="s">
        <v>5</v>
      </c>
      <c r="C117" s="303">
        <v>14543</v>
      </c>
      <c r="D117" s="264">
        <v>0.71319444444444446</v>
      </c>
      <c r="E117" s="44"/>
      <c r="F117" s="16">
        <v>7132</v>
      </c>
      <c r="G117" s="16"/>
      <c r="H117" s="48" t="s">
        <v>165</v>
      </c>
      <c r="I117" s="48" t="s">
        <v>61</v>
      </c>
      <c r="J117" s="413"/>
    </row>
    <row r="118" spans="2:10" x14ac:dyDescent="0.2">
      <c r="B118" s="247" t="s">
        <v>5</v>
      </c>
      <c r="C118" s="301">
        <v>14550</v>
      </c>
      <c r="D118" s="260">
        <v>0.33680555555555558</v>
      </c>
      <c r="E118" s="32"/>
      <c r="F118" s="247">
        <v>7171</v>
      </c>
      <c r="H118" s="246" t="s">
        <v>166</v>
      </c>
      <c r="I118" s="246" t="s">
        <v>102</v>
      </c>
    </row>
    <row r="119" spans="2:10" x14ac:dyDescent="0.2">
      <c r="B119" s="34" t="s">
        <v>5</v>
      </c>
      <c r="C119" s="302">
        <v>14553</v>
      </c>
      <c r="D119" s="266">
        <v>0.66111111111111109</v>
      </c>
      <c r="E119" s="136"/>
      <c r="F119" s="142">
        <v>7304</v>
      </c>
      <c r="G119" s="142" t="s">
        <v>160</v>
      </c>
      <c r="H119" s="140" t="s">
        <v>167</v>
      </c>
      <c r="I119" s="140" t="s">
        <v>173</v>
      </c>
      <c r="J119" s="349" t="s">
        <v>2322</v>
      </c>
    </row>
    <row r="120" spans="2:10" x14ac:dyDescent="0.2">
      <c r="B120" s="247" t="s">
        <v>5</v>
      </c>
      <c r="C120" s="301">
        <v>14558</v>
      </c>
      <c r="D120" s="260">
        <v>2.2222222222222223E-2</v>
      </c>
      <c r="E120" s="32"/>
      <c r="F120" s="247">
        <v>7366</v>
      </c>
      <c r="H120" s="246" t="s">
        <v>168</v>
      </c>
      <c r="I120" s="246" t="s">
        <v>44</v>
      </c>
    </row>
    <row r="121" spans="2:10" x14ac:dyDescent="0.2">
      <c r="B121" s="247" t="s">
        <v>5</v>
      </c>
      <c r="C121" s="301">
        <v>14564</v>
      </c>
      <c r="D121" s="260">
        <v>0.80486111111111114</v>
      </c>
      <c r="E121" s="32"/>
      <c r="F121" s="247">
        <v>7104</v>
      </c>
      <c r="H121" s="246" t="s">
        <v>55</v>
      </c>
      <c r="I121" s="246" t="s">
        <v>49</v>
      </c>
    </row>
    <row r="122" spans="2:10" x14ac:dyDescent="0.2">
      <c r="B122" s="247" t="s">
        <v>5</v>
      </c>
      <c r="C122" s="301">
        <v>14564</v>
      </c>
      <c r="D122" s="260">
        <v>0.97152777777777777</v>
      </c>
      <c r="E122" s="32"/>
      <c r="F122" s="247">
        <v>7366</v>
      </c>
      <c r="H122" s="246" t="s">
        <v>168</v>
      </c>
      <c r="I122" s="246" t="s">
        <v>44</v>
      </c>
    </row>
    <row r="123" spans="2:10" x14ac:dyDescent="0.2">
      <c r="B123" s="16" t="s">
        <v>5</v>
      </c>
      <c r="C123" s="303">
        <v>14574</v>
      </c>
      <c r="D123" s="264">
        <v>0.55902777777777779</v>
      </c>
      <c r="E123" s="44"/>
      <c r="F123" s="16">
        <v>7121</v>
      </c>
      <c r="G123" s="16"/>
      <c r="H123" s="48" t="s">
        <v>169</v>
      </c>
      <c r="I123" s="48" t="s">
        <v>102</v>
      </c>
      <c r="J123" s="413"/>
    </row>
    <row r="124" spans="2:10" x14ac:dyDescent="0.2">
      <c r="B124" s="247" t="s">
        <v>5</v>
      </c>
      <c r="C124" s="301">
        <v>14582</v>
      </c>
      <c r="D124" s="260">
        <v>0.11805555555555557</v>
      </c>
      <c r="E124" s="32"/>
      <c r="F124" s="247">
        <v>7271</v>
      </c>
      <c r="H124" s="246" t="s">
        <v>162</v>
      </c>
      <c r="I124" s="246" t="s">
        <v>44</v>
      </c>
    </row>
    <row r="125" spans="2:10" x14ac:dyDescent="0.2">
      <c r="B125" s="247" t="s">
        <v>5</v>
      </c>
      <c r="C125" s="301">
        <v>14583</v>
      </c>
      <c r="D125" s="260">
        <v>0.71666666666666667</v>
      </c>
      <c r="E125" s="32"/>
      <c r="F125" s="247">
        <v>7142</v>
      </c>
      <c r="H125" s="246" t="s">
        <v>126</v>
      </c>
      <c r="I125" s="246" t="s">
        <v>49</v>
      </c>
    </row>
    <row r="126" spans="2:10" x14ac:dyDescent="0.2">
      <c r="B126" s="247" t="s">
        <v>5</v>
      </c>
      <c r="C126" s="301">
        <v>14583</v>
      </c>
      <c r="D126" s="260">
        <v>0.82986111111111116</v>
      </c>
      <c r="E126" s="32"/>
      <c r="F126" s="11">
        <v>7139</v>
      </c>
      <c r="G126" s="11" t="s">
        <v>161</v>
      </c>
      <c r="H126" s="246" t="s">
        <v>170</v>
      </c>
      <c r="I126" s="246" t="s">
        <v>127</v>
      </c>
      <c r="J126" s="348" t="str">
        <f>CONCATENATE($J$7,F126,$J$8,MID(G126,8,1))</f>
        <v>Special box 7139 terminal 6</v>
      </c>
    </row>
    <row r="127" spans="2:10" x14ac:dyDescent="0.2">
      <c r="B127" s="247" t="s">
        <v>5</v>
      </c>
      <c r="C127" s="301">
        <v>14587</v>
      </c>
      <c r="D127" s="260">
        <v>0.74305555555555547</v>
      </c>
      <c r="E127" s="32"/>
      <c r="F127" s="247">
        <v>7135</v>
      </c>
      <c r="H127" s="246" t="s">
        <v>79</v>
      </c>
      <c r="I127" s="246" t="s">
        <v>174</v>
      </c>
    </row>
    <row r="128" spans="2:10" x14ac:dyDescent="0.2">
      <c r="B128" s="247" t="s">
        <v>5</v>
      </c>
      <c r="C128" s="301">
        <v>14588</v>
      </c>
      <c r="D128" s="260">
        <v>0.80625000000000002</v>
      </c>
      <c r="E128" s="32"/>
      <c r="F128" s="247">
        <v>7236</v>
      </c>
      <c r="H128" s="246" t="s">
        <v>87</v>
      </c>
      <c r="I128" s="246" t="s">
        <v>61</v>
      </c>
    </row>
    <row r="129" spans="2:10" x14ac:dyDescent="0.2">
      <c r="B129" s="247" t="s">
        <v>5</v>
      </c>
      <c r="C129" s="301">
        <v>14588</v>
      </c>
      <c r="D129" s="260">
        <v>0.89097222222222217</v>
      </c>
      <c r="E129" s="32"/>
      <c r="F129" s="247">
        <v>7165</v>
      </c>
      <c r="H129" s="246" t="s">
        <v>56</v>
      </c>
      <c r="I129" s="246" t="s">
        <v>44</v>
      </c>
    </row>
    <row r="130" spans="2:10" x14ac:dyDescent="0.2">
      <c r="B130" s="247" t="s">
        <v>5</v>
      </c>
      <c r="C130" s="301">
        <v>14591</v>
      </c>
      <c r="D130" s="260">
        <v>0.89375000000000004</v>
      </c>
      <c r="E130" s="32"/>
      <c r="F130" s="11">
        <v>7143</v>
      </c>
      <c r="G130" s="11" t="s">
        <v>175</v>
      </c>
      <c r="H130" s="246" t="s">
        <v>181</v>
      </c>
      <c r="I130" s="246" t="s">
        <v>49</v>
      </c>
      <c r="J130" s="348" t="str">
        <f>CONCATENATE($J$9,MID(G130,5,4))</f>
        <v>Engine &amp; truck to box 7143</v>
      </c>
    </row>
    <row r="131" spans="2:10" x14ac:dyDescent="0.2">
      <c r="B131" s="247" t="s">
        <v>5</v>
      </c>
      <c r="C131" s="301">
        <v>14594</v>
      </c>
      <c r="D131" s="260">
        <v>0.37777777777777777</v>
      </c>
      <c r="E131" s="32"/>
      <c r="F131" s="247">
        <v>7146</v>
      </c>
      <c r="H131" s="246" t="s">
        <v>142</v>
      </c>
      <c r="I131" s="246" t="s">
        <v>190</v>
      </c>
    </row>
    <row r="132" spans="2:10" x14ac:dyDescent="0.2">
      <c r="B132" s="247" t="s">
        <v>5</v>
      </c>
      <c r="C132" s="301">
        <v>14595</v>
      </c>
      <c r="D132" s="260">
        <v>0.61805555555555558</v>
      </c>
      <c r="E132" s="32"/>
      <c r="F132" s="11">
        <v>7209</v>
      </c>
      <c r="G132" s="11" t="s">
        <v>176</v>
      </c>
      <c r="H132" s="246" t="s">
        <v>182</v>
      </c>
      <c r="I132" s="246" t="s">
        <v>62</v>
      </c>
      <c r="J132" s="348" t="str">
        <f>CONCATENATE(B132,$J$6,F132)</f>
        <v>E 258 special call to box 7209</v>
      </c>
    </row>
    <row r="133" spans="2:10" x14ac:dyDescent="0.2">
      <c r="B133" s="247" t="s">
        <v>5</v>
      </c>
      <c r="C133" s="301">
        <v>14597</v>
      </c>
      <c r="D133" s="260">
        <v>0.21111111111111111</v>
      </c>
      <c r="E133" s="32"/>
      <c r="F133" s="247">
        <v>7271</v>
      </c>
      <c r="H133" s="246" t="s">
        <v>162</v>
      </c>
      <c r="I133" s="246" t="s">
        <v>74</v>
      </c>
    </row>
    <row r="134" spans="2:10" x14ac:dyDescent="0.2">
      <c r="B134" s="247" t="s">
        <v>5</v>
      </c>
      <c r="C134" s="301">
        <v>14599</v>
      </c>
      <c r="D134" s="260">
        <v>0.24513888888888888</v>
      </c>
      <c r="E134" s="32"/>
      <c r="F134" s="11">
        <v>7102</v>
      </c>
      <c r="G134" s="11" t="s">
        <v>177</v>
      </c>
      <c r="H134" s="246" t="s">
        <v>183</v>
      </c>
      <c r="I134" s="246" t="s">
        <v>191</v>
      </c>
      <c r="J134" s="348" t="str">
        <f>CONCATENATE($J$7,F134,$J$8,MID(G134,8,1))</f>
        <v>Special box 7102 terminal 1</v>
      </c>
    </row>
    <row r="135" spans="2:10" x14ac:dyDescent="0.2">
      <c r="B135" s="247" t="s">
        <v>5</v>
      </c>
      <c r="C135" s="301">
        <v>14604</v>
      </c>
      <c r="D135" s="260">
        <v>0.93541666666666667</v>
      </c>
      <c r="E135" s="32"/>
      <c r="F135" s="247">
        <v>45</v>
      </c>
      <c r="H135" s="246" t="s">
        <v>452</v>
      </c>
      <c r="I135" s="246" t="s">
        <v>44</v>
      </c>
    </row>
    <row r="136" spans="2:10" x14ac:dyDescent="0.2">
      <c r="B136" s="247" t="s">
        <v>5</v>
      </c>
      <c r="C136" s="301">
        <v>14606</v>
      </c>
      <c r="D136" s="260">
        <v>0.99930555555555556</v>
      </c>
      <c r="E136" s="32"/>
      <c r="F136" s="11">
        <v>7151</v>
      </c>
      <c r="G136" s="11" t="s">
        <v>178</v>
      </c>
      <c r="H136" s="246" t="s">
        <v>60</v>
      </c>
      <c r="I136" s="246" t="s">
        <v>192</v>
      </c>
      <c r="J136" s="348" t="str">
        <f>CONCATENATE($J$9,MID(G136,5,4))</f>
        <v>Engine &amp; truck to box 7151</v>
      </c>
    </row>
    <row r="137" spans="2:10" x14ac:dyDescent="0.2">
      <c r="B137" s="247" t="s">
        <v>5</v>
      </c>
      <c r="C137" s="301">
        <v>14607</v>
      </c>
      <c r="D137" s="260">
        <v>0.89097222222222217</v>
      </c>
      <c r="E137" s="32"/>
      <c r="F137" s="247">
        <v>7107</v>
      </c>
      <c r="H137" s="246" t="s">
        <v>184</v>
      </c>
      <c r="I137" s="246" t="s">
        <v>61</v>
      </c>
    </row>
    <row r="138" spans="2:10" ht="13.5" thickBot="1" x14ac:dyDescent="0.25">
      <c r="B138" s="4" t="s">
        <v>5</v>
      </c>
      <c r="C138" s="394">
        <v>14608</v>
      </c>
      <c r="D138" s="395">
        <v>0.9277777777777777</v>
      </c>
      <c r="E138" s="399"/>
      <c r="F138" s="4">
        <v>7316</v>
      </c>
      <c r="G138" s="4"/>
      <c r="H138" s="398" t="s">
        <v>185</v>
      </c>
      <c r="I138" s="398" t="s">
        <v>44</v>
      </c>
      <c r="J138" s="408"/>
    </row>
    <row r="139" spans="2:10" ht="13.5" thickTop="1" x14ac:dyDescent="0.2">
      <c r="B139" s="247" t="s">
        <v>5</v>
      </c>
      <c r="C139" s="301">
        <v>14611</v>
      </c>
      <c r="D139" s="260">
        <v>0.49236111111111108</v>
      </c>
      <c r="E139" s="32"/>
      <c r="F139" s="11">
        <v>7125</v>
      </c>
      <c r="G139" s="11" t="s">
        <v>93</v>
      </c>
      <c r="H139" s="246" t="s">
        <v>186</v>
      </c>
      <c r="I139" s="246" t="s">
        <v>193</v>
      </c>
      <c r="J139" s="348" t="str">
        <f t="shared" ref="J139:J140" si="0">CONCATENATE($J$9,MID(G139,5,4))</f>
        <v>Engine &amp; truck to box 7125</v>
      </c>
    </row>
    <row r="140" spans="2:10" x14ac:dyDescent="0.2">
      <c r="B140" s="247" t="s">
        <v>5</v>
      </c>
      <c r="C140" s="301">
        <v>14614</v>
      </c>
      <c r="D140" s="260">
        <v>0.56527777777777777</v>
      </c>
      <c r="E140" s="32"/>
      <c r="F140" s="11">
        <v>7116</v>
      </c>
      <c r="G140" s="11" t="s">
        <v>76</v>
      </c>
      <c r="H140" s="246" t="s">
        <v>67</v>
      </c>
      <c r="I140" s="246" t="s">
        <v>49</v>
      </c>
      <c r="J140" s="348" t="str">
        <f t="shared" si="0"/>
        <v>Engine &amp; truck to box 7116</v>
      </c>
    </row>
    <row r="141" spans="2:10" x14ac:dyDescent="0.2">
      <c r="B141" s="247" t="s">
        <v>5</v>
      </c>
      <c r="C141" s="301">
        <v>14619</v>
      </c>
      <c r="D141" s="260">
        <v>3.472222222222222E-3</v>
      </c>
      <c r="E141" s="32"/>
      <c r="F141" s="247">
        <v>23</v>
      </c>
      <c r="H141" s="246" t="s">
        <v>187</v>
      </c>
      <c r="I141" s="246" t="s">
        <v>194</v>
      </c>
    </row>
    <row r="142" spans="2:10" x14ac:dyDescent="0.2">
      <c r="B142" s="247" t="s">
        <v>5</v>
      </c>
      <c r="C142" s="301">
        <v>14619</v>
      </c>
      <c r="D142" s="260">
        <v>0.23125000000000001</v>
      </c>
      <c r="E142" s="32"/>
      <c r="F142" s="11">
        <v>7153</v>
      </c>
      <c r="G142" s="11" t="s">
        <v>179</v>
      </c>
      <c r="H142" s="246" t="s">
        <v>107</v>
      </c>
      <c r="I142" s="246" t="s">
        <v>102</v>
      </c>
      <c r="J142" s="348" t="str">
        <f>CONCATENATE($J$7,F142,$J$8,MID(G142,8,1))</f>
        <v>Special box 7153 terminal 3</v>
      </c>
    </row>
    <row r="143" spans="2:10" x14ac:dyDescent="0.2">
      <c r="B143" s="247" t="s">
        <v>5</v>
      </c>
      <c r="C143" s="301">
        <v>14627</v>
      </c>
      <c r="D143" s="260">
        <v>0.78541666666666676</v>
      </c>
      <c r="E143" s="32"/>
      <c r="F143" s="247">
        <v>7236</v>
      </c>
      <c r="H143" s="246" t="s">
        <v>87</v>
      </c>
      <c r="I143" s="246" t="s">
        <v>192</v>
      </c>
    </row>
    <row r="144" spans="2:10" x14ac:dyDescent="0.2">
      <c r="B144" s="247" t="s">
        <v>5</v>
      </c>
      <c r="C144" s="301">
        <v>14631</v>
      </c>
      <c r="D144" s="260">
        <v>0.6381944444444444</v>
      </c>
      <c r="E144" s="32"/>
      <c r="F144" s="247">
        <v>7146</v>
      </c>
      <c r="H144" s="246" t="s">
        <v>142</v>
      </c>
      <c r="I144" s="246" t="s">
        <v>102</v>
      </c>
    </row>
    <row r="145" spans="2:10" x14ac:dyDescent="0.2">
      <c r="B145" s="247" t="s">
        <v>5</v>
      </c>
      <c r="C145" s="301">
        <v>14635</v>
      </c>
      <c r="D145" s="260">
        <v>0.53541666666666665</v>
      </c>
      <c r="E145" s="32"/>
      <c r="F145" s="247">
        <v>7119</v>
      </c>
      <c r="H145" s="246" t="s">
        <v>57</v>
      </c>
      <c r="I145" s="246" t="s">
        <v>195</v>
      </c>
    </row>
    <row r="146" spans="2:10" x14ac:dyDescent="0.2">
      <c r="B146" s="247" t="s">
        <v>5</v>
      </c>
      <c r="C146" s="301">
        <v>14638</v>
      </c>
      <c r="D146" s="260">
        <v>0.17986111111111111</v>
      </c>
      <c r="E146" s="32"/>
      <c r="F146" s="11">
        <v>7139</v>
      </c>
      <c r="G146" s="11" t="s">
        <v>180</v>
      </c>
      <c r="H146" s="246" t="s">
        <v>188</v>
      </c>
      <c r="I146" s="246" t="s">
        <v>454</v>
      </c>
      <c r="J146" s="348" t="str">
        <f>CONCATENATE($J$7,F146,$J$8,MID(G146,8,1))</f>
        <v>Special box 7139 terminal 4</v>
      </c>
    </row>
    <row r="147" spans="2:10" x14ac:dyDescent="0.2">
      <c r="B147" s="247" t="s">
        <v>5</v>
      </c>
      <c r="C147" s="301">
        <v>14638</v>
      </c>
      <c r="D147" s="260">
        <v>0.31458333333333333</v>
      </c>
      <c r="E147" s="32"/>
      <c r="F147" s="247">
        <v>7352</v>
      </c>
      <c r="H147" s="246" t="s">
        <v>189</v>
      </c>
      <c r="I147" s="246" t="s">
        <v>196</v>
      </c>
    </row>
    <row r="148" spans="2:10" x14ac:dyDescent="0.2">
      <c r="B148" s="247" t="s">
        <v>5</v>
      </c>
      <c r="C148" s="301">
        <v>14639</v>
      </c>
      <c r="D148" s="260">
        <v>0.11527777777777777</v>
      </c>
      <c r="E148" s="32"/>
      <c r="F148" s="247">
        <v>7282</v>
      </c>
      <c r="H148" s="246" t="s">
        <v>202</v>
      </c>
      <c r="I148" s="246" t="s">
        <v>82</v>
      </c>
    </row>
    <row r="149" spans="2:10" x14ac:dyDescent="0.2">
      <c r="B149" s="247" t="s">
        <v>5</v>
      </c>
      <c r="C149" s="301">
        <v>14641</v>
      </c>
      <c r="D149" s="260">
        <v>6.3194444444444442E-2</v>
      </c>
      <c r="E149" s="32"/>
      <c r="F149" s="247">
        <v>7363</v>
      </c>
      <c r="H149" s="246" t="s">
        <v>117</v>
      </c>
      <c r="I149" s="246" t="s">
        <v>49</v>
      </c>
    </row>
    <row r="150" spans="2:10" x14ac:dyDescent="0.2">
      <c r="B150" s="16" t="s">
        <v>5</v>
      </c>
      <c r="C150" s="303">
        <v>14641</v>
      </c>
      <c r="D150" s="264">
        <v>0.29722222222222222</v>
      </c>
      <c r="E150" s="44"/>
      <c r="F150" s="16">
        <v>7202</v>
      </c>
      <c r="G150" s="17" t="s">
        <v>199</v>
      </c>
      <c r="H150" s="48" t="s">
        <v>203</v>
      </c>
      <c r="I150" s="48" t="s">
        <v>171</v>
      </c>
      <c r="J150" s="413" t="str">
        <f>CONCATENATE(B150,$J$6,F150)</f>
        <v>E 258 special call to box 7202</v>
      </c>
    </row>
    <row r="151" spans="2:10" x14ac:dyDescent="0.2">
      <c r="B151" s="247" t="s">
        <v>5</v>
      </c>
      <c r="C151" s="301">
        <v>14643</v>
      </c>
      <c r="D151" s="260">
        <v>0.7104166666666667</v>
      </c>
      <c r="E151" s="32"/>
      <c r="F151" s="247">
        <v>7154</v>
      </c>
      <c r="H151" s="246" t="s">
        <v>204</v>
      </c>
      <c r="I151" s="246" t="s">
        <v>208</v>
      </c>
    </row>
    <row r="152" spans="2:10" x14ac:dyDescent="0.2">
      <c r="B152" s="247" t="s">
        <v>5</v>
      </c>
      <c r="C152" s="301">
        <v>14655</v>
      </c>
      <c r="D152" s="260">
        <v>0.32569444444444445</v>
      </c>
      <c r="E152" s="32"/>
      <c r="F152" s="247">
        <v>7162</v>
      </c>
      <c r="H152" s="246" t="s">
        <v>96</v>
      </c>
      <c r="I152" s="246" t="s">
        <v>213</v>
      </c>
    </row>
    <row r="153" spans="2:10" x14ac:dyDescent="0.2">
      <c r="B153" s="247" t="s">
        <v>5</v>
      </c>
      <c r="C153" s="301">
        <v>14659</v>
      </c>
      <c r="D153" s="260">
        <v>7.9861111111111105E-2</v>
      </c>
      <c r="E153" s="32"/>
      <c r="F153" s="247">
        <v>7352</v>
      </c>
      <c r="H153" s="246" t="s">
        <v>189</v>
      </c>
      <c r="I153" s="246" t="s">
        <v>44</v>
      </c>
    </row>
    <row r="154" spans="2:10" x14ac:dyDescent="0.2">
      <c r="B154" s="247" t="s">
        <v>5</v>
      </c>
      <c r="C154" s="301">
        <v>14667</v>
      </c>
      <c r="D154" s="260">
        <v>0.73402777777777783</v>
      </c>
      <c r="E154" s="32"/>
      <c r="F154" s="247">
        <v>7128</v>
      </c>
      <c r="H154" s="246" t="s">
        <v>85</v>
      </c>
      <c r="I154" s="246" t="s">
        <v>209</v>
      </c>
    </row>
    <row r="155" spans="2:10" x14ac:dyDescent="0.2">
      <c r="B155" s="16" t="s">
        <v>5</v>
      </c>
      <c r="C155" s="303">
        <v>14668</v>
      </c>
      <c r="D155" s="264">
        <v>0.99652777777777779</v>
      </c>
      <c r="E155" s="44"/>
      <c r="F155" s="16">
        <v>45</v>
      </c>
      <c r="G155" s="16"/>
      <c r="H155" s="48" t="s">
        <v>452</v>
      </c>
      <c r="I155" s="48" t="s">
        <v>44</v>
      </c>
      <c r="J155" s="413"/>
    </row>
    <row r="156" spans="2:10" ht="13.5" thickBot="1" x14ac:dyDescent="0.25">
      <c r="B156" s="247" t="s">
        <v>5</v>
      </c>
      <c r="C156" s="301">
        <v>14672</v>
      </c>
      <c r="D156" s="260">
        <v>0.61458333333333337</v>
      </c>
      <c r="E156" s="32"/>
      <c r="F156" s="247">
        <v>7216</v>
      </c>
      <c r="H156" s="246" t="s">
        <v>104</v>
      </c>
      <c r="I156" s="246" t="s">
        <v>44</v>
      </c>
    </row>
    <row r="157" spans="2:10" x14ac:dyDescent="0.2">
      <c r="B157" s="84" t="s">
        <v>5</v>
      </c>
      <c r="C157" s="311">
        <v>14674</v>
      </c>
      <c r="D157" s="360"/>
      <c r="E157" s="360"/>
      <c r="F157" s="360"/>
      <c r="G157" s="360"/>
      <c r="H157" s="361" t="s">
        <v>198</v>
      </c>
      <c r="I157" s="361" t="s">
        <v>198</v>
      </c>
      <c r="J157" s="316"/>
    </row>
    <row r="158" spans="2:10" ht="13.5" thickBot="1" x14ac:dyDescent="0.25">
      <c r="B158" s="85" t="s">
        <v>5</v>
      </c>
      <c r="C158" s="312">
        <v>14680</v>
      </c>
      <c r="D158" s="362"/>
      <c r="E158" s="362"/>
      <c r="F158" s="362"/>
      <c r="G158" s="362"/>
      <c r="H158" s="363" t="s">
        <v>198</v>
      </c>
      <c r="I158" s="363" t="s">
        <v>198</v>
      </c>
      <c r="J158" s="321"/>
    </row>
    <row r="159" spans="2:10" ht="13.5" thickBot="1" x14ac:dyDescent="0.25">
      <c r="B159" s="247" t="s">
        <v>5</v>
      </c>
      <c r="C159" s="301">
        <v>14681</v>
      </c>
      <c r="D159" s="260">
        <v>0.62152777777777779</v>
      </c>
      <c r="E159" s="32"/>
      <c r="F159" s="247">
        <v>27</v>
      </c>
      <c r="H159" s="246" t="s">
        <v>72</v>
      </c>
      <c r="I159" s="246" t="s">
        <v>44</v>
      </c>
    </row>
    <row r="160" spans="2:10" x14ac:dyDescent="0.2">
      <c r="B160" s="447" t="s">
        <v>5</v>
      </c>
      <c r="C160" s="448">
        <f>1+C159</f>
        <v>14682</v>
      </c>
      <c r="D160" s="449" t="s">
        <v>197</v>
      </c>
      <c r="E160" s="450"/>
      <c r="F160" s="450"/>
      <c r="G160" s="450"/>
      <c r="H160" s="451" t="s">
        <v>197</v>
      </c>
      <c r="I160" s="451" t="s">
        <v>197</v>
      </c>
      <c r="J160" s="452"/>
    </row>
    <row r="161" spans="2:10" ht="13.5" thickBot="1" x14ac:dyDescent="0.25">
      <c r="B161" s="83" t="s">
        <v>5</v>
      </c>
      <c r="C161" s="305">
        <v>14702</v>
      </c>
      <c r="D161" s="270" t="s">
        <v>197</v>
      </c>
      <c r="E161" s="123"/>
      <c r="F161" s="123"/>
      <c r="G161" s="123"/>
      <c r="H161" s="89" t="s">
        <v>197</v>
      </c>
      <c r="I161" s="89" t="s">
        <v>197</v>
      </c>
      <c r="J161" s="292"/>
    </row>
    <row r="162" spans="2:10" x14ac:dyDescent="0.2">
      <c r="B162" s="247" t="s">
        <v>5</v>
      </c>
      <c r="C162" s="301">
        <v>14708</v>
      </c>
      <c r="D162" s="260">
        <v>0.88124999999999998</v>
      </c>
      <c r="E162" s="32"/>
      <c r="F162" s="247">
        <v>7123</v>
      </c>
      <c r="G162" s="11" t="s">
        <v>200</v>
      </c>
      <c r="H162" s="246" t="s">
        <v>78</v>
      </c>
      <c r="I162" s="246" t="s">
        <v>210</v>
      </c>
      <c r="J162" s="348" t="str">
        <f>CONCATENATE($J$9,MID(G162,5,4))</f>
        <v>Engine &amp; truck to box 7123</v>
      </c>
    </row>
    <row r="163" spans="2:10" x14ac:dyDescent="0.2">
      <c r="B163" s="247" t="s">
        <v>5</v>
      </c>
      <c r="C163" s="301">
        <v>14720</v>
      </c>
      <c r="D163" s="260">
        <v>0.1763888888888889</v>
      </c>
      <c r="E163" s="32"/>
      <c r="F163" s="247">
        <v>28</v>
      </c>
      <c r="H163" s="246" t="s">
        <v>205</v>
      </c>
      <c r="I163" s="246" t="s">
        <v>44</v>
      </c>
    </row>
    <row r="164" spans="2:10" x14ac:dyDescent="0.2">
      <c r="B164" s="247" t="s">
        <v>5</v>
      </c>
      <c r="C164" s="301">
        <v>14720</v>
      </c>
      <c r="D164" s="260">
        <v>0.22500000000000001</v>
      </c>
      <c r="E164" s="32"/>
      <c r="F164" s="247">
        <v>28</v>
      </c>
      <c r="H164" s="246" t="s">
        <v>205</v>
      </c>
      <c r="I164" s="246" t="s">
        <v>44</v>
      </c>
    </row>
    <row r="165" spans="2:10" x14ac:dyDescent="0.2">
      <c r="B165" s="247" t="s">
        <v>5</v>
      </c>
      <c r="C165" s="301">
        <v>14728</v>
      </c>
      <c r="D165" s="260">
        <v>0.84305555555555556</v>
      </c>
      <c r="E165" s="32"/>
      <c r="F165" s="247">
        <v>7208</v>
      </c>
      <c r="H165" s="246" t="s">
        <v>89</v>
      </c>
      <c r="I165" s="246" t="s">
        <v>147</v>
      </c>
    </row>
    <row r="166" spans="2:10" x14ac:dyDescent="0.2">
      <c r="B166" s="16" t="s">
        <v>5</v>
      </c>
      <c r="C166" s="303">
        <v>14730</v>
      </c>
      <c r="D166" s="264">
        <v>0.84583333333333333</v>
      </c>
      <c r="E166" s="44"/>
      <c r="F166" s="16">
        <v>7315</v>
      </c>
      <c r="G166" s="16"/>
      <c r="H166" s="48" t="s">
        <v>206</v>
      </c>
      <c r="I166" s="48" t="s">
        <v>211</v>
      </c>
      <c r="J166" s="413"/>
    </row>
    <row r="167" spans="2:10" x14ac:dyDescent="0.2">
      <c r="B167" s="247" t="s">
        <v>5</v>
      </c>
      <c r="C167" s="301">
        <v>14745</v>
      </c>
      <c r="D167" s="260">
        <v>0.66874999999999996</v>
      </c>
      <c r="E167" s="32"/>
      <c r="F167" s="247">
        <v>7107</v>
      </c>
      <c r="G167" s="11" t="s">
        <v>201</v>
      </c>
      <c r="H167" s="246" t="s">
        <v>184</v>
      </c>
      <c r="I167" s="246" t="s">
        <v>49</v>
      </c>
      <c r="J167" s="348" t="str">
        <f>CONCATENATE($J$9,MID(G167,5,4))</f>
        <v>Engine &amp; truck to box 7107</v>
      </c>
    </row>
    <row r="168" spans="2:10" x14ac:dyDescent="0.2">
      <c r="B168" s="247" t="s">
        <v>5</v>
      </c>
      <c r="C168" s="301">
        <v>14745</v>
      </c>
      <c r="D168" s="260">
        <v>0.80138888888888893</v>
      </c>
      <c r="E168" s="32"/>
      <c r="F168" s="247">
        <v>28</v>
      </c>
      <c r="H168" s="246" t="s">
        <v>205</v>
      </c>
      <c r="I168" s="246" t="s">
        <v>44</v>
      </c>
    </row>
    <row r="169" spans="2:10" x14ac:dyDescent="0.2">
      <c r="B169" s="247" t="s">
        <v>5</v>
      </c>
      <c r="C169" s="301">
        <v>14755</v>
      </c>
      <c r="D169" s="260">
        <v>0.44791666666666669</v>
      </c>
      <c r="E169" s="32"/>
      <c r="F169" s="247">
        <v>7142</v>
      </c>
      <c r="H169" s="246" t="s">
        <v>126</v>
      </c>
      <c r="I169" s="246" t="s">
        <v>212</v>
      </c>
    </row>
    <row r="170" spans="2:10" x14ac:dyDescent="0.2">
      <c r="B170" s="247" t="s">
        <v>5</v>
      </c>
      <c r="C170" s="301">
        <v>14755</v>
      </c>
      <c r="D170" s="260">
        <v>0.6333333333333333</v>
      </c>
      <c r="E170" s="32"/>
      <c r="F170" s="247">
        <v>7143</v>
      </c>
      <c r="H170" s="246" t="s">
        <v>207</v>
      </c>
      <c r="I170" s="246" t="s">
        <v>44</v>
      </c>
    </row>
    <row r="171" spans="2:10" x14ac:dyDescent="0.2">
      <c r="B171" s="16" t="s">
        <v>5</v>
      </c>
      <c r="C171" s="303">
        <v>14761</v>
      </c>
      <c r="D171" s="264">
        <v>2.361111111111111E-2</v>
      </c>
      <c r="E171" s="44"/>
      <c r="F171" s="16">
        <v>7113</v>
      </c>
      <c r="G171" s="16" t="s">
        <v>237</v>
      </c>
      <c r="H171" s="91" t="str">
        <f>VLOOKUP(F171,'Alarm boxes'!$E$17:$F$962,2)</f>
        <v>53rd Ave &amp; 11th St</v>
      </c>
      <c r="I171" s="48" t="s">
        <v>213</v>
      </c>
      <c r="J171" s="413" t="str">
        <f>CONCATENATE(B171,$J$6,F171)</f>
        <v>E 258 special call to box 7113</v>
      </c>
    </row>
    <row r="172" spans="2:10" x14ac:dyDescent="0.2">
      <c r="B172" s="247" t="s">
        <v>5</v>
      </c>
      <c r="C172" s="301">
        <v>14763</v>
      </c>
      <c r="D172" s="260">
        <v>0.18263888888888891</v>
      </c>
      <c r="E172" s="32"/>
      <c r="F172" s="247">
        <v>24</v>
      </c>
      <c r="H172" s="90" t="str">
        <f>VLOOKUP(F172,'Alarm boxes'!$E$17:$F$962,2)</f>
        <v>Franlkin &amp; Dupont Sts</v>
      </c>
      <c r="I172" s="246" t="s">
        <v>50</v>
      </c>
    </row>
    <row r="173" spans="2:10" x14ac:dyDescent="0.2">
      <c r="B173" s="247" t="s">
        <v>5</v>
      </c>
      <c r="C173" s="301">
        <v>14768</v>
      </c>
      <c r="D173" s="260">
        <v>0.88611111111111107</v>
      </c>
      <c r="E173" s="32"/>
      <c r="F173" s="247">
        <v>7123</v>
      </c>
      <c r="H173" s="90" t="str">
        <f>VLOOKUP(F173,'Alarm boxes'!$E$17:$F$962,2)</f>
        <v>47th Rd &amp; Vernon Blvd</v>
      </c>
      <c r="I173" s="246" t="s">
        <v>172</v>
      </c>
    </row>
    <row r="174" spans="2:10" x14ac:dyDescent="0.2">
      <c r="B174" s="247" t="s">
        <v>5</v>
      </c>
      <c r="C174" s="301">
        <v>14768</v>
      </c>
      <c r="D174" s="260">
        <v>0.94861111111111107</v>
      </c>
      <c r="E174" s="32"/>
      <c r="F174" s="247">
        <v>7159</v>
      </c>
      <c r="H174" s="90" t="str">
        <f>VLOOKUP(F174,'Alarm boxes'!$E$17:$F$962,2)</f>
        <v>Bridge Plaza So &amp; Crescent St</v>
      </c>
      <c r="I174" s="246" t="s">
        <v>82</v>
      </c>
    </row>
    <row r="175" spans="2:10" x14ac:dyDescent="0.2">
      <c r="B175" s="16" t="s">
        <v>5</v>
      </c>
      <c r="C175" s="303">
        <v>14784</v>
      </c>
      <c r="D175" s="264">
        <v>0.89375000000000004</v>
      </c>
      <c r="E175" s="44"/>
      <c r="F175" s="16">
        <v>27</v>
      </c>
      <c r="G175" s="16"/>
      <c r="H175" s="91" t="str">
        <f>VLOOKUP(F175,'Alarm boxes'!$E$17:$F$962,2)</f>
        <v>Franlkin &amp; Green Sts</v>
      </c>
      <c r="I175" s="48" t="s">
        <v>44</v>
      </c>
      <c r="J175" s="413"/>
    </row>
    <row r="176" spans="2:10" x14ac:dyDescent="0.2">
      <c r="B176" s="247" t="s">
        <v>5</v>
      </c>
      <c r="C176" s="301">
        <v>14795</v>
      </c>
      <c r="D176" s="260">
        <v>0.4069444444444445</v>
      </c>
      <c r="E176" s="32"/>
      <c r="F176" s="247">
        <v>7107</v>
      </c>
      <c r="H176" s="90" t="str">
        <f>VLOOKUP(F176,'Alarm boxes'!$E$17:$F$962,2)</f>
        <v>51st St &amp; Jackson Aves</v>
      </c>
      <c r="I176" s="246" t="s">
        <v>82</v>
      </c>
    </row>
    <row r="177" spans="2:10" x14ac:dyDescent="0.2">
      <c r="B177" s="247" t="s">
        <v>5</v>
      </c>
      <c r="C177" s="301">
        <v>14796</v>
      </c>
      <c r="D177" s="260">
        <v>0.98958333333333337</v>
      </c>
      <c r="E177" s="32"/>
      <c r="F177" s="247">
        <v>7123</v>
      </c>
      <c r="H177" s="90" t="str">
        <f>VLOOKUP(F177,'Alarm boxes'!$E$17:$F$962,2)</f>
        <v>47th Rd &amp; Vernon Blvd</v>
      </c>
      <c r="I177" s="246" t="s">
        <v>61</v>
      </c>
    </row>
    <row r="178" spans="2:10" x14ac:dyDescent="0.2">
      <c r="B178" s="247" t="s">
        <v>5</v>
      </c>
      <c r="C178" s="301">
        <v>14804</v>
      </c>
      <c r="D178" s="260">
        <v>0.67013888888888884</v>
      </c>
      <c r="E178" s="32">
        <v>0.75486111111111109</v>
      </c>
      <c r="F178" s="247">
        <v>7104</v>
      </c>
      <c r="G178" s="247" t="s">
        <v>240</v>
      </c>
      <c r="H178" s="90" t="str">
        <f>VLOOKUP(F178,'Alarm boxes'!$E$17:$F$962,2)</f>
        <v>51st Ave &amp; 5th St</v>
      </c>
      <c r="I178" s="246" t="s">
        <v>243</v>
      </c>
      <c r="J178" s="348" t="str">
        <f>CONCATENATE($J$7,F178,$J$8,MID(G178,8,1))</f>
        <v>Special box 7104 terminal 2</v>
      </c>
    </row>
    <row r="179" spans="2:10" x14ac:dyDescent="0.2">
      <c r="B179" s="247" t="s">
        <v>5</v>
      </c>
      <c r="C179" s="301">
        <v>14805</v>
      </c>
      <c r="D179" s="260">
        <v>0.91041666666666676</v>
      </c>
      <c r="E179" s="32"/>
      <c r="F179" s="247">
        <v>7171</v>
      </c>
      <c r="H179" s="90" t="str">
        <f>VLOOKUP(F179,'Alarm boxes'!$E$17:$F$962,2)</f>
        <v>41st Ave &amp; 21st St</v>
      </c>
      <c r="I179" s="246" t="s">
        <v>44</v>
      </c>
    </row>
    <row r="180" spans="2:10" x14ac:dyDescent="0.2">
      <c r="B180" s="247" t="s">
        <v>5</v>
      </c>
      <c r="C180" s="301">
        <v>14812</v>
      </c>
      <c r="D180" s="260">
        <v>0.4284722222222222</v>
      </c>
      <c r="E180" s="32"/>
      <c r="F180" s="247">
        <v>7216</v>
      </c>
      <c r="G180" s="247" t="s">
        <v>241</v>
      </c>
      <c r="H180" s="90" t="str">
        <f>VLOOKUP(F180,'Alarm boxes'!$E$17:$F$962,2)</f>
        <v>Greenpoint &amp; Railroad Aves</v>
      </c>
      <c r="I180" s="246" t="s">
        <v>244</v>
      </c>
      <c r="J180" s="348" t="str">
        <f t="shared" ref="J180:J181" si="1">CONCATENATE($J$7,F180,$J$8,MID(G180,8,1))</f>
        <v>Special box 7216 terminal 3</v>
      </c>
    </row>
    <row r="181" spans="2:10" x14ac:dyDescent="0.2">
      <c r="B181" s="16" t="s">
        <v>5</v>
      </c>
      <c r="C181" s="303">
        <v>14821</v>
      </c>
      <c r="D181" s="264">
        <v>0.31597222222222221</v>
      </c>
      <c r="E181" s="44"/>
      <c r="F181" s="16">
        <v>7168</v>
      </c>
      <c r="G181" s="16" t="s">
        <v>242</v>
      </c>
      <c r="H181" s="91" t="str">
        <f>VLOOKUP(F181,'Alarm boxes'!$E$17:$F$962,2)</f>
        <v>Queensborough Bridge</v>
      </c>
      <c r="I181" s="48" t="s">
        <v>82</v>
      </c>
      <c r="J181" s="413" t="str">
        <f t="shared" si="1"/>
        <v>Special box 7168 terminal 2</v>
      </c>
    </row>
    <row r="182" spans="2:10" x14ac:dyDescent="0.2">
      <c r="B182" s="102" t="s">
        <v>5</v>
      </c>
      <c r="C182" s="306">
        <v>14840</v>
      </c>
      <c r="D182" s="271">
        <v>0.32291666666666669</v>
      </c>
      <c r="E182" s="103"/>
      <c r="F182" s="102">
        <v>7163</v>
      </c>
      <c r="G182" s="102" t="s">
        <v>245</v>
      </c>
      <c r="H182" s="104" t="str">
        <f>VLOOKUP(F182,'Alarm boxes'!$E$17:$F$962,2)</f>
        <v>Bridge Plaza So &amp; 28th St</v>
      </c>
      <c r="I182" s="105" t="s">
        <v>246</v>
      </c>
      <c r="J182" s="453"/>
    </row>
    <row r="183" spans="2:10" x14ac:dyDescent="0.2">
      <c r="B183" s="247" t="s">
        <v>5</v>
      </c>
      <c r="C183" s="301">
        <v>14863</v>
      </c>
      <c r="D183" s="260">
        <v>0.87777777777777777</v>
      </c>
      <c r="E183" s="32"/>
      <c r="F183" s="247">
        <v>45</v>
      </c>
      <c r="H183" s="90" t="str">
        <f>VLOOKUP(F183,'Alarm boxes'!$E$17:$F$962,2)</f>
        <v>Manhatten Ave &amp; Freeman St</v>
      </c>
      <c r="I183" s="246" t="s">
        <v>50</v>
      </c>
    </row>
    <row r="184" spans="2:10" x14ac:dyDescent="0.2">
      <c r="B184" s="16" t="s">
        <v>5</v>
      </c>
      <c r="C184" s="303">
        <v>14867</v>
      </c>
      <c r="D184" s="264">
        <v>0.77847222222222223</v>
      </c>
      <c r="E184" s="44"/>
      <c r="F184" s="16">
        <v>7154</v>
      </c>
      <c r="G184" s="16"/>
      <c r="H184" s="91" t="str">
        <f>VLOOKUP(F184,'Alarm boxes'!$E$17:$F$962,2)</f>
        <v>Bridge Plaza So &amp; 11th St</v>
      </c>
      <c r="I184" s="48" t="s">
        <v>44</v>
      </c>
      <c r="J184" s="413"/>
    </row>
    <row r="185" spans="2:10" x14ac:dyDescent="0.2">
      <c r="B185" s="247" t="s">
        <v>5</v>
      </c>
      <c r="C185" s="301">
        <v>14888</v>
      </c>
      <c r="D185" s="260">
        <v>0.17222222222222225</v>
      </c>
      <c r="E185" s="32"/>
      <c r="F185" s="247">
        <v>7521</v>
      </c>
      <c r="H185" s="90" t="str">
        <f>VLOOKUP(F185,'Alarm boxes'!$E$17:$F$962,2)</f>
        <v>end of list</v>
      </c>
      <c r="I185" s="246" t="s">
        <v>248</v>
      </c>
    </row>
    <row r="186" spans="2:10" x14ac:dyDescent="0.2">
      <c r="B186" s="247" t="s">
        <v>5</v>
      </c>
      <c r="C186" s="301">
        <v>14906</v>
      </c>
      <c r="D186" s="260">
        <v>0.88958333333333339</v>
      </c>
      <c r="E186" s="32"/>
      <c r="F186" s="247">
        <v>49</v>
      </c>
      <c r="H186" s="90" t="str">
        <f>VLOOKUP(F186,'Alarm boxes'!$E$17:$F$962,2)</f>
        <v>Oakland &amp; Eagle Sts</v>
      </c>
      <c r="I186" s="246" t="s">
        <v>44</v>
      </c>
    </row>
    <row r="187" spans="2:10" x14ac:dyDescent="0.2">
      <c r="B187" s="247" t="s">
        <v>5</v>
      </c>
      <c r="C187" s="301">
        <v>14906</v>
      </c>
      <c r="D187" s="260">
        <v>0.92083333333333339</v>
      </c>
      <c r="E187" s="32"/>
      <c r="F187" s="247">
        <v>25</v>
      </c>
      <c r="H187" s="90" t="str">
        <f>VLOOKUP(F187,'Alarm boxes'!$E$17:$F$962,2)</f>
        <v>West &amp; Eagle Sts</v>
      </c>
      <c r="I187" s="246" t="s">
        <v>44</v>
      </c>
    </row>
    <row r="188" spans="2:10" x14ac:dyDescent="0.2">
      <c r="B188" s="247" t="s">
        <v>5</v>
      </c>
      <c r="C188" s="301">
        <v>14906</v>
      </c>
      <c r="D188" s="260">
        <v>0.93333333333333324</v>
      </c>
      <c r="E188" s="32"/>
      <c r="F188" s="247">
        <v>45</v>
      </c>
      <c r="H188" s="90" t="str">
        <f>VLOOKUP(F188,'Alarm boxes'!$E$17:$F$962,2)</f>
        <v>Manhatten Ave &amp; Freeman St</v>
      </c>
      <c r="I188" s="246" t="s">
        <v>44</v>
      </c>
    </row>
    <row r="189" spans="2:10" x14ac:dyDescent="0.2">
      <c r="B189" s="247" t="s">
        <v>5</v>
      </c>
      <c r="C189" s="301">
        <v>14910</v>
      </c>
      <c r="D189" s="260">
        <v>0.53541666666666665</v>
      </c>
      <c r="E189" s="32">
        <v>0.6</v>
      </c>
      <c r="F189" s="247">
        <v>7147</v>
      </c>
      <c r="H189" s="90" t="str">
        <f>VLOOKUP(F189,'Alarm boxes'!$E$17:$F$962,2)</f>
        <v>44th Dr &amp; Vernon Blvd</v>
      </c>
      <c r="I189" s="246" t="s">
        <v>1555</v>
      </c>
    </row>
    <row r="190" spans="2:10" x14ac:dyDescent="0.2">
      <c r="B190" s="16" t="s">
        <v>5</v>
      </c>
      <c r="C190" s="303">
        <v>14912</v>
      </c>
      <c r="D190" s="264">
        <v>0.55833333333333335</v>
      </c>
      <c r="E190" s="44"/>
      <c r="F190" s="16">
        <v>7275</v>
      </c>
      <c r="G190" s="16"/>
      <c r="H190" s="91" t="str">
        <f>VLOOKUP(F190,'Alarm boxes'!$E$17:$F$962,2)</f>
        <v>Skillman Ave &amp; 29th St</v>
      </c>
      <c r="I190" s="48" t="s">
        <v>247</v>
      </c>
      <c r="J190" s="413"/>
    </row>
    <row r="191" spans="2:10" x14ac:dyDescent="0.2">
      <c r="B191" s="20" t="s">
        <v>5</v>
      </c>
      <c r="C191" s="309">
        <v>14925</v>
      </c>
      <c r="D191" s="275">
        <v>0.89930555555555547</v>
      </c>
      <c r="E191" s="287"/>
      <c r="F191" s="20">
        <v>7121</v>
      </c>
      <c r="G191" s="20"/>
      <c r="H191" s="95" t="str">
        <f>VLOOKUP(F191,'Alarm boxes'!$E$17:$F$962,2)</f>
        <v>47th Ave &amp; 5th St</v>
      </c>
      <c r="I191" s="49" t="s">
        <v>44</v>
      </c>
      <c r="J191" s="350"/>
    </row>
    <row r="192" spans="2:10" x14ac:dyDescent="0.2">
      <c r="B192" s="20" t="s">
        <v>5</v>
      </c>
      <c r="C192" s="309">
        <v>771333</v>
      </c>
      <c r="D192" s="275">
        <v>0.92708333333333337</v>
      </c>
      <c r="E192" s="287"/>
      <c r="F192" s="20">
        <v>64</v>
      </c>
      <c r="G192" s="20"/>
      <c r="H192" s="95" t="str">
        <f>VLOOKUP(F192,'Alarm boxes'!$E$17:$F$962,2)</f>
        <v>Provost &amp; Dupont Sts</v>
      </c>
      <c r="I192" s="49" t="s">
        <v>249</v>
      </c>
      <c r="J192" s="350"/>
    </row>
    <row r="193" spans="2:10" x14ac:dyDescent="0.2">
      <c r="B193" s="20" t="s">
        <v>5</v>
      </c>
      <c r="C193" s="309">
        <v>14942</v>
      </c>
      <c r="D193" s="275">
        <v>0.19305555555555554</v>
      </c>
      <c r="E193" s="287"/>
      <c r="F193" s="20">
        <v>7276</v>
      </c>
      <c r="G193" s="20"/>
      <c r="H193" s="95" t="str">
        <f>VLOOKUP(F193,'Alarm boxes'!$E$17:$F$962,2)</f>
        <v>Skillman Ave &amp; 29th St</v>
      </c>
      <c r="I193" s="49" t="s">
        <v>250</v>
      </c>
      <c r="J193" s="350"/>
    </row>
    <row r="194" spans="2:10" x14ac:dyDescent="0.2">
      <c r="B194" s="16" t="s">
        <v>5</v>
      </c>
      <c r="C194" s="303">
        <v>14944</v>
      </c>
      <c r="D194" s="264">
        <v>0.77916666666666667</v>
      </c>
      <c r="E194" s="44"/>
      <c r="F194" s="16">
        <v>7142</v>
      </c>
      <c r="G194" s="16"/>
      <c r="H194" s="91" t="str">
        <f>VLOOKUP(F194,'Alarm boxes'!$E$17:$F$962,2)</f>
        <v>44th Dr &amp; 21st St</v>
      </c>
      <c r="I194" s="48" t="s">
        <v>212</v>
      </c>
      <c r="J194" s="413"/>
    </row>
    <row r="195" spans="2:10" x14ac:dyDescent="0.2">
      <c r="B195" s="34" t="s">
        <v>5</v>
      </c>
      <c r="C195" s="302">
        <v>14946</v>
      </c>
      <c r="D195" s="266">
        <v>0.80972222222222223</v>
      </c>
      <c r="E195" s="136">
        <v>3.472222222222222E-3</v>
      </c>
      <c r="F195" s="34">
        <v>7391</v>
      </c>
      <c r="G195" s="34" t="s">
        <v>251</v>
      </c>
      <c r="H195" s="140" t="str">
        <f>VLOOKUP(F195,'Alarm boxes'!$E$17:$F$962,2)</f>
        <v>35th Ave at 35th St</v>
      </c>
      <c r="I195" s="150" t="s">
        <v>2347</v>
      </c>
      <c r="J195" s="349" t="s">
        <v>2323</v>
      </c>
    </row>
    <row r="196" spans="2:10" x14ac:dyDescent="0.2">
      <c r="B196" s="247" t="s">
        <v>5</v>
      </c>
      <c r="C196" s="301">
        <v>14947</v>
      </c>
      <c r="D196" s="260">
        <v>0.9375</v>
      </c>
      <c r="E196" s="32"/>
      <c r="F196" s="247">
        <v>7188</v>
      </c>
      <c r="H196" s="90" t="str">
        <f>VLOOKUP(F196,'Alarm boxes'!$E$17:$F$962,2)</f>
        <v>40th Ave &amp; 22nd ST</v>
      </c>
      <c r="I196" s="246" t="s">
        <v>44</v>
      </c>
    </row>
    <row r="197" spans="2:10" x14ac:dyDescent="0.2">
      <c r="B197" s="247" t="s">
        <v>5</v>
      </c>
      <c r="C197" s="301">
        <v>14948</v>
      </c>
      <c r="D197" s="260">
        <v>0.96319444444444446</v>
      </c>
      <c r="E197" s="32"/>
      <c r="F197" s="247">
        <v>7358</v>
      </c>
      <c r="H197" s="90" t="str">
        <f>VLOOKUP(F197,'Alarm boxes'!$E$17:$F$962,2)</f>
        <v>38th Ave &amp; 30th St</v>
      </c>
      <c r="I197" s="246" t="s">
        <v>44</v>
      </c>
    </row>
    <row r="198" spans="2:10" x14ac:dyDescent="0.2">
      <c r="B198" s="247" t="s">
        <v>5</v>
      </c>
      <c r="C198" s="301">
        <v>14959</v>
      </c>
      <c r="D198" s="260">
        <v>0.23541666666666669</v>
      </c>
      <c r="E198" s="32"/>
      <c r="F198" s="247">
        <v>46</v>
      </c>
      <c r="H198" s="90" t="str">
        <f>VLOOKUP(F198,'Alarm boxes'!$E$17:$F$962,2)</f>
        <v>Manhattan Ave &amp; Clay St</v>
      </c>
      <c r="I198" s="246" t="s">
        <v>50</v>
      </c>
    </row>
    <row r="199" spans="2:10" ht="13.5" thickBot="1" x14ac:dyDescent="0.25">
      <c r="B199" s="4" t="s">
        <v>5</v>
      </c>
      <c r="C199" s="394">
        <v>14967</v>
      </c>
      <c r="D199" s="395">
        <v>0.75624999999999998</v>
      </c>
      <c r="E199" s="399"/>
      <c r="F199" s="4">
        <v>7367</v>
      </c>
      <c r="G199" s="4"/>
      <c r="H199" s="398" t="str">
        <f>VLOOKUP(F199,'Alarm boxes'!$E$17:$F$962,2)</f>
        <v>38th Ave &amp; 12th St</v>
      </c>
      <c r="I199" s="398" t="s">
        <v>252</v>
      </c>
      <c r="J199" s="408"/>
    </row>
    <row r="200" spans="2:10" ht="13.5" thickTop="1" x14ac:dyDescent="0.2">
      <c r="B200" s="247" t="s">
        <v>5</v>
      </c>
      <c r="C200" s="301">
        <v>14988</v>
      </c>
      <c r="D200" s="260">
        <v>0.85972222222222217</v>
      </c>
      <c r="E200" s="32"/>
      <c r="F200" s="247">
        <v>7104</v>
      </c>
      <c r="G200" s="247" t="s">
        <v>255</v>
      </c>
      <c r="H200" s="90" t="str">
        <f>VLOOKUP(F200,'Alarm boxes'!$E$17:$F$962,2)</f>
        <v>51st Ave &amp; 5th St</v>
      </c>
      <c r="I200" s="246" t="s">
        <v>171</v>
      </c>
      <c r="J200" s="348" t="str">
        <f>CONCATENATE(B200,$J$6,F200)</f>
        <v>E 258 special call to box 7104</v>
      </c>
    </row>
    <row r="201" spans="2:10" x14ac:dyDescent="0.2">
      <c r="B201" s="247" t="s">
        <v>5</v>
      </c>
      <c r="C201" s="301">
        <v>14997</v>
      </c>
      <c r="D201" s="260">
        <v>0.14444444444444446</v>
      </c>
      <c r="E201" s="32"/>
      <c r="F201" s="247">
        <v>7162</v>
      </c>
      <c r="H201" s="90" t="str">
        <f>VLOOKUP(F201,'Alarm boxes'!$E$17:$F$962,2)</f>
        <v xml:space="preserve"> Jackson Ave &amp; 42nd Rd</v>
      </c>
      <c r="I201" s="246" t="s">
        <v>260</v>
      </c>
    </row>
    <row r="202" spans="2:10" x14ac:dyDescent="0.2">
      <c r="B202" s="247" t="s">
        <v>5</v>
      </c>
      <c r="C202" s="301">
        <v>14999</v>
      </c>
      <c r="D202" s="260">
        <v>4.8611111111111112E-2</v>
      </c>
      <c r="E202" s="32"/>
      <c r="F202" s="247">
        <v>7254</v>
      </c>
      <c r="G202" s="247" t="s">
        <v>256</v>
      </c>
      <c r="H202" s="90" t="str">
        <f>VLOOKUP(F202,'Alarm boxes'!$E$17:$F$962,2)</f>
        <v>Borden Ave &amp; Van Dam St</v>
      </c>
      <c r="I202" s="246" t="s">
        <v>49</v>
      </c>
      <c r="J202" s="348" t="str">
        <f>CONCATENATE(B202,$J$6,F202)</f>
        <v>E 258 special call to box 7254</v>
      </c>
    </row>
    <row r="203" spans="2:10" x14ac:dyDescent="0.2">
      <c r="B203" s="16" t="s">
        <v>5</v>
      </c>
      <c r="C203" s="303">
        <v>15007</v>
      </c>
      <c r="D203" s="264">
        <v>0.74722222222222223</v>
      </c>
      <c r="E203" s="44"/>
      <c r="F203" s="16">
        <v>7152</v>
      </c>
      <c r="G203" s="16" t="s">
        <v>257</v>
      </c>
      <c r="H203" s="91" t="str">
        <f>VLOOKUP(F203,'Alarm boxes'!$E$17:$F$962,2)</f>
        <v>43rd Ave &amp; 10th St</v>
      </c>
      <c r="I203" s="48" t="s">
        <v>261</v>
      </c>
      <c r="J203" s="413" t="str">
        <f>CONCATENATE($J$9,MID(G203,5,4))</f>
        <v>Engine &amp; truck to box 7152</v>
      </c>
    </row>
    <row r="204" spans="2:10" x14ac:dyDescent="0.2">
      <c r="B204" s="247" t="s">
        <v>5</v>
      </c>
      <c r="C204" s="301">
        <v>15008</v>
      </c>
      <c r="D204" s="260">
        <v>0.77222222222222225</v>
      </c>
      <c r="E204" s="32"/>
      <c r="F204" s="247">
        <v>7236</v>
      </c>
      <c r="H204" s="90" t="str">
        <f>VLOOKUP(F204,'Alarm boxes'!$E$17:$F$962,2)</f>
        <v>Borden Ave &amp; Van Dam St</v>
      </c>
      <c r="I204" s="246" t="s">
        <v>262</v>
      </c>
    </row>
    <row r="205" spans="2:10" x14ac:dyDescent="0.2">
      <c r="B205" s="333" t="s">
        <v>5</v>
      </c>
      <c r="C205" s="367">
        <v>15014</v>
      </c>
      <c r="D205" s="368">
        <v>0.82291666666666663</v>
      </c>
      <c r="E205" s="347">
        <v>0.40277777777777773</v>
      </c>
      <c r="F205" s="333">
        <v>7141</v>
      </c>
      <c r="G205" s="333" t="s">
        <v>258</v>
      </c>
      <c r="H205" s="369" t="str">
        <f>VLOOKUP(F205,'Alarm boxes'!$E$17:$F$962,2)</f>
        <v>44th Ave &amp; 22nd St</v>
      </c>
      <c r="I205" s="366" t="s">
        <v>2326</v>
      </c>
      <c r="J205" s="348" t="str">
        <f>CONCATENATE($J$7,F205,$J$8,MID(G205,8,1))</f>
        <v>Special box 7141 terminal 6</v>
      </c>
    </row>
    <row r="206" spans="2:10" x14ac:dyDescent="0.2">
      <c r="B206" s="247" t="s">
        <v>5</v>
      </c>
      <c r="C206" s="301">
        <v>15015</v>
      </c>
      <c r="D206" s="260">
        <v>0.40277777777777773</v>
      </c>
      <c r="E206" s="32"/>
      <c r="F206" s="247">
        <v>7121</v>
      </c>
      <c r="G206" s="247" t="s">
        <v>259</v>
      </c>
      <c r="H206" s="90" t="str">
        <f>VLOOKUP(F206,'Alarm boxes'!$E$17:$F$962,2)</f>
        <v>47th Ave &amp; 5th St</v>
      </c>
      <c r="I206" s="246" t="s">
        <v>210</v>
      </c>
      <c r="J206" s="348" t="str">
        <f>CONCATENATE($J$9,MID(G206,5,4))</f>
        <v>Engine &amp; truck to box 7121</v>
      </c>
    </row>
    <row r="207" spans="2:10" x14ac:dyDescent="0.2">
      <c r="B207" s="247" t="s">
        <v>5</v>
      </c>
      <c r="C207" s="301">
        <v>15019</v>
      </c>
      <c r="D207" s="260">
        <v>0.17013888888888887</v>
      </c>
      <c r="E207" s="32">
        <v>0.23402777777777781</v>
      </c>
      <c r="F207" s="247">
        <v>7216</v>
      </c>
      <c r="H207" s="90" t="str">
        <f>VLOOKUP(F207,'Alarm boxes'!$E$17:$F$962,2)</f>
        <v>Greenpoint &amp; Railroad Aves</v>
      </c>
      <c r="I207" s="246" t="s">
        <v>263</v>
      </c>
    </row>
    <row r="208" spans="2:10" x14ac:dyDescent="0.2">
      <c r="B208" s="247" t="s">
        <v>5</v>
      </c>
      <c r="C208" s="301">
        <v>15019</v>
      </c>
      <c r="D208" s="260">
        <v>0.25833333333333336</v>
      </c>
      <c r="E208" s="32"/>
      <c r="F208" s="247">
        <v>7162</v>
      </c>
      <c r="H208" s="90" t="str">
        <f>VLOOKUP(F208,'Alarm boxes'!$E$17:$F$962,2)</f>
        <v xml:space="preserve"> Jackson Ave &amp; 42nd Rd</v>
      </c>
      <c r="I208" s="246" t="s">
        <v>102</v>
      </c>
    </row>
    <row r="209" spans="2:10" x14ac:dyDescent="0.2">
      <c r="B209" s="247" t="s">
        <v>5</v>
      </c>
      <c r="C209" s="301">
        <v>15022</v>
      </c>
      <c r="D209" s="260">
        <v>0.10902777777777778</v>
      </c>
      <c r="E209" s="32"/>
      <c r="F209" s="247">
        <v>7165</v>
      </c>
      <c r="H209" s="90" t="str">
        <f>VLOOKUP(F209,'Alarm boxes'!$E$17:$F$962,2)</f>
        <v>41st Ave &amp; 28th St</v>
      </c>
      <c r="I209" s="246" t="s">
        <v>44</v>
      </c>
    </row>
    <row r="210" spans="2:10" x14ac:dyDescent="0.2">
      <c r="B210" s="247" t="s">
        <v>5</v>
      </c>
      <c r="C210" s="301">
        <v>15026</v>
      </c>
      <c r="D210" s="260">
        <v>0.8847222222222223</v>
      </c>
      <c r="E210" s="32"/>
      <c r="F210" s="247">
        <v>7116</v>
      </c>
      <c r="H210" s="90" t="str">
        <f>VLOOKUP(F210,'Alarm boxes'!$E$17:$F$962,2)</f>
        <v>Jackson Ave &amp; 11th St</v>
      </c>
      <c r="I210" s="246" t="s">
        <v>44</v>
      </c>
    </row>
    <row r="211" spans="2:10" x14ac:dyDescent="0.2">
      <c r="B211" s="247" t="s">
        <v>5</v>
      </c>
      <c r="C211" s="301">
        <v>15026</v>
      </c>
      <c r="D211" s="260">
        <v>0.96736111111111101</v>
      </c>
      <c r="E211" s="32">
        <v>0</v>
      </c>
      <c r="F211" s="247">
        <v>7124</v>
      </c>
      <c r="H211" s="90" t="str">
        <f>VLOOKUP(F211,'Alarm boxes'!$E$17:$F$962,2)</f>
        <v>46th Rd &amp; Vernon Blvd</v>
      </c>
      <c r="I211" s="246" t="s">
        <v>269</v>
      </c>
    </row>
    <row r="212" spans="2:10" x14ac:dyDescent="0.2">
      <c r="B212" s="247" t="s">
        <v>5</v>
      </c>
      <c r="C212" s="301">
        <v>15030</v>
      </c>
      <c r="D212" s="260">
        <v>0.59027777777777779</v>
      </c>
      <c r="E212" s="32"/>
      <c r="F212" s="247">
        <v>7132</v>
      </c>
      <c r="H212" s="90" t="str">
        <f>VLOOKUP(F212,'Alarm boxes'!$E$17:$F$962,2)</f>
        <v>46th &amp; Jackson Aves</v>
      </c>
      <c r="I212" s="246" t="s">
        <v>171</v>
      </c>
    </row>
    <row r="213" spans="2:10" x14ac:dyDescent="0.2">
      <c r="B213" s="247" t="s">
        <v>5</v>
      </c>
      <c r="C213" s="301">
        <v>15031</v>
      </c>
      <c r="D213" s="260">
        <v>0.53541666666666665</v>
      </c>
      <c r="E213" s="32"/>
      <c r="F213" s="247">
        <v>7114</v>
      </c>
      <c r="H213" s="90" t="str">
        <f>VLOOKUP(F213,'Alarm boxes'!$E$17:$F$962,2)</f>
        <v>51st Ave &amp; 21st St</v>
      </c>
      <c r="I213" s="246" t="s">
        <v>82</v>
      </c>
    </row>
    <row r="214" spans="2:10" x14ac:dyDescent="0.2">
      <c r="B214" s="247" t="s">
        <v>5</v>
      </c>
      <c r="C214" s="301">
        <v>15035</v>
      </c>
      <c r="D214" s="260">
        <v>0.625</v>
      </c>
      <c r="E214" s="32"/>
      <c r="F214" s="247">
        <v>7114</v>
      </c>
      <c r="H214" s="90" t="str">
        <f>VLOOKUP(F214,'Alarm boxes'!$E$17:$F$962,2)</f>
        <v>51st Ave &amp; 21st St</v>
      </c>
      <c r="I214" s="246" t="s">
        <v>82</v>
      </c>
    </row>
    <row r="215" spans="2:10" x14ac:dyDescent="0.2">
      <c r="B215" s="16" t="s">
        <v>5</v>
      </c>
      <c r="C215" s="303">
        <v>15035</v>
      </c>
      <c r="D215" s="264">
        <v>0.64375000000000004</v>
      </c>
      <c r="E215" s="44"/>
      <c r="F215" s="16">
        <v>7121</v>
      </c>
      <c r="G215" s="16"/>
      <c r="H215" s="91" t="str">
        <f>VLOOKUP(F215,'Alarm boxes'!$E$17:$F$962,2)</f>
        <v>47th Ave &amp; 5th St</v>
      </c>
      <c r="I215" s="48" t="s">
        <v>63</v>
      </c>
      <c r="J215" s="413"/>
    </row>
    <row r="216" spans="2:10" x14ac:dyDescent="0.2">
      <c r="B216" s="247" t="s">
        <v>5</v>
      </c>
      <c r="C216" s="301">
        <v>15057</v>
      </c>
      <c r="D216" s="260">
        <v>6.0416666666666667E-2</v>
      </c>
      <c r="E216" s="32"/>
      <c r="F216" s="247">
        <v>7191</v>
      </c>
      <c r="H216" s="90" t="str">
        <f>VLOOKUP(F216,'Alarm boxes'!$E$17:$F$962,2)</f>
        <v>40th Ave &amp; 22nd ST</v>
      </c>
      <c r="I216" s="246" t="s">
        <v>192</v>
      </c>
    </row>
    <row r="217" spans="2:10" x14ac:dyDescent="0.2">
      <c r="B217" s="247" t="s">
        <v>5</v>
      </c>
      <c r="C217" s="301">
        <v>15058</v>
      </c>
      <c r="D217" s="260">
        <v>0.14861111111111111</v>
      </c>
      <c r="E217" s="32"/>
      <c r="F217" s="247">
        <v>7216</v>
      </c>
      <c r="H217" s="90" t="str">
        <f>VLOOKUP(F217,'Alarm boxes'!$E$17:$F$962,2)</f>
        <v>Greenpoint &amp; Railroad Aves</v>
      </c>
      <c r="I217" s="246" t="s">
        <v>44</v>
      </c>
    </row>
    <row r="218" spans="2:10" x14ac:dyDescent="0.2">
      <c r="B218" s="34" t="s">
        <v>5</v>
      </c>
      <c r="C218" s="302">
        <v>15061</v>
      </c>
      <c r="D218" s="266">
        <v>6.8750000000000006E-2</v>
      </c>
      <c r="E218" s="136">
        <v>0.18472222222222223</v>
      </c>
      <c r="F218" s="34">
        <v>7287</v>
      </c>
      <c r="G218" s="34" t="s">
        <v>268</v>
      </c>
      <c r="H218" s="140" t="str">
        <f>VLOOKUP(F218,'Alarm boxes'!$E$17:$F$962,2)</f>
        <v>Queens Blve &amp; 42nd St</v>
      </c>
      <c r="I218" s="140" t="s">
        <v>270</v>
      </c>
      <c r="J218" s="349" t="s">
        <v>2324</v>
      </c>
    </row>
    <row r="219" spans="2:10" x14ac:dyDescent="0.2">
      <c r="B219" s="16" t="s">
        <v>5</v>
      </c>
      <c r="C219" s="303">
        <v>15065</v>
      </c>
      <c r="D219" s="264">
        <v>0.93333333333333324</v>
      </c>
      <c r="E219" s="44"/>
      <c r="F219" s="16">
        <v>7355</v>
      </c>
      <c r="G219" s="16"/>
      <c r="H219" s="91" t="str">
        <f>VLOOKUP(F219,'Alarm boxes'!$E$17:$F$962,2)</f>
        <v>38th Ave &amp; 34th St</v>
      </c>
      <c r="I219" s="48" t="s">
        <v>271</v>
      </c>
      <c r="J219" s="413"/>
    </row>
    <row r="220" spans="2:10" x14ac:dyDescent="0.2">
      <c r="B220" s="247" t="s">
        <v>5</v>
      </c>
      <c r="C220" s="301">
        <v>15067</v>
      </c>
      <c r="D220" s="260">
        <v>0.93125000000000002</v>
      </c>
      <c r="E220" s="32"/>
      <c r="F220" s="247">
        <v>7161</v>
      </c>
      <c r="H220" s="90" t="str">
        <f>VLOOKUP(F220,'Alarm boxes'!$E$17:$F$962,2)</f>
        <v>42nd Rd &amp; 27th St</v>
      </c>
      <c r="I220" s="246" t="s">
        <v>272</v>
      </c>
    </row>
    <row r="221" spans="2:10" x14ac:dyDescent="0.2">
      <c r="B221" s="247" t="s">
        <v>5</v>
      </c>
      <c r="C221" s="301">
        <v>15071</v>
      </c>
      <c r="D221" s="260">
        <v>0.34027777777777773</v>
      </c>
      <c r="E221" s="32"/>
      <c r="F221" s="247">
        <v>7153</v>
      </c>
      <c r="H221" s="90" t="str">
        <f>VLOOKUP(F221,'Alarm boxes'!$E$17:$F$962,2)</f>
        <v>43rd Rd &amp; 11th St</v>
      </c>
      <c r="I221" s="246" t="s">
        <v>455</v>
      </c>
    </row>
    <row r="222" spans="2:10" x14ac:dyDescent="0.2">
      <c r="B222" s="247" t="s">
        <v>5</v>
      </c>
      <c r="C222" s="301">
        <v>15088</v>
      </c>
      <c r="D222" s="260">
        <v>0.47638888888888892</v>
      </c>
      <c r="E222" s="32"/>
      <c r="F222" s="247">
        <v>7308</v>
      </c>
      <c r="H222" s="90" t="str">
        <f>VLOOKUP(F222,'Alarm boxes'!$E$17:$F$962,2)</f>
        <v>43rd Ave &amp; 38th St</v>
      </c>
      <c r="I222" s="246" t="s">
        <v>49</v>
      </c>
    </row>
    <row r="223" spans="2:10" x14ac:dyDescent="0.2">
      <c r="B223" s="16" t="s">
        <v>5</v>
      </c>
      <c r="C223" s="303">
        <v>15093</v>
      </c>
      <c r="D223" s="264">
        <v>0.51111111111111118</v>
      </c>
      <c r="E223" s="44">
        <v>0.54097222222222219</v>
      </c>
      <c r="F223" s="16">
        <v>7151</v>
      </c>
      <c r="G223" s="16"/>
      <c r="H223" s="91" t="str">
        <f>VLOOKUP(F223,'Alarm boxes'!$E$17:$F$962,2)</f>
        <v>43rd Ave &amp; Vernon Blvd</v>
      </c>
      <c r="I223" s="48" t="s">
        <v>2325</v>
      </c>
    </row>
    <row r="224" spans="2:10" x14ac:dyDescent="0.2">
      <c r="B224" s="247" t="s">
        <v>5</v>
      </c>
      <c r="C224" s="301">
        <v>15103</v>
      </c>
      <c r="D224" s="260">
        <v>0.75763888888888886</v>
      </c>
      <c r="E224" s="32"/>
      <c r="F224" s="247">
        <v>7267</v>
      </c>
      <c r="H224" s="90" t="str">
        <f>VLOOKUP(F224,'Alarm boxes'!$E$17:$F$962,2)</f>
        <v>47th Ave &amp; 38th St</v>
      </c>
      <c r="I224" s="246" t="s">
        <v>62</v>
      </c>
    </row>
    <row r="225" spans="2:10" x14ac:dyDescent="0.2">
      <c r="B225" s="247" t="s">
        <v>5</v>
      </c>
      <c r="C225" s="301">
        <v>15110</v>
      </c>
      <c r="D225" s="260">
        <v>0.48472222222222222</v>
      </c>
      <c r="E225" s="32"/>
      <c r="F225" s="247">
        <v>7162</v>
      </c>
      <c r="H225" s="90" t="str">
        <f>VLOOKUP(F225,'Alarm boxes'!$E$17:$F$962,2)</f>
        <v xml:space="preserve"> Jackson Ave &amp; 42nd Rd</v>
      </c>
      <c r="I225" s="246" t="s">
        <v>273</v>
      </c>
    </row>
    <row r="226" spans="2:10" x14ac:dyDescent="0.2">
      <c r="B226" s="247" t="s">
        <v>5</v>
      </c>
      <c r="C226" s="301">
        <v>15112</v>
      </c>
      <c r="D226" s="260">
        <v>0.58263888888888882</v>
      </c>
      <c r="E226" s="32"/>
      <c r="F226" s="247">
        <v>7145</v>
      </c>
      <c r="H226" s="90" t="str">
        <f>VLOOKUP(F226,'Alarm boxes'!$E$17:$F$962,2)</f>
        <v>44th Rd &amp; 11th St</v>
      </c>
      <c r="I226" s="246" t="s">
        <v>213</v>
      </c>
    </row>
    <row r="227" spans="2:10" x14ac:dyDescent="0.2">
      <c r="B227" s="247" t="s">
        <v>5</v>
      </c>
      <c r="C227" s="301">
        <v>15123</v>
      </c>
      <c r="D227" s="260">
        <v>0.86875000000000002</v>
      </c>
      <c r="E227" s="32"/>
      <c r="F227" s="247">
        <v>7354</v>
      </c>
      <c r="H227" s="90" t="str">
        <f>VLOOKUP(F227,'Alarm boxes'!$E$17:$F$962,2)</f>
        <v>38th Ave &amp; 34th St</v>
      </c>
      <c r="I227" s="246" t="s">
        <v>44</v>
      </c>
    </row>
    <row r="228" spans="2:10" x14ac:dyDescent="0.2">
      <c r="B228" s="247" t="s">
        <v>5</v>
      </c>
      <c r="C228" s="301">
        <v>15125</v>
      </c>
      <c r="D228" s="260">
        <v>0.89375000000000004</v>
      </c>
      <c r="E228" s="32"/>
      <c r="F228" s="247">
        <v>7147</v>
      </c>
      <c r="H228" s="90" t="str">
        <f>VLOOKUP(F228,'Alarm boxes'!$E$17:$F$962,2)</f>
        <v>44th Dr &amp; Vernon Blvd</v>
      </c>
      <c r="I228" s="246" t="s">
        <v>274</v>
      </c>
    </row>
    <row r="229" spans="2:10" x14ac:dyDescent="0.2">
      <c r="B229" s="16" t="s">
        <v>5</v>
      </c>
      <c r="C229" s="303">
        <v>15126</v>
      </c>
      <c r="D229" s="264">
        <v>0.67361111111111116</v>
      </c>
      <c r="E229" s="44">
        <v>0.71527777777777779</v>
      </c>
      <c r="F229" s="16">
        <v>7271</v>
      </c>
      <c r="G229" s="16"/>
      <c r="H229" s="91" t="str">
        <f>VLOOKUP(F229,'Alarm boxes'!$E$17:$F$962,2)</f>
        <v>48th Ave &amp; 30th St</v>
      </c>
      <c r="I229" s="48" t="s">
        <v>275</v>
      </c>
      <c r="J229" s="413"/>
    </row>
    <row r="230" spans="2:10" x14ac:dyDescent="0.2">
      <c r="B230" s="247" t="s">
        <v>5</v>
      </c>
      <c r="C230" s="301">
        <v>15141</v>
      </c>
      <c r="D230" s="260">
        <v>0.29791666666666666</v>
      </c>
      <c r="E230" s="32"/>
      <c r="F230" s="247">
        <v>7136</v>
      </c>
      <c r="H230" s="90" t="str">
        <f>VLOOKUP(F230,'Alarm boxes'!$E$17:$F$962,2)</f>
        <v>43RD Ave &amp; Crescent St</v>
      </c>
      <c r="I230" s="246" t="s">
        <v>102</v>
      </c>
    </row>
    <row r="231" spans="2:10" x14ac:dyDescent="0.2">
      <c r="B231" s="247" t="s">
        <v>5</v>
      </c>
      <c r="C231" s="301">
        <v>15146</v>
      </c>
      <c r="D231" s="260">
        <v>0.69930555555555562</v>
      </c>
      <c r="E231" s="32">
        <v>0.74305555555555547</v>
      </c>
      <c r="F231" s="247">
        <v>7125</v>
      </c>
      <c r="G231" s="247" t="s">
        <v>93</v>
      </c>
      <c r="H231" s="90" t="str">
        <f>VLOOKUP(F231,'Alarm boxes'!$E$17:$F$962,2)</f>
        <v>45th Rd &amp; Vernon Blvd</v>
      </c>
      <c r="I231" s="246" t="s">
        <v>262</v>
      </c>
      <c r="J231" s="348" t="str">
        <f>CONCATENATE($J$9,MID(G231,5,4))</f>
        <v>Engine &amp; truck to box 7125</v>
      </c>
    </row>
    <row r="232" spans="2:10" x14ac:dyDescent="0.2">
      <c r="B232" s="247" t="s">
        <v>5</v>
      </c>
      <c r="C232" s="301">
        <v>15147</v>
      </c>
      <c r="D232" s="260">
        <v>0.69236111111111109</v>
      </c>
      <c r="E232" s="32"/>
      <c r="F232" s="247">
        <v>7138</v>
      </c>
      <c r="G232" s="247" t="s">
        <v>279</v>
      </c>
      <c r="H232" s="90" t="str">
        <f>VLOOKUP(F232,'Alarm boxes'!$E$17:$F$962,2)</f>
        <v>44th Dr &amp; 23rd STt</v>
      </c>
      <c r="I232" s="246" t="s">
        <v>285</v>
      </c>
      <c r="J232" s="348" t="str">
        <f>CONCATENATE($J$9,MID(G232,5,4))</f>
        <v>Engine &amp; truck to box 7138</v>
      </c>
    </row>
    <row r="233" spans="2:10" x14ac:dyDescent="0.2">
      <c r="B233" s="247" t="s">
        <v>5</v>
      </c>
      <c r="C233" s="301">
        <v>15147</v>
      </c>
      <c r="D233" s="260">
        <v>0.78541666666666676</v>
      </c>
      <c r="E233" s="32"/>
      <c r="F233" s="247">
        <v>48</v>
      </c>
      <c r="H233" s="90" t="str">
        <f>VLOOKUP(F233,'Alarm boxes'!$E$17:$F$962,2)</f>
        <v>Box &amp; Oakland Sts</v>
      </c>
      <c r="I233" s="246" t="s">
        <v>456</v>
      </c>
    </row>
    <row r="234" spans="2:10" x14ac:dyDescent="0.2">
      <c r="B234" s="16" t="s">
        <v>5</v>
      </c>
      <c r="C234" s="303">
        <v>15153</v>
      </c>
      <c r="D234" s="264">
        <v>0.47986111111111113</v>
      </c>
      <c r="E234" s="44"/>
      <c r="F234" s="16">
        <v>7107</v>
      </c>
      <c r="G234" s="16" t="s">
        <v>201</v>
      </c>
      <c r="H234" s="91" t="str">
        <f>VLOOKUP(F234,'Alarm boxes'!$E$17:$F$962,2)</f>
        <v>51st St &amp; Jackson Aves</v>
      </c>
      <c r="I234" s="48" t="s">
        <v>49</v>
      </c>
      <c r="J234" s="413" t="str">
        <f>CONCATENATE($J$9,MID(G234,5,4))</f>
        <v>Engine &amp; truck to box 7107</v>
      </c>
    </row>
    <row r="235" spans="2:10" x14ac:dyDescent="0.2">
      <c r="B235" s="247" t="s">
        <v>5</v>
      </c>
      <c r="C235" s="301">
        <v>15166</v>
      </c>
      <c r="D235" s="260">
        <v>0.87361111111111101</v>
      </c>
      <c r="E235" s="32"/>
      <c r="F235" s="247">
        <v>7192</v>
      </c>
      <c r="H235" s="90" t="str">
        <f>VLOOKUP(F235,'Alarm boxes'!$E$17:$F$962,2)</f>
        <v>40th Ave &amp; 22nd ST</v>
      </c>
      <c r="I235" s="246" t="s">
        <v>44</v>
      </c>
    </row>
    <row r="236" spans="2:10" x14ac:dyDescent="0.2">
      <c r="B236" s="247" t="s">
        <v>5</v>
      </c>
      <c r="C236" s="301">
        <v>15181</v>
      </c>
      <c r="D236" s="260">
        <v>0.19722222222222222</v>
      </c>
      <c r="E236" s="32">
        <v>0.22291666666666665</v>
      </c>
      <c r="F236" s="247">
        <v>7516</v>
      </c>
      <c r="G236" s="247" t="s">
        <v>280</v>
      </c>
      <c r="H236" s="90" t="str">
        <f>VLOOKUP(F236,'Alarm boxes'!$E$17:$F$962,2)</f>
        <v>end of list</v>
      </c>
      <c r="I236" s="246" t="s">
        <v>289</v>
      </c>
    </row>
    <row r="237" spans="2:10" x14ac:dyDescent="0.2">
      <c r="B237" s="16" t="s">
        <v>5</v>
      </c>
      <c r="C237" s="303">
        <v>15184</v>
      </c>
      <c r="D237" s="264">
        <v>0.98819444444444438</v>
      </c>
      <c r="E237" s="44"/>
      <c r="F237" s="16">
        <v>7207</v>
      </c>
      <c r="G237" s="16" t="s">
        <v>281</v>
      </c>
      <c r="H237" s="91" t="str">
        <f>VLOOKUP(F237,'Alarm boxes'!$E$17:$F$962,2)</f>
        <v>Skillman Ave &amp; Pearson Pl</v>
      </c>
      <c r="I237" s="48" t="s">
        <v>213</v>
      </c>
      <c r="J237" s="413" t="str">
        <f>CONCATENATE($J$9,MID(G237,5,4))</f>
        <v>Engine &amp; truck to box 7207</v>
      </c>
    </row>
    <row r="238" spans="2:10" x14ac:dyDescent="0.2">
      <c r="B238" s="247" t="s">
        <v>5</v>
      </c>
      <c r="C238" s="301">
        <v>15198</v>
      </c>
      <c r="D238" s="260">
        <v>0.15694444444444444</v>
      </c>
      <c r="E238" s="32"/>
      <c r="F238" s="247">
        <v>7171</v>
      </c>
      <c r="H238" s="90" t="str">
        <f>VLOOKUP(F238,'Alarm boxes'!$E$17:$F$962,2)</f>
        <v>41st Ave &amp; 21st St</v>
      </c>
      <c r="I238" s="246" t="s">
        <v>44</v>
      </c>
    </row>
    <row r="239" spans="2:10" x14ac:dyDescent="0.2">
      <c r="B239" s="247" t="s">
        <v>5</v>
      </c>
      <c r="C239" s="301">
        <v>15204</v>
      </c>
      <c r="D239" s="260">
        <v>0.92222222222222217</v>
      </c>
      <c r="E239" s="32">
        <v>0.94305555555555554</v>
      </c>
      <c r="F239" s="247">
        <v>7164</v>
      </c>
      <c r="H239" s="90" t="str">
        <f>VLOOKUP(F239,'Alarm boxes'!$E$17:$F$962,2)</f>
        <v>41st Ave &amp; Northern Blvd</v>
      </c>
      <c r="I239" s="246" t="s">
        <v>290</v>
      </c>
    </row>
    <row r="240" spans="2:10" x14ac:dyDescent="0.2">
      <c r="B240" s="247" t="s">
        <v>5</v>
      </c>
      <c r="C240" s="301">
        <v>15205</v>
      </c>
      <c r="D240" s="260">
        <v>0.76249999999999996</v>
      </c>
      <c r="E240" s="32"/>
      <c r="F240" s="247">
        <v>27</v>
      </c>
      <c r="H240" s="90" t="str">
        <f>VLOOKUP(F240,'Alarm boxes'!$E$17:$F$962,2)</f>
        <v>Franlkin &amp; Green Sts</v>
      </c>
      <c r="I240" s="246" t="s">
        <v>44</v>
      </c>
    </row>
    <row r="241" spans="2:10" x14ac:dyDescent="0.2">
      <c r="B241" s="247" t="s">
        <v>5</v>
      </c>
      <c r="C241" s="301">
        <v>15211</v>
      </c>
      <c r="D241" s="260">
        <v>0.54583333333333328</v>
      </c>
      <c r="E241" s="32"/>
      <c r="F241" s="247">
        <v>7149</v>
      </c>
      <c r="H241" s="90" t="str">
        <f>VLOOKUP(F241,'Alarm boxes'!$E$17:$F$962,2)</f>
        <v>44th Ave &amp; Vernon Blvd</v>
      </c>
      <c r="I241" s="246" t="s">
        <v>286</v>
      </c>
    </row>
    <row r="242" spans="2:10" x14ac:dyDescent="0.2">
      <c r="B242" s="16" t="s">
        <v>5</v>
      </c>
      <c r="C242" s="303">
        <v>15215</v>
      </c>
      <c r="D242" s="264">
        <v>0.53055555555555556</v>
      </c>
      <c r="E242" s="44"/>
      <c r="F242" s="16">
        <v>7162</v>
      </c>
      <c r="G242" s="16" t="s">
        <v>282</v>
      </c>
      <c r="H242" s="91" t="str">
        <f>VLOOKUP(F242,'Alarm boxes'!$E$17:$F$962,2)</f>
        <v xml:space="preserve"> Jackson Ave &amp; 42nd Rd</v>
      </c>
      <c r="I242" s="48" t="s">
        <v>287</v>
      </c>
      <c r="J242" s="413" t="str">
        <f>CONCATENATE($J$7,F242,$J$8,MID(G242,8,1))</f>
        <v>Special box 7162 terminal 1</v>
      </c>
    </row>
    <row r="243" spans="2:10" x14ac:dyDescent="0.2">
      <c r="B243" s="247" t="s">
        <v>5</v>
      </c>
      <c r="C243" s="301">
        <v>15225</v>
      </c>
      <c r="D243" s="260">
        <v>0.83263888888888893</v>
      </c>
      <c r="E243" s="32"/>
      <c r="F243" s="247">
        <v>7207</v>
      </c>
      <c r="H243" s="90" t="str">
        <f>VLOOKUP(F243,'Alarm boxes'!$E$17:$F$962,2)</f>
        <v>Skillman Ave &amp; Pearson Pl</v>
      </c>
      <c r="I243" s="246" t="s">
        <v>291</v>
      </c>
    </row>
    <row r="244" spans="2:10" x14ac:dyDescent="0.2">
      <c r="B244" s="247" t="s">
        <v>5</v>
      </c>
      <c r="C244" s="301">
        <v>15226</v>
      </c>
      <c r="D244" s="260">
        <v>0.94513888888888886</v>
      </c>
      <c r="E244" s="32"/>
      <c r="F244" s="247">
        <v>7203</v>
      </c>
      <c r="G244" s="247" t="s">
        <v>283</v>
      </c>
      <c r="H244" s="90" t="str">
        <f>VLOOKUP(F244,'Alarm boxes'!$E$17:$F$962,2)</f>
        <v>49th &amp; Skillman Aves</v>
      </c>
      <c r="I244" s="246" t="s">
        <v>292</v>
      </c>
      <c r="J244" s="348" t="str">
        <f>CONCATENATE(B244,$J$6,F244)</f>
        <v>E 258 special call to box 7203</v>
      </c>
    </row>
    <row r="245" spans="2:10" x14ac:dyDescent="0.2">
      <c r="B245" s="247" t="s">
        <v>5</v>
      </c>
      <c r="C245" s="301">
        <v>15237</v>
      </c>
      <c r="D245" s="260">
        <v>8.2638888888888887E-2</v>
      </c>
      <c r="E245" s="32"/>
      <c r="F245" s="247">
        <v>7186</v>
      </c>
      <c r="H245" s="90" t="str">
        <f>VLOOKUP(F245,'Alarm boxes'!$E$17:$F$962,2)</f>
        <v>40th Ave &amp; 22nd ST</v>
      </c>
      <c r="I245" s="246" t="s">
        <v>63</v>
      </c>
    </row>
    <row r="246" spans="2:10" x14ac:dyDescent="0.2">
      <c r="B246" s="247" t="s">
        <v>5</v>
      </c>
      <c r="C246" s="301">
        <v>15238</v>
      </c>
      <c r="D246" s="260">
        <v>1.0416666666666666E-2</v>
      </c>
      <c r="E246" s="32"/>
      <c r="F246" s="247">
        <v>7371</v>
      </c>
      <c r="H246" s="90" t="str">
        <f>VLOOKUP(F246,'Alarm boxes'!$E$17:$F$962,2)</f>
        <v>unknown</v>
      </c>
      <c r="I246" s="246" t="s">
        <v>288</v>
      </c>
    </row>
    <row r="247" spans="2:10" x14ac:dyDescent="0.2">
      <c r="B247" s="247" t="s">
        <v>5</v>
      </c>
      <c r="C247" s="301">
        <v>15244</v>
      </c>
      <c r="D247" s="260">
        <v>0.78125</v>
      </c>
      <c r="E247" s="32"/>
      <c r="F247" s="247">
        <v>7236</v>
      </c>
      <c r="H247" s="90" t="str">
        <f>VLOOKUP(F247,'Alarm boxes'!$E$17:$F$962,2)</f>
        <v>Borden Ave &amp; Van Dam St</v>
      </c>
      <c r="I247" s="246" t="s">
        <v>262</v>
      </c>
    </row>
    <row r="248" spans="2:10" x14ac:dyDescent="0.2">
      <c r="B248" s="247" t="s">
        <v>5</v>
      </c>
      <c r="C248" s="301">
        <v>15245</v>
      </c>
      <c r="D248" s="260">
        <v>0.74722222222222223</v>
      </c>
      <c r="E248" s="32"/>
      <c r="F248" s="247">
        <v>7163</v>
      </c>
      <c r="H248" s="90" t="str">
        <f>VLOOKUP(F248,'Alarm boxes'!$E$17:$F$962,2)</f>
        <v>Bridge Plaza So &amp; 28th St</v>
      </c>
      <c r="I248" s="246" t="s">
        <v>262</v>
      </c>
    </row>
    <row r="249" spans="2:10" x14ac:dyDescent="0.2">
      <c r="B249" s="247" t="s">
        <v>5</v>
      </c>
      <c r="C249" s="301">
        <v>15245</v>
      </c>
      <c r="D249" s="260">
        <v>0.81805555555555554</v>
      </c>
      <c r="E249" s="32"/>
      <c r="F249" s="247">
        <v>7132</v>
      </c>
      <c r="G249" s="247" t="s">
        <v>284</v>
      </c>
      <c r="H249" s="90" t="str">
        <f>VLOOKUP(F249,'Alarm boxes'!$E$17:$F$962,2)</f>
        <v>46th &amp; Jackson Aves</v>
      </c>
      <c r="I249" s="246" t="s">
        <v>62</v>
      </c>
      <c r="J249" s="348" t="str">
        <f>CONCATENATE(B249,$J$6,F249)</f>
        <v>E 258 special call to box 7132</v>
      </c>
    </row>
    <row r="250" spans="2:10" x14ac:dyDescent="0.2">
      <c r="B250" s="247" t="s">
        <v>5</v>
      </c>
      <c r="C250" s="301">
        <v>15246</v>
      </c>
      <c r="D250" s="260">
        <v>0.85763888888888884</v>
      </c>
      <c r="E250" s="32"/>
      <c r="F250" s="247">
        <v>7236</v>
      </c>
      <c r="H250" s="90" t="str">
        <f>VLOOKUP(F250,'Alarm boxes'!$E$17:$F$962,2)</f>
        <v>Borden Ave &amp; Van Dam St</v>
      </c>
      <c r="I250" s="246" t="s">
        <v>62</v>
      </c>
    </row>
    <row r="251" spans="2:10" x14ac:dyDescent="0.2">
      <c r="B251" s="16" t="s">
        <v>5</v>
      </c>
      <c r="C251" s="303">
        <v>15248</v>
      </c>
      <c r="D251" s="264">
        <v>0.79374999999999996</v>
      </c>
      <c r="E251" s="44"/>
      <c r="F251" s="16">
        <v>7139</v>
      </c>
      <c r="G251" s="16" t="s">
        <v>294</v>
      </c>
      <c r="H251" s="91" t="str">
        <f>VLOOKUP(F251,'Alarm boxes'!$E$17:$F$962,2)</f>
        <v>43rd Ave &amp; 23rd St</v>
      </c>
      <c r="I251" s="48" t="s">
        <v>299</v>
      </c>
      <c r="J251" s="413" t="str">
        <f>CONCATENATE($J$7,F251,$J$8,MID(G251,8,1))</f>
        <v>Special box 7139 terminal 7</v>
      </c>
    </row>
    <row r="252" spans="2:10" x14ac:dyDescent="0.2">
      <c r="B252" s="247" t="s">
        <v>5</v>
      </c>
      <c r="C252" s="301">
        <v>15258</v>
      </c>
      <c r="D252" s="260">
        <v>0.22013888888888888</v>
      </c>
      <c r="E252" s="32"/>
      <c r="F252" s="247">
        <v>7358</v>
      </c>
      <c r="H252" s="90" t="str">
        <f>VLOOKUP(F252,'Alarm boxes'!$E$17:$F$962,2)</f>
        <v>38th Ave &amp; 30th St</v>
      </c>
      <c r="I252" s="246" t="s">
        <v>49</v>
      </c>
    </row>
    <row r="253" spans="2:10" ht="13.5" thickBot="1" x14ac:dyDescent="0.25">
      <c r="B253" s="247" t="s">
        <v>5</v>
      </c>
      <c r="C253" s="301">
        <v>15265</v>
      </c>
      <c r="D253" s="260">
        <v>0.90763888888888899</v>
      </c>
      <c r="E253" s="32"/>
      <c r="F253" s="247">
        <v>7171</v>
      </c>
      <c r="H253" s="90" t="str">
        <f>VLOOKUP(F253,'Alarm boxes'!$E$17:$F$962,2)</f>
        <v>41st Ave &amp; 21st St</v>
      </c>
      <c r="I253" s="246" t="s">
        <v>300</v>
      </c>
    </row>
    <row r="254" spans="2:10" x14ac:dyDescent="0.2">
      <c r="B254" s="447" t="s">
        <v>5</v>
      </c>
      <c r="C254" s="448">
        <v>15279</v>
      </c>
      <c r="D254" s="449" t="s">
        <v>197</v>
      </c>
      <c r="E254" s="450"/>
      <c r="F254" s="450"/>
      <c r="G254" s="450"/>
      <c r="H254" s="451" t="s">
        <v>197</v>
      </c>
      <c r="I254" s="451" t="s">
        <v>197</v>
      </c>
      <c r="J254" s="452"/>
    </row>
    <row r="255" spans="2:10" ht="13.5" thickBot="1" x14ac:dyDescent="0.25">
      <c r="B255" s="83" t="s">
        <v>5</v>
      </c>
      <c r="C255" s="305">
        <v>15299</v>
      </c>
      <c r="D255" s="270" t="s">
        <v>197</v>
      </c>
      <c r="E255" s="123"/>
      <c r="F255" s="123"/>
      <c r="G255" s="123"/>
      <c r="H255" s="89" t="s">
        <v>197</v>
      </c>
      <c r="I255" s="89" t="s">
        <v>197</v>
      </c>
      <c r="J255" s="292"/>
    </row>
    <row r="256" spans="2:10" x14ac:dyDescent="0.2">
      <c r="B256" s="16" t="s">
        <v>5</v>
      </c>
      <c r="C256" s="303">
        <v>15300</v>
      </c>
      <c r="D256" s="264">
        <v>0.49305555555555558</v>
      </c>
      <c r="E256" s="44"/>
      <c r="F256" s="38">
        <v>7209</v>
      </c>
      <c r="G256" s="16"/>
      <c r="H256" s="91" t="str">
        <f>VLOOKUP(F256,'Alarm boxes'!$E$17:$F$962,2)</f>
        <v>51st Ave &amp; 27th St</v>
      </c>
      <c r="I256" s="48" t="s">
        <v>301</v>
      </c>
      <c r="J256" s="454"/>
    </row>
    <row r="257" spans="2:10" x14ac:dyDescent="0.2">
      <c r="B257" s="247" t="s">
        <v>5</v>
      </c>
      <c r="C257" s="301">
        <v>15311</v>
      </c>
      <c r="D257" s="260">
        <v>0.70833333333333337</v>
      </c>
      <c r="E257" s="32"/>
      <c r="F257" s="14">
        <v>7161</v>
      </c>
      <c r="H257" s="90" t="str">
        <f>VLOOKUP(F257,'Alarm boxes'!$E$17:$F$962,2)</f>
        <v>42nd Rd &amp; 27th St</v>
      </c>
      <c r="I257" s="246" t="s">
        <v>302</v>
      </c>
    </row>
    <row r="258" spans="2:10" x14ac:dyDescent="0.2">
      <c r="B258" s="247" t="s">
        <v>5</v>
      </c>
      <c r="C258" s="301">
        <v>15311</v>
      </c>
      <c r="D258" s="260">
        <v>0.93819444444444444</v>
      </c>
      <c r="E258" s="32"/>
      <c r="F258" s="247">
        <v>7147</v>
      </c>
      <c r="H258" s="90" t="str">
        <f>VLOOKUP(F258,'Alarm boxes'!$E$17:$F$962,2)</f>
        <v>44th Dr &amp; Vernon Blvd</v>
      </c>
      <c r="I258" s="246" t="s">
        <v>106</v>
      </c>
    </row>
    <row r="259" spans="2:10" x14ac:dyDescent="0.2">
      <c r="B259" s="247" t="s">
        <v>5</v>
      </c>
      <c r="C259" s="301">
        <v>15312</v>
      </c>
      <c r="D259" s="260">
        <v>0.71319444444444446</v>
      </c>
      <c r="E259" s="32"/>
      <c r="F259" s="247">
        <v>7126</v>
      </c>
      <c r="G259" s="247" t="s">
        <v>295</v>
      </c>
      <c r="H259" s="90" t="str">
        <f>VLOOKUP(F259,'Alarm boxes'!$E$17:$F$962,2)</f>
        <v>47th Ave &amp; 11th St</v>
      </c>
      <c r="I259" s="246" t="s">
        <v>303</v>
      </c>
      <c r="J259" s="348" t="str">
        <f>CONCATENATE($J$9,MID(G259,5,4))</f>
        <v>Engine &amp; truck to box 7126</v>
      </c>
    </row>
    <row r="260" spans="2:10" ht="13.5" thickBot="1" x14ac:dyDescent="0.25">
      <c r="B260" s="247" t="s">
        <v>5</v>
      </c>
      <c r="C260" s="301">
        <v>15316</v>
      </c>
      <c r="D260" s="260">
        <v>0.60555555555555551</v>
      </c>
      <c r="E260" s="32"/>
      <c r="F260" s="247">
        <v>7275</v>
      </c>
      <c r="H260" s="90" t="str">
        <f>VLOOKUP(F260,'Alarm boxes'!$E$17:$F$962,2)</f>
        <v>Skillman Ave &amp; 29th St</v>
      </c>
      <c r="I260" s="246" t="s">
        <v>49</v>
      </c>
    </row>
    <row r="261" spans="2:10" ht="20.100000000000001" customHeight="1" thickBot="1" x14ac:dyDescent="0.25">
      <c r="B261" s="414" t="s">
        <v>5</v>
      </c>
      <c r="C261" s="415">
        <v>15317</v>
      </c>
      <c r="D261" s="416"/>
      <c r="E261" s="417"/>
      <c r="F261" s="417"/>
      <c r="G261" s="417"/>
      <c r="H261" s="418" t="s">
        <v>855</v>
      </c>
      <c r="I261" s="418" t="s">
        <v>855</v>
      </c>
      <c r="J261" s="419"/>
    </row>
    <row r="262" spans="2:10" x14ac:dyDescent="0.2">
      <c r="B262" s="247" t="s">
        <v>5</v>
      </c>
      <c r="C262" s="301">
        <v>15318</v>
      </c>
      <c r="D262" s="260">
        <v>0.48680555555555555</v>
      </c>
      <c r="E262" s="32"/>
      <c r="F262" s="247">
        <v>7236</v>
      </c>
      <c r="H262" s="90" t="str">
        <f>VLOOKUP(F262,'Alarm boxes'!$E$17:$F$962,2)</f>
        <v>Borden Ave &amp; Van Dam St</v>
      </c>
      <c r="I262" s="246" t="s">
        <v>102</v>
      </c>
    </row>
    <row r="263" spans="2:10" x14ac:dyDescent="0.2">
      <c r="B263" s="247" t="s">
        <v>5</v>
      </c>
      <c r="C263" s="301">
        <v>15319</v>
      </c>
      <c r="D263" s="260">
        <v>0.56388888888888888</v>
      </c>
      <c r="E263" s="32"/>
      <c r="F263" s="8" t="s">
        <v>293</v>
      </c>
      <c r="H263" s="246" t="s">
        <v>304</v>
      </c>
      <c r="I263" s="246" t="s">
        <v>304</v>
      </c>
    </row>
    <row r="264" spans="2:10" x14ac:dyDescent="0.2">
      <c r="B264" s="247" t="s">
        <v>5</v>
      </c>
      <c r="C264" s="301">
        <v>15319</v>
      </c>
      <c r="D264" s="260">
        <v>0.58680555555555558</v>
      </c>
      <c r="E264" s="32"/>
      <c r="F264" s="247" t="s">
        <v>293</v>
      </c>
      <c r="H264" s="246" t="s">
        <v>304</v>
      </c>
      <c r="I264" s="246" t="s">
        <v>304</v>
      </c>
    </row>
    <row r="265" spans="2:10" x14ac:dyDescent="0.2">
      <c r="B265" s="247" t="s">
        <v>5</v>
      </c>
      <c r="C265" s="301">
        <v>15320</v>
      </c>
      <c r="D265" s="260">
        <v>0.36736111111111108</v>
      </c>
      <c r="E265" s="32"/>
      <c r="F265" s="247" t="s">
        <v>293</v>
      </c>
      <c r="H265" s="246" t="s">
        <v>304</v>
      </c>
      <c r="I265" s="246" t="s">
        <v>304</v>
      </c>
    </row>
    <row r="266" spans="2:10" x14ac:dyDescent="0.2">
      <c r="B266" s="247" t="s">
        <v>5</v>
      </c>
      <c r="C266" s="301">
        <v>15324</v>
      </c>
      <c r="D266" s="260">
        <v>6.5972222222222224E-2</v>
      </c>
      <c r="E266" s="32"/>
      <c r="F266" s="247">
        <v>7178</v>
      </c>
      <c r="G266" s="247" t="s">
        <v>296</v>
      </c>
      <c r="H266" s="90" t="str">
        <f>VLOOKUP(F266,'Alarm boxes'!$E$17:$F$962,2)</f>
        <v>4th Ave &amp; Vernon Blvd</v>
      </c>
      <c r="I266" s="246" t="s">
        <v>102</v>
      </c>
      <c r="J266" s="348" t="str">
        <f>CONCATENATE($J$7,F266,$J$8,MID(G266,8,1))</f>
        <v>Special box 7178 terminal 1</v>
      </c>
    </row>
    <row r="267" spans="2:10" x14ac:dyDescent="0.2">
      <c r="B267" s="247" t="s">
        <v>5</v>
      </c>
      <c r="C267" s="301">
        <v>15325</v>
      </c>
      <c r="D267" s="260">
        <v>0.25486111111111109</v>
      </c>
      <c r="E267" s="32"/>
      <c r="F267" s="247">
        <v>7229</v>
      </c>
      <c r="H267" s="90" t="str">
        <f>VLOOKUP(F267,'Alarm boxes'!$E$17:$F$962,2)</f>
        <v>Starr Ave &amp; Van Dam St</v>
      </c>
      <c r="I267" s="246" t="s">
        <v>305</v>
      </c>
    </row>
    <row r="268" spans="2:10" x14ac:dyDescent="0.2">
      <c r="B268" s="247" t="s">
        <v>5</v>
      </c>
      <c r="C268" s="301">
        <v>15332</v>
      </c>
      <c r="D268" s="260">
        <v>0.81736111111111109</v>
      </c>
      <c r="E268" s="32"/>
      <c r="F268" s="247">
        <v>7117</v>
      </c>
      <c r="H268" s="90" t="str">
        <f>VLOOKUP(F268,'Alarm boxes'!$E$17:$F$962,2)</f>
        <v>49th Ave &amp; Vernon Blvd</v>
      </c>
      <c r="I268" s="246" t="s">
        <v>306</v>
      </c>
    </row>
    <row r="269" spans="2:10" x14ac:dyDescent="0.2">
      <c r="B269" s="247" t="s">
        <v>5</v>
      </c>
      <c r="C269" s="301">
        <v>15336</v>
      </c>
      <c r="D269" s="260">
        <v>0.3972222222222222</v>
      </c>
      <c r="E269" s="32"/>
      <c r="F269" s="247">
        <v>7135</v>
      </c>
      <c r="G269" s="247" t="s">
        <v>297</v>
      </c>
      <c r="H269" s="90" t="str">
        <f>VLOOKUP(F269,'Alarm boxes'!$E$17:$F$962,2)</f>
        <v>43rd &amp; Jackson Aves</v>
      </c>
      <c r="I269" s="246" t="s">
        <v>193</v>
      </c>
      <c r="J269" s="348" t="str">
        <f>CONCATENATE($J$9,MID(G269,5,4))</f>
        <v>Engine &amp; truck to box 7135</v>
      </c>
    </row>
    <row r="270" spans="2:10" ht="13.5" thickBot="1" x14ac:dyDescent="0.25">
      <c r="B270" s="4" t="s">
        <v>5</v>
      </c>
      <c r="C270" s="394">
        <v>15337</v>
      </c>
      <c r="D270" s="395">
        <v>0.65277777777777779</v>
      </c>
      <c r="E270" s="399"/>
      <c r="F270" s="4">
        <v>7121</v>
      </c>
      <c r="G270" s="4" t="s">
        <v>298</v>
      </c>
      <c r="H270" s="397" t="str">
        <f>VLOOKUP(F270,'Alarm boxes'!$E$17:$F$962,2)</f>
        <v>47th Ave &amp; 5th St</v>
      </c>
      <c r="I270" s="398" t="s">
        <v>62</v>
      </c>
      <c r="J270" s="408" t="str">
        <f>CONCATENATE(B270,$J$6,F270)</f>
        <v>E 258 special call to box 7121</v>
      </c>
    </row>
    <row r="271" spans="2:10" ht="13.5" thickTop="1" x14ac:dyDescent="0.2">
      <c r="B271" s="247" t="s">
        <v>5</v>
      </c>
      <c r="C271" s="301">
        <v>15349</v>
      </c>
      <c r="D271" s="260">
        <v>0.87361111111111101</v>
      </c>
      <c r="E271" s="32"/>
      <c r="F271" s="247">
        <v>7369</v>
      </c>
      <c r="H271" s="90" t="str">
        <f>VLOOKUP(F271,'Alarm boxes'!$E$17:$F$962,2)</f>
        <v>38th Ave &amp; 10th St</v>
      </c>
      <c r="I271" s="246" t="s">
        <v>311</v>
      </c>
    </row>
    <row r="272" spans="2:10" x14ac:dyDescent="0.2">
      <c r="B272" s="247" t="s">
        <v>5</v>
      </c>
      <c r="C272" s="301">
        <v>15350</v>
      </c>
      <c r="D272" s="260">
        <v>0.77222222222222225</v>
      </c>
      <c r="E272" s="32">
        <v>0.79861111111111116</v>
      </c>
      <c r="F272" s="247">
        <v>7127</v>
      </c>
      <c r="G272" s="247" t="s">
        <v>319</v>
      </c>
      <c r="H272" s="90" t="str">
        <f>VLOOKUP(F272,'Alarm boxes'!$E$17:$F$962,2)</f>
        <v>46th Ave &amp; 11th ST</v>
      </c>
      <c r="I272" s="246" t="s">
        <v>312</v>
      </c>
      <c r="J272" s="348" t="str">
        <f t="shared" ref="J272:J274" si="2">CONCATENATE($J$7,F272,$J$8,MID(G272,8,1))</f>
        <v>Special box 7127 terminal 5</v>
      </c>
    </row>
    <row r="273" spans="2:10" x14ac:dyDescent="0.2">
      <c r="B273" s="247" t="s">
        <v>5</v>
      </c>
      <c r="C273" s="301">
        <v>15352</v>
      </c>
      <c r="D273" s="260">
        <v>0.77916666666666667</v>
      </c>
      <c r="E273" s="32"/>
      <c r="F273" s="247">
        <v>7124</v>
      </c>
      <c r="G273" s="247" t="s">
        <v>320</v>
      </c>
      <c r="H273" s="90" t="str">
        <f>VLOOKUP(F273,'Alarm boxes'!$E$17:$F$962,2)</f>
        <v>46th Rd &amp; Vernon Blvd</v>
      </c>
      <c r="I273" s="246" t="s">
        <v>213</v>
      </c>
      <c r="J273" s="348" t="str">
        <f t="shared" si="2"/>
        <v>Special box 7124 terminal 3</v>
      </c>
    </row>
    <row r="274" spans="2:10" x14ac:dyDescent="0.2">
      <c r="B274" s="247" t="s">
        <v>5</v>
      </c>
      <c r="C274" s="301">
        <v>15353</v>
      </c>
      <c r="D274" s="260">
        <v>0.98263888888888884</v>
      </c>
      <c r="E274" s="32">
        <v>0</v>
      </c>
      <c r="F274" s="247">
        <v>7114</v>
      </c>
      <c r="G274" s="247" t="s">
        <v>321</v>
      </c>
      <c r="H274" s="90" t="str">
        <f>VLOOKUP(F274,'Alarm boxes'!$E$17:$F$962,2)</f>
        <v>51st Ave &amp; 21st St</v>
      </c>
      <c r="I274" s="322" t="s">
        <v>313</v>
      </c>
      <c r="J274" s="348" t="str">
        <f t="shared" si="2"/>
        <v>Special box 7114 terminal 5</v>
      </c>
    </row>
    <row r="275" spans="2:10" x14ac:dyDescent="0.2">
      <c r="B275" s="247" t="s">
        <v>5</v>
      </c>
      <c r="C275" s="301">
        <v>15354</v>
      </c>
      <c r="D275" s="260">
        <v>0.74513888888888891</v>
      </c>
      <c r="E275" s="32">
        <v>0.81527777777777777</v>
      </c>
      <c r="F275" s="247">
        <v>7113</v>
      </c>
      <c r="H275" s="90" t="str">
        <f>VLOOKUP(F275,'Alarm boxes'!$E$17:$F$962,2)</f>
        <v>53rd Ave &amp; 11th St</v>
      </c>
      <c r="I275" s="246" t="s">
        <v>314</v>
      </c>
    </row>
    <row r="276" spans="2:10" x14ac:dyDescent="0.2">
      <c r="B276" s="247" t="s">
        <v>5</v>
      </c>
      <c r="C276" s="301">
        <v>15366</v>
      </c>
      <c r="D276" s="260">
        <v>8.6805555555555566E-2</v>
      </c>
      <c r="E276" s="32"/>
      <c r="F276" s="247">
        <v>45</v>
      </c>
      <c r="H276" s="90" t="str">
        <f>VLOOKUP(F276,'Alarm boxes'!$E$17:$F$962,2)</f>
        <v>Manhatten Ave &amp; Freeman St</v>
      </c>
      <c r="I276" s="246" t="s">
        <v>74</v>
      </c>
    </row>
    <row r="277" spans="2:10" x14ac:dyDescent="0.2">
      <c r="B277" s="34" t="s">
        <v>5</v>
      </c>
      <c r="C277" s="302">
        <v>15370</v>
      </c>
      <c r="D277" s="266">
        <v>0.66249999999999998</v>
      </c>
      <c r="E277" s="136"/>
      <c r="F277" s="34">
        <v>7243</v>
      </c>
      <c r="G277" s="34" t="s">
        <v>322</v>
      </c>
      <c r="H277" s="140" t="str">
        <f>VLOOKUP(F277,'Alarm boxes'!$E$17:$F$962,2)</f>
        <v>Borden Ave &amp; Van Dam St</v>
      </c>
      <c r="I277" s="140" t="s">
        <v>315</v>
      </c>
      <c r="J277" s="349" t="s">
        <v>2300</v>
      </c>
    </row>
    <row r="278" spans="2:10" x14ac:dyDescent="0.2">
      <c r="B278" s="16" t="s">
        <v>5</v>
      </c>
      <c r="C278" s="303">
        <v>15372</v>
      </c>
      <c r="D278" s="264">
        <v>0.99722222222222223</v>
      </c>
      <c r="E278" s="44"/>
      <c r="F278" s="16">
        <v>45</v>
      </c>
      <c r="G278" s="16"/>
      <c r="H278" s="91" t="str">
        <f>VLOOKUP(F278,'Alarm boxes'!$E$17:$F$962,2)</f>
        <v>Manhatten Ave &amp; Freeman St</v>
      </c>
      <c r="I278" s="48" t="s">
        <v>44</v>
      </c>
      <c r="J278" s="413"/>
    </row>
    <row r="279" spans="2:10" x14ac:dyDescent="0.2">
      <c r="B279" s="247" t="s">
        <v>5</v>
      </c>
      <c r="C279" s="301">
        <v>15376</v>
      </c>
      <c r="D279" s="260">
        <v>0.59375</v>
      </c>
      <c r="E279" s="32"/>
      <c r="F279" s="247">
        <v>7116</v>
      </c>
      <c r="G279" s="247" t="s">
        <v>76</v>
      </c>
      <c r="H279" s="90" t="str">
        <f>VLOOKUP(F279,'Alarm boxes'!$E$17:$F$962,2)</f>
        <v>Jackson Ave &amp; 11th St</v>
      </c>
      <c r="I279" s="246" t="s">
        <v>213</v>
      </c>
      <c r="J279" s="348" t="str">
        <f>CONCATENATE($J$9,MID(G279,5,4))</f>
        <v>Engine &amp; truck to box 7116</v>
      </c>
    </row>
    <row r="280" spans="2:10" x14ac:dyDescent="0.2">
      <c r="B280" s="247" t="s">
        <v>5</v>
      </c>
      <c r="C280" s="301">
        <v>15385</v>
      </c>
      <c r="D280" s="260">
        <v>0.22916666666666666</v>
      </c>
      <c r="E280" s="32"/>
      <c r="F280" s="247">
        <v>7127</v>
      </c>
      <c r="H280" s="90" t="str">
        <f>VLOOKUP(F280,'Alarm boxes'!$E$17:$F$962,2)</f>
        <v>46th Ave &amp; 11th ST</v>
      </c>
      <c r="I280" s="246" t="s">
        <v>213</v>
      </c>
    </row>
    <row r="281" spans="2:10" x14ac:dyDescent="0.2">
      <c r="B281" s="16" t="s">
        <v>5</v>
      </c>
      <c r="C281" s="303">
        <v>15393</v>
      </c>
      <c r="D281" s="264">
        <v>0.85555555555555562</v>
      </c>
      <c r="E281" s="44"/>
      <c r="F281" s="16">
        <v>7107</v>
      </c>
      <c r="G281" s="16" t="s">
        <v>201</v>
      </c>
      <c r="H281" s="91" t="str">
        <f>VLOOKUP(F281,'Alarm boxes'!$E$17:$F$962,2)</f>
        <v>51st St &amp; Jackson Aves</v>
      </c>
      <c r="I281" s="48" t="s">
        <v>91</v>
      </c>
      <c r="J281" s="413" t="str">
        <f>CONCATENATE($J$9,MID(G281,5,4))</f>
        <v>Engine &amp; truck to box 7107</v>
      </c>
    </row>
    <row r="282" spans="2:10" x14ac:dyDescent="0.2">
      <c r="B282" s="247" t="s">
        <v>5</v>
      </c>
      <c r="C282" s="301">
        <v>15408</v>
      </c>
      <c r="D282" s="260">
        <v>8.3333333333333332E-3</v>
      </c>
      <c r="E282" s="32"/>
      <c r="F282" s="247">
        <v>7132</v>
      </c>
      <c r="H282" s="90" t="str">
        <f>VLOOKUP(F282,'Alarm boxes'!$E$17:$F$962,2)</f>
        <v>46th &amp; Jackson Aves</v>
      </c>
      <c r="I282" s="246" t="s">
        <v>44</v>
      </c>
    </row>
    <row r="283" spans="2:10" x14ac:dyDescent="0.2">
      <c r="B283" s="247" t="s">
        <v>5</v>
      </c>
      <c r="C283" s="301">
        <v>15408</v>
      </c>
      <c r="D283" s="260">
        <v>0.12361111111111112</v>
      </c>
      <c r="E283" s="32">
        <v>0.16319444444444445</v>
      </c>
      <c r="F283" s="247">
        <v>7131</v>
      </c>
      <c r="H283" s="90" t="str">
        <f>VLOOKUP(F283,'Alarm boxes'!$E$17:$F$962,2)</f>
        <v>45th Rd &amp; 21st St</v>
      </c>
      <c r="I283" s="246" t="s">
        <v>316</v>
      </c>
    </row>
    <row r="284" spans="2:10" x14ac:dyDescent="0.2">
      <c r="B284" s="247" t="s">
        <v>5</v>
      </c>
      <c r="C284" s="301">
        <v>15410</v>
      </c>
      <c r="D284" s="260">
        <v>0.70486111111111116</v>
      </c>
      <c r="E284" s="32">
        <v>0.73055555555555562</v>
      </c>
      <c r="F284" s="247">
        <v>7112</v>
      </c>
      <c r="H284" s="90" t="str">
        <f>VLOOKUP(F284,'Alarm boxes'!$E$17:$F$962,2)</f>
        <v>51st Ave &amp; 11 St</v>
      </c>
      <c r="I284" s="246" t="s">
        <v>317</v>
      </c>
    </row>
    <row r="285" spans="2:10" x14ac:dyDescent="0.2">
      <c r="B285" s="247" t="s">
        <v>5</v>
      </c>
      <c r="C285" s="301">
        <v>15413</v>
      </c>
      <c r="D285" s="260">
        <v>0.75763888888888886</v>
      </c>
      <c r="E285" s="32"/>
      <c r="F285" s="247">
        <v>7181</v>
      </c>
      <c r="H285" s="90" t="str">
        <f>VLOOKUP(F285,'Alarm boxes'!$E$17:$F$962,2)</f>
        <v>40th Ave  &amp; 9th St</v>
      </c>
      <c r="I285" s="246" t="s">
        <v>62</v>
      </c>
    </row>
    <row r="286" spans="2:10" x14ac:dyDescent="0.2">
      <c r="B286" s="247" t="s">
        <v>5</v>
      </c>
      <c r="C286" s="301">
        <v>15431</v>
      </c>
      <c r="D286" s="260">
        <v>0.97083333333333333</v>
      </c>
      <c r="E286" s="32"/>
      <c r="F286" s="247">
        <v>7139</v>
      </c>
      <c r="H286" s="90" t="str">
        <f>VLOOKUP(F286,'Alarm boxes'!$E$17:$F$962,2)</f>
        <v>43rd Ave &amp; 23rd St</v>
      </c>
      <c r="I286" s="246" t="s">
        <v>44</v>
      </c>
    </row>
    <row r="287" spans="2:10" x14ac:dyDescent="0.2">
      <c r="B287" s="16" t="s">
        <v>5</v>
      </c>
      <c r="C287" s="303">
        <v>15431</v>
      </c>
      <c r="D287" s="264">
        <v>0.98055555555555562</v>
      </c>
      <c r="E287" s="44">
        <v>8.3333333333333332E-3</v>
      </c>
      <c r="F287" s="16">
        <v>7183</v>
      </c>
      <c r="G287" s="16"/>
      <c r="H287" s="91" t="str">
        <f>VLOOKUP(F287,'Alarm boxes'!$E$17:$F$962,2)</f>
        <v>40th Ave &amp; 13th St</v>
      </c>
      <c r="I287" s="48" t="s">
        <v>318</v>
      </c>
      <c r="J287" s="413"/>
    </row>
    <row r="288" spans="2:10" x14ac:dyDescent="0.2">
      <c r="B288" s="247" t="s">
        <v>5</v>
      </c>
      <c r="C288" s="301">
        <v>15442</v>
      </c>
      <c r="D288" s="260">
        <v>0.38472222222222219</v>
      </c>
      <c r="E288" s="32"/>
      <c r="F288" s="247">
        <v>7162</v>
      </c>
      <c r="H288" s="90" t="str">
        <f>VLOOKUP(F288,'Alarm boxes'!$E$17:$F$962,2)</f>
        <v xml:space="preserve"> Jackson Ave &amp; 42nd Rd</v>
      </c>
      <c r="I288" s="246" t="s">
        <v>49</v>
      </c>
    </row>
    <row r="289" spans="2:10" x14ac:dyDescent="0.2">
      <c r="B289" s="34" t="s">
        <v>5</v>
      </c>
      <c r="C289" s="302">
        <v>15447</v>
      </c>
      <c r="D289" s="266">
        <v>0.99097222222222225</v>
      </c>
      <c r="E289" s="136">
        <v>0.14375000000000002</v>
      </c>
      <c r="F289" s="34">
        <v>46</v>
      </c>
      <c r="G289" s="34"/>
      <c r="H289" s="140" t="str">
        <f>VLOOKUP(F289,'Alarm boxes'!$E$17:$F$962,2)</f>
        <v>Manhattan Ave &amp; Clay St</v>
      </c>
      <c r="I289" s="150" t="s">
        <v>2327</v>
      </c>
      <c r="J289" s="349" t="s">
        <v>2328</v>
      </c>
    </row>
    <row r="290" spans="2:10" x14ac:dyDescent="0.2">
      <c r="B290" s="247" t="s">
        <v>5</v>
      </c>
      <c r="C290" s="301">
        <v>15484</v>
      </c>
      <c r="D290" s="260">
        <v>8.5416666666666655E-2</v>
      </c>
      <c r="E290" s="32"/>
      <c r="F290" s="247">
        <v>7216</v>
      </c>
      <c r="H290" s="90" t="str">
        <f>VLOOKUP(F290,'Alarm boxes'!$E$17:$F$962,2)</f>
        <v>Greenpoint &amp; Railroad Aves</v>
      </c>
      <c r="I290" s="246" t="s">
        <v>44</v>
      </c>
    </row>
    <row r="291" spans="2:10" x14ac:dyDescent="0.2">
      <c r="B291" s="247" t="s">
        <v>5</v>
      </c>
      <c r="C291" s="301">
        <v>15486</v>
      </c>
      <c r="D291" s="260">
        <v>0.29930555555555555</v>
      </c>
      <c r="E291" s="32"/>
      <c r="F291" s="247">
        <v>7236</v>
      </c>
      <c r="H291" s="90" t="str">
        <f>VLOOKUP(F291,'Alarm boxes'!$E$17:$F$962,2)</f>
        <v>Borden Ave &amp; Van Dam St</v>
      </c>
      <c r="I291" s="246" t="s">
        <v>302</v>
      </c>
    </row>
    <row r="292" spans="2:10" x14ac:dyDescent="0.2">
      <c r="B292" s="16" t="s">
        <v>5</v>
      </c>
      <c r="C292" s="303">
        <v>15491</v>
      </c>
      <c r="D292" s="264">
        <v>0.8125</v>
      </c>
      <c r="E292" s="44">
        <v>0.86944444444444446</v>
      </c>
      <c r="F292" s="16">
        <v>7118</v>
      </c>
      <c r="G292" s="16"/>
      <c r="H292" s="91" t="str">
        <f>VLOOKUP(F292,'Alarm boxes'!$E$17:$F$962,2)</f>
        <v>50TH Ave &amp; 5th St</v>
      </c>
      <c r="I292" s="48" t="s">
        <v>326</v>
      </c>
      <c r="J292" s="413"/>
    </row>
    <row r="293" spans="2:10" x14ac:dyDescent="0.2">
      <c r="B293" s="247" t="s">
        <v>5</v>
      </c>
      <c r="C293" s="301">
        <v>15501</v>
      </c>
      <c r="D293" s="260">
        <v>0.65902777777777777</v>
      </c>
      <c r="E293" s="32"/>
      <c r="F293" s="247">
        <v>7216</v>
      </c>
      <c r="H293" s="90" t="str">
        <f>VLOOKUP(F293,'Alarm boxes'!$E$17:$F$962,2)</f>
        <v>Greenpoint &amp; Railroad Aves</v>
      </c>
      <c r="I293" s="246" t="s">
        <v>44</v>
      </c>
    </row>
    <row r="294" spans="2:10" x14ac:dyDescent="0.2">
      <c r="B294" s="247" t="s">
        <v>5</v>
      </c>
      <c r="C294" s="301">
        <v>15511</v>
      </c>
      <c r="D294" s="260">
        <v>0.97916666666666663</v>
      </c>
      <c r="E294" s="32"/>
      <c r="F294" s="247">
        <v>24</v>
      </c>
      <c r="H294" s="90" t="str">
        <f>VLOOKUP(F294,'Alarm boxes'!$E$17:$F$962,2)</f>
        <v>Franlkin &amp; Dupont Sts</v>
      </c>
      <c r="I294" s="246" t="s">
        <v>327</v>
      </c>
    </row>
    <row r="295" spans="2:10" x14ac:dyDescent="0.2">
      <c r="B295" s="247" t="s">
        <v>5</v>
      </c>
      <c r="C295" s="301">
        <v>15515</v>
      </c>
      <c r="D295" s="260">
        <v>0.75208333333333333</v>
      </c>
      <c r="E295" s="32"/>
      <c r="F295" s="247">
        <v>28</v>
      </c>
      <c r="H295" s="90" t="str">
        <f>VLOOKUP(F295,'Alarm boxes'!$E$17:$F$962,2)</f>
        <v>West &amp; Huron Sts</v>
      </c>
      <c r="I295" s="246" t="s">
        <v>44</v>
      </c>
    </row>
    <row r="296" spans="2:10" x14ac:dyDescent="0.2">
      <c r="B296" s="16" t="s">
        <v>5</v>
      </c>
      <c r="C296" s="303">
        <v>15519</v>
      </c>
      <c r="D296" s="264">
        <v>0.27638888888888885</v>
      </c>
      <c r="E296" s="44"/>
      <c r="F296" s="16">
        <v>27</v>
      </c>
      <c r="G296" s="16"/>
      <c r="H296" s="91" t="str">
        <f>VLOOKUP(F296,'Alarm boxes'!$E$17:$F$962,2)</f>
        <v>Franlkin &amp; Green Sts</v>
      </c>
      <c r="I296" s="48" t="s">
        <v>328</v>
      </c>
      <c r="J296" s="413"/>
    </row>
    <row r="297" spans="2:10" ht="13.5" thickBot="1" x14ac:dyDescent="0.25">
      <c r="B297" s="247" t="s">
        <v>5</v>
      </c>
      <c r="C297" s="301">
        <v>15535</v>
      </c>
      <c r="D297" s="260">
        <v>0.6875</v>
      </c>
      <c r="E297" s="32"/>
      <c r="F297" s="247">
        <v>7123</v>
      </c>
      <c r="H297" s="90" t="str">
        <f>VLOOKUP(F297,'Alarm boxes'!$E$17:$F$962,2)</f>
        <v>47th Rd &amp; Vernon Blvd</v>
      </c>
      <c r="I297" s="246" t="s">
        <v>49</v>
      </c>
    </row>
    <row r="298" spans="2:10" ht="20.100000000000001" customHeight="1" thickBot="1" x14ac:dyDescent="0.25">
      <c r="B298" s="382" t="s">
        <v>5</v>
      </c>
      <c r="C298" s="378">
        <v>15536</v>
      </c>
      <c r="D298" s="379"/>
      <c r="E298" s="380"/>
      <c r="F298" s="380"/>
      <c r="G298" s="380"/>
      <c r="H298" s="381" t="s">
        <v>1174</v>
      </c>
      <c r="I298" s="381" t="s">
        <v>1174</v>
      </c>
      <c r="J298" s="372"/>
    </row>
    <row r="299" spans="2:10" x14ac:dyDescent="0.2">
      <c r="B299" s="247" t="s">
        <v>5</v>
      </c>
      <c r="C299" s="301">
        <v>15538</v>
      </c>
      <c r="D299" s="260">
        <v>0.43958333333333338</v>
      </c>
      <c r="E299" s="32">
        <v>0.4604166666666667</v>
      </c>
      <c r="F299" s="247">
        <v>7126</v>
      </c>
      <c r="H299" s="90" t="str">
        <f>VLOOKUP(F299,'Alarm boxes'!$E$17:$F$962,2)</f>
        <v>47th Ave &amp; 11th St</v>
      </c>
      <c r="I299" s="246" t="s">
        <v>329</v>
      </c>
    </row>
    <row r="300" spans="2:10" x14ac:dyDescent="0.2">
      <c r="B300" s="247" t="s">
        <v>5</v>
      </c>
      <c r="C300" s="301">
        <v>15539</v>
      </c>
      <c r="D300" s="260">
        <v>0.58680555555555558</v>
      </c>
      <c r="E300" s="32">
        <v>0.66597222222222219</v>
      </c>
      <c r="F300" s="247">
        <v>7117</v>
      </c>
      <c r="H300" s="90" t="str">
        <f>VLOOKUP(F300,'Alarm boxes'!$E$17:$F$962,2)</f>
        <v>49th Ave &amp; Vernon Blvd</v>
      </c>
      <c r="I300" s="246" t="s">
        <v>330</v>
      </c>
    </row>
    <row r="301" spans="2:10" x14ac:dyDescent="0.2">
      <c r="B301" s="16" t="s">
        <v>5</v>
      </c>
      <c r="C301" s="303">
        <v>15550</v>
      </c>
      <c r="D301" s="264">
        <v>0.78819444444444453</v>
      </c>
      <c r="E301" s="44"/>
      <c r="F301" s="16">
        <v>7371</v>
      </c>
      <c r="G301" s="16"/>
      <c r="H301" s="91" t="str">
        <f>VLOOKUP(F301,'Alarm boxes'!$E$17:$F$962,2)</f>
        <v>unknown</v>
      </c>
      <c r="I301" s="48" t="s">
        <v>74</v>
      </c>
      <c r="J301" s="413"/>
    </row>
    <row r="302" spans="2:10" x14ac:dyDescent="0.2">
      <c r="B302" s="247" t="s">
        <v>5</v>
      </c>
      <c r="C302" s="301">
        <v>15559</v>
      </c>
      <c r="D302" s="260">
        <v>0.46597222222222223</v>
      </c>
      <c r="E302" s="32"/>
      <c r="F302" s="247">
        <v>64</v>
      </c>
      <c r="H302" s="90" t="str">
        <f>VLOOKUP(F302,'Alarm boxes'!$E$17:$F$962,2)</f>
        <v>Provost &amp; Dupont Sts</v>
      </c>
      <c r="I302" s="246" t="s">
        <v>44</v>
      </c>
    </row>
    <row r="303" spans="2:10" x14ac:dyDescent="0.2">
      <c r="B303" s="247" t="s">
        <v>5</v>
      </c>
      <c r="C303" s="301">
        <v>15572</v>
      </c>
      <c r="D303" s="260">
        <v>0.93819444444444444</v>
      </c>
      <c r="E303" s="32"/>
      <c r="F303" s="247">
        <v>7143</v>
      </c>
      <c r="H303" s="90" t="str">
        <f>VLOOKUP(F303,'Alarm boxes'!$E$17:$F$962,2)</f>
        <v>44th Ave &amp; 21st St</v>
      </c>
      <c r="I303" s="246" t="s">
        <v>331</v>
      </c>
    </row>
    <row r="304" spans="2:10" x14ac:dyDescent="0.2">
      <c r="B304" s="247" t="s">
        <v>5</v>
      </c>
      <c r="C304" s="301">
        <v>15573</v>
      </c>
      <c r="D304" s="260">
        <v>0.68333333333333324</v>
      </c>
      <c r="E304" s="32"/>
      <c r="F304" s="247">
        <v>7153</v>
      </c>
      <c r="H304" s="90" t="str">
        <f>VLOOKUP(F304,'Alarm boxes'!$E$17:$F$962,2)</f>
        <v>43rd Rd &amp; 11th St</v>
      </c>
      <c r="I304" s="246" t="s">
        <v>171</v>
      </c>
    </row>
    <row r="305" spans="2:10" ht="13.5" thickBot="1" x14ac:dyDescent="0.25">
      <c r="B305" s="247" t="s">
        <v>5</v>
      </c>
      <c r="C305" s="301">
        <v>15579</v>
      </c>
      <c r="D305" s="260">
        <v>0.52361111111111114</v>
      </c>
      <c r="E305" s="32"/>
      <c r="F305" s="247">
        <v>64</v>
      </c>
      <c r="H305" s="90" t="str">
        <f>VLOOKUP(F305,'Alarm boxes'!$E$17:$F$962,2)</f>
        <v>Provost &amp; Dupont Sts</v>
      </c>
      <c r="I305" s="246" t="s">
        <v>49</v>
      </c>
    </row>
    <row r="306" spans="2:10" x14ac:dyDescent="0.2">
      <c r="B306" s="447" t="s">
        <v>5</v>
      </c>
      <c r="C306" s="448">
        <v>15581</v>
      </c>
      <c r="D306" s="449" t="s">
        <v>197</v>
      </c>
      <c r="E306" s="450"/>
      <c r="F306" s="450"/>
      <c r="G306" s="450"/>
      <c r="H306" s="451" t="s">
        <v>197</v>
      </c>
      <c r="I306" s="451" t="s">
        <v>197</v>
      </c>
      <c r="J306" s="452"/>
    </row>
    <row r="307" spans="2:10" ht="13.5" thickBot="1" x14ac:dyDescent="0.25">
      <c r="B307" s="83" t="s">
        <v>5</v>
      </c>
      <c r="C307" s="305">
        <v>15601</v>
      </c>
      <c r="D307" s="270" t="s">
        <v>197</v>
      </c>
      <c r="E307" s="123"/>
      <c r="F307" s="123"/>
      <c r="G307" s="123"/>
      <c r="H307" s="89" t="s">
        <v>197</v>
      </c>
      <c r="I307" s="89" t="s">
        <v>197</v>
      </c>
      <c r="J307" s="292"/>
    </row>
    <row r="308" spans="2:10" x14ac:dyDescent="0.2">
      <c r="B308" s="247" t="s">
        <v>5</v>
      </c>
      <c r="C308" s="301">
        <v>15606</v>
      </c>
      <c r="D308" s="260">
        <v>0.75902777777777775</v>
      </c>
      <c r="E308" s="32"/>
      <c r="F308" s="247">
        <v>7145</v>
      </c>
      <c r="H308" s="90" t="str">
        <f>VLOOKUP(F308,'Alarm boxes'!$E$17:$F$962,2)</f>
        <v>44th Rd &amp; 11th St</v>
      </c>
      <c r="I308" s="246" t="s">
        <v>171</v>
      </c>
    </row>
    <row r="309" spans="2:10" x14ac:dyDescent="0.2">
      <c r="B309" s="143" t="s">
        <v>5</v>
      </c>
      <c r="C309" s="307">
        <v>15614</v>
      </c>
      <c r="D309" s="272">
        <v>0.59652777777777777</v>
      </c>
      <c r="E309" s="147">
        <v>0.66666666666666663</v>
      </c>
      <c r="F309" s="143">
        <v>7119</v>
      </c>
      <c r="G309" s="143"/>
      <c r="H309" s="146" t="str">
        <f>VLOOKUP(F309,'Alarm boxes'!$E$17:$F$962,2)</f>
        <v>48th Ave &amp; 5th St</v>
      </c>
      <c r="I309" s="323" t="s">
        <v>2329</v>
      </c>
      <c r="J309" s="455" t="s">
        <v>2330</v>
      </c>
    </row>
    <row r="310" spans="2:10" x14ac:dyDescent="0.2">
      <c r="B310" s="247" t="s">
        <v>5</v>
      </c>
      <c r="C310" s="301">
        <v>15615</v>
      </c>
      <c r="D310" s="260">
        <v>0.66319444444444442</v>
      </c>
      <c r="E310" s="32"/>
      <c r="F310" s="247">
        <v>7146</v>
      </c>
      <c r="H310" s="90" t="str">
        <f>VLOOKUP(F310,'Alarm boxes'!$E$17:$F$962,2)</f>
        <v>44th Ave &amp; 10 th St</v>
      </c>
      <c r="I310" s="246" t="s">
        <v>44</v>
      </c>
    </row>
    <row r="311" spans="2:10" x14ac:dyDescent="0.2">
      <c r="B311" s="247" t="s">
        <v>5</v>
      </c>
      <c r="C311" s="301">
        <v>15618</v>
      </c>
      <c r="D311" s="260">
        <v>6.3888888888888884E-2</v>
      </c>
      <c r="E311" s="32">
        <v>8.4722222222222213E-2</v>
      </c>
      <c r="F311" s="247">
        <v>7158</v>
      </c>
      <c r="H311" s="90" t="str">
        <f>VLOOKUP(F311,'Alarm boxes'!$E$17:$F$962,2)</f>
        <v>42nd Rd &amp; 24th St</v>
      </c>
      <c r="I311" s="246" t="s">
        <v>332</v>
      </c>
    </row>
    <row r="312" spans="2:10" x14ac:dyDescent="0.2">
      <c r="B312" s="247" t="s">
        <v>5</v>
      </c>
      <c r="C312" s="301">
        <v>15618</v>
      </c>
      <c r="D312" s="260">
        <v>0.14722222222222223</v>
      </c>
      <c r="E312" s="32"/>
      <c r="F312" s="247">
        <v>7163</v>
      </c>
      <c r="H312" s="90" t="str">
        <f>VLOOKUP(F312,'Alarm boxes'!$E$17:$F$962,2)</f>
        <v>Bridge Plaza So &amp; 28th St</v>
      </c>
      <c r="I312" s="246" t="s">
        <v>44</v>
      </c>
    </row>
    <row r="313" spans="2:10" x14ac:dyDescent="0.2">
      <c r="B313" s="247" t="s">
        <v>5</v>
      </c>
      <c r="C313" s="301">
        <v>15618</v>
      </c>
      <c r="D313" s="260">
        <v>0.21388888888888891</v>
      </c>
      <c r="E313" s="32"/>
      <c r="F313" s="247">
        <v>7370</v>
      </c>
      <c r="H313" s="90" t="str">
        <f>VLOOKUP(F313,'Alarm boxes'!$E$17:$F$962,2)</f>
        <v>37th Ave &amp; 9th St</v>
      </c>
      <c r="I313" s="246" t="s">
        <v>44</v>
      </c>
    </row>
    <row r="314" spans="2:10" x14ac:dyDescent="0.2">
      <c r="B314" s="247" t="s">
        <v>5</v>
      </c>
      <c r="C314" s="301">
        <v>15620</v>
      </c>
      <c r="D314" s="260">
        <v>0.23055555555555554</v>
      </c>
      <c r="E314" s="32"/>
      <c r="F314" s="247">
        <v>7358</v>
      </c>
      <c r="H314" s="90" t="str">
        <f>VLOOKUP(F314,'Alarm boxes'!$E$17:$F$962,2)</f>
        <v>38th Ave &amp; 30th St</v>
      </c>
      <c r="I314" s="246" t="s">
        <v>44</v>
      </c>
    </row>
    <row r="315" spans="2:10" x14ac:dyDescent="0.2">
      <c r="B315" s="247" t="s">
        <v>5</v>
      </c>
      <c r="C315" s="301">
        <v>15626</v>
      </c>
      <c r="D315" s="260">
        <v>0.83680555555555547</v>
      </c>
      <c r="E315" s="32"/>
      <c r="F315" s="247">
        <v>64</v>
      </c>
      <c r="H315" s="90" t="str">
        <f>VLOOKUP(F315,'Alarm boxes'!$E$17:$F$962,2)</f>
        <v>Provost &amp; Dupont Sts</v>
      </c>
      <c r="I315" s="246" t="s">
        <v>171</v>
      </c>
    </row>
    <row r="316" spans="2:10" x14ac:dyDescent="0.2">
      <c r="B316" s="247" t="s">
        <v>5</v>
      </c>
      <c r="C316" s="301">
        <v>15627</v>
      </c>
      <c r="D316" s="260">
        <v>0.8666666666666667</v>
      </c>
      <c r="E316" s="32"/>
      <c r="F316" s="247">
        <v>7162</v>
      </c>
      <c r="H316" s="246" t="s">
        <v>96</v>
      </c>
      <c r="I316" s="246" t="s">
        <v>102</v>
      </c>
    </row>
    <row r="317" spans="2:10" x14ac:dyDescent="0.2">
      <c r="B317" s="247" t="s">
        <v>5</v>
      </c>
      <c r="C317" s="301">
        <v>15631</v>
      </c>
      <c r="D317" s="260">
        <v>0.36736111111111108</v>
      </c>
      <c r="E317" s="32"/>
      <c r="F317" s="247">
        <v>7371</v>
      </c>
      <c r="H317" s="246" t="s">
        <v>338</v>
      </c>
      <c r="I317" s="246" t="s">
        <v>302</v>
      </c>
    </row>
    <row r="318" spans="2:10" x14ac:dyDescent="0.2">
      <c r="B318" s="247" t="s">
        <v>5</v>
      </c>
      <c r="C318" s="301">
        <v>15644</v>
      </c>
      <c r="D318" s="260">
        <v>0.79583333333333339</v>
      </c>
      <c r="E318" s="32"/>
      <c r="F318" s="247">
        <v>7152</v>
      </c>
      <c r="H318" s="246" t="s">
        <v>253</v>
      </c>
      <c r="I318" s="246" t="s">
        <v>63</v>
      </c>
    </row>
    <row r="319" spans="2:10" x14ac:dyDescent="0.2">
      <c r="B319" s="16" t="s">
        <v>5</v>
      </c>
      <c r="C319" s="303">
        <v>15644</v>
      </c>
      <c r="D319" s="264">
        <v>0.85416666666666663</v>
      </c>
      <c r="E319" s="44"/>
      <c r="F319" s="16">
        <v>7154</v>
      </c>
      <c r="G319" s="16"/>
      <c r="H319" s="48" t="s">
        <v>204</v>
      </c>
      <c r="I319" s="48" t="s">
        <v>147</v>
      </c>
      <c r="J319" s="413"/>
    </row>
    <row r="320" spans="2:10" x14ac:dyDescent="0.2">
      <c r="B320" s="247" t="s">
        <v>5</v>
      </c>
      <c r="C320" s="301">
        <v>15648</v>
      </c>
      <c r="D320" s="260">
        <v>0.66527777777777775</v>
      </c>
      <c r="E320" s="32"/>
      <c r="F320" s="247">
        <v>28</v>
      </c>
      <c r="H320" s="246" t="s">
        <v>205</v>
      </c>
      <c r="I320" s="246" t="s">
        <v>44</v>
      </c>
    </row>
    <row r="321" spans="2:10" x14ac:dyDescent="0.2">
      <c r="B321" s="247" t="s">
        <v>5</v>
      </c>
      <c r="C321" s="301">
        <v>15662</v>
      </c>
      <c r="D321" s="260">
        <v>6.3194444444444442E-2</v>
      </c>
      <c r="E321" s="32"/>
      <c r="F321" s="247">
        <v>7216</v>
      </c>
      <c r="H321" s="246" t="s">
        <v>104</v>
      </c>
      <c r="I321" s="246" t="s">
        <v>44</v>
      </c>
    </row>
    <row r="322" spans="2:10" x14ac:dyDescent="0.2">
      <c r="B322" s="247" t="s">
        <v>5</v>
      </c>
      <c r="C322" s="301">
        <v>15662</v>
      </c>
      <c r="D322" s="260">
        <v>0.22638888888888889</v>
      </c>
      <c r="E322" s="32"/>
      <c r="F322" s="247">
        <v>63</v>
      </c>
      <c r="H322" s="246" t="s">
        <v>458</v>
      </c>
      <c r="I322" s="246" t="s">
        <v>44</v>
      </c>
    </row>
    <row r="323" spans="2:10" x14ac:dyDescent="0.2">
      <c r="B323" s="247" t="s">
        <v>5</v>
      </c>
      <c r="C323" s="301">
        <v>15662</v>
      </c>
      <c r="D323" s="260">
        <v>0.31805555555555554</v>
      </c>
      <c r="E323" s="32"/>
      <c r="F323" s="247">
        <v>7166</v>
      </c>
      <c r="H323" s="246" t="s">
        <v>336</v>
      </c>
      <c r="I323" s="246" t="s">
        <v>49</v>
      </c>
    </row>
    <row r="324" spans="2:10" x14ac:dyDescent="0.2">
      <c r="B324" s="16" t="s">
        <v>5</v>
      </c>
      <c r="C324" s="303">
        <v>15664</v>
      </c>
      <c r="D324" s="264">
        <v>0.89374999999999993</v>
      </c>
      <c r="E324" s="44">
        <v>0.91527777777777775</v>
      </c>
      <c r="F324" s="16">
        <v>7138</v>
      </c>
      <c r="G324" s="17" t="s">
        <v>359</v>
      </c>
      <c r="H324" s="48" t="s">
        <v>337</v>
      </c>
      <c r="I324" s="48" t="s">
        <v>174</v>
      </c>
      <c r="J324" s="413" t="str">
        <f>CONCATENATE(B324,$J$6,F324)</f>
        <v>E 258 special call to box 7138</v>
      </c>
    </row>
    <row r="325" spans="2:10" x14ac:dyDescent="0.2">
      <c r="B325" s="247" t="s">
        <v>5</v>
      </c>
      <c r="C325" s="301">
        <v>15692</v>
      </c>
      <c r="D325" s="260">
        <v>0.39374999999999999</v>
      </c>
      <c r="E325" s="32"/>
      <c r="F325" s="247">
        <v>7127</v>
      </c>
      <c r="G325" s="11" t="s">
        <v>358</v>
      </c>
      <c r="H325" s="246" t="s">
        <v>308</v>
      </c>
      <c r="I325" s="246" t="s">
        <v>212</v>
      </c>
      <c r="J325" s="348" t="str">
        <f>CONCATENATE($J$9,MID(G325,5,4))</f>
        <v>Engine &amp; truck to box 7127</v>
      </c>
    </row>
    <row r="326" spans="2:10" x14ac:dyDescent="0.2">
      <c r="B326" s="247" t="s">
        <v>5</v>
      </c>
      <c r="C326" s="301">
        <v>15695</v>
      </c>
      <c r="D326" s="260">
        <v>0.61527777777777781</v>
      </c>
      <c r="E326" s="32"/>
      <c r="F326" s="247">
        <v>7149</v>
      </c>
      <c r="G326" s="11" t="s">
        <v>357</v>
      </c>
      <c r="H326" s="246" t="s">
        <v>276</v>
      </c>
      <c r="I326" s="246" t="s">
        <v>459</v>
      </c>
      <c r="J326" s="348" t="str">
        <f>CONCATENATE($J$7,F326,$J$8,MID(G326,8,1))</f>
        <v>Special box 7149 terminal 1</v>
      </c>
    </row>
    <row r="327" spans="2:10" x14ac:dyDescent="0.2">
      <c r="B327" s="247" t="s">
        <v>5</v>
      </c>
      <c r="C327" s="301">
        <v>15696</v>
      </c>
      <c r="D327" s="260">
        <v>0.55972222222222223</v>
      </c>
      <c r="E327" s="32">
        <v>0.59791666666666665</v>
      </c>
      <c r="F327" s="247">
        <v>7159</v>
      </c>
      <c r="H327" s="246" t="s">
        <v>460</v>
      </c>
      <c r="I327" s="246" t="s">
        <v>340</v>
      </c>
    </row>
    <row r="328" spans="2:10" x14ac:dyDescent="0.2">
      <c r="B328" s="247" t="s">
        <v>5</v>
      </c>
      <c r="C328" s="301">
        <v>15699</v>
      </c>
      <c r="D328" s="260">
        <v>1.3888888888888889E-3</v>
      </c>
      <c r="E328" s="32"/>
      <c r="F328" s="247">
        <v>64</v>
      </c>
      <c r="H328" s="246" t="s">
        <v>457</v>
      </c>
      <c r="I328" s="246" t="s">
        <v>44</v>
      </c>
    </row>
    <row r="329" spans="2:10" x14ac:dyDescent="0.2">
      <c r="B329" s="247" t="s">
        <v>5</v>
      </c>
      <c r="C329" s="301">
        <v>15701</v>
      </c>
      <c r="D329" s="260">
        <v>0.32222222222222224</v>
      </c>
      <c r="E329" s="32"/>
      <c r="F329" s="247">
        <v>24</v>
      </c>
      <c r="H329" s="246" t="s">
        <v>461</v>
      </c>
      <c r="I329" s="246" t="s">
        <v>82</v>
      </c>
    </row>
    <row r="330" spans="2:10" ht="13.5" thickBot="1" x14ac:dyDescent="0.25">
      <c r="B330" s="4" t="s">
        <v>5</v>
      </c>
      <c r="C330" s="394">
        <v>15705</v>
      </c>
      <c r="D330" s="395">
        <v>0.95208333333333339</v>
      </c>
      <c r="E330" s="399"/>
      <c r="F330" s="4">
        <v>7142</v>
      </c>
      <c r="G330" s="4"/>
      <c r="H330" s="398" t="s">
        <v>339</v>
      </c>
      <c r="I330" s="398" t="s">
        <v>49</v>
      </c>
      <c r="J330" s="408"/>
    </row>
    <row r="331" spans="2:10" ht="13.5" thickTop="1" x14ac:dyDescent="0.2">
      <c r="B331" s="247" t="s">
        <v>5</v>
      </c>
      <c r="C331" s="301">
        <v>15714</v>
      </c>
      <c r="D331" s="260">
        <v>0.33333333333333331</v>
      </c>
      <c r="E331" s="32">
        <v>0.49444444444444446</v>
      </c>
      <c r="F331" s="247">
        <v>7116</v>
      </c>
      <c r="H331" s="246" t="s">
        <v>67</v>
      </c>
      <c r="I331" s="246" t="s">
        <v>349</v>
      </c>
    </row>
    <row r="332" spans="2:10" x14ac:dyDescent="0.2">
      <c r="B332" s="247" t="s">
        <v>5</v>
      </c>
      <c r="C332" s="301">
        <v>15715</v>
      </c>
      <c r="D332" s="260">
        <v>0.3659722222222222</v>
      </c>
      <c r="E332" s="32">
        <v>0.44861111111111113</v>
      </c>
      <c r="F332" s="247">
        <v>7139</v>
      </c>
      <c r="H332" s="246" t="s">
        <v>170</v>
      </c>
      <c r="I332" s="246" t="s">
        <v>350</v>
      </c>
    </row>
    <row r="333" spans="2:10" x14ac:dyDescent="0.2">
      <c r="B333" s="247" t="s">
        <v>5</v>
      </c>
      <c r="C333" s="301">
        <v>15742</v>
      </c>
      <c r="D333" s="260">
        <v>0.90208333333333324</v>
      </c>
      <c r="E333" s="32"/>
      <c r="F333" s="247">
        <v>7353</v>
      </c>
      <c r="H333" s="246" t="s">
        <v>344</v>
      </c>
      <c r="I333" s="246" t="s">
        <v>351</v>
      </c>
    </row>
    <row r="334" spans="2:10" x14ac:dyDescent="0.2">
      <c r="B334" s="247" t="s">
        <v>5</v>
      </c>
      <c r="C334" s="301">
        <v>15742</v>
      </c>
      <c r="D334" s="260">
        <v>0.97986111111111107</v>
      </c>
      <c r="E334" s="32"/>
      <c r="F334" s="247">
        <v>7398</v>
      </c>
      <c r="H334" s="246" t="s">
        <v>345</v>
      </c>
      <c r="I334" s="246" t="s">
        <v>49</v>
      </c>
    </row>
    <row r="335" spans="2:10" x14ac:dyDescent="0.2">
      <c r="B335" s="247" t="s">
        <v>5</v>
      </c>
      <c r="C335" s="301">
        <v>15748</v>
      </c>
      <c r="D335" s="260">
        <v>0.42499999999999999</v>
      </c>
      <c r="E335" s="32">
        <v>0.54027777777777775</v>
      </c>
      <c r="F335" s="247">
        <v>7122</v>
      </c>
      <c r="H335" s="246" t="s">
        <v>346</v>
      </c>
      <c r="I335" s="246" t="s">
        <v>352</v>
      </c>
    </row>
    <row r="336" spans="2:10" x14ac:dyDescent="0.2">
      <c r="B336" s="16" t="s">
        <v>5</v>
      </c>
      <c r="C336" s="303">
        <v>15753</v>
      </c>
      <c r="D336" s="264">
        <v>0.27847222222222223</v>
      </c>
      <c r="E336" s="44">
        <v>0.34027777777777773</v>
      </c>
      <c r="F336" s="16">
        <v>7151</v>
      </c>
      <c r="G336" s="16"/>
      <c r="H336" s="48" t="s">
        <v>60</v>
      </c>
      <c r="I336" s="48" t="s">
        <v>353</v>
      </c>
      <c r="J336" s="413"/>
    </row>
    <row r="337" spans="2:10" x14ac:dyDescent="0.2">
      <c r="B337" s="247" t="s">
        <v>5</v>
      </c>
      <c r="C337" s="301">
        <v>15769</v>
      </c>
      <c r="D337" s="260">
        <v>0.42638888888888887</v>
      </c>
      <c r="E337" s="32">
        <v>0.49027777777777781</v>
      </c>
      <c r="F337" s="247">
        <v>7132</v>
      </c>
      <c r="G337" s="11" t="s">
        <v>341</v>
      </c>
      <c r="H337" s="246" t="s">
        <v>347</v>
      </c>
      <c r="I337" s="246" t="s">
        <v>354</v>
      </c>
      <c r="J337" s="348" t="str">
        <f t="shared" ref="J337:J338" si="3">CONCATENATE($J$9,MID(G337,5,4))</f>
        <v>Engine &amp; truck to box 7132</v>
      </c>
    </row>
    <row r="338" spans="2:10" x14ac:dyDescent="0.2">
      <c r="B338" s="247" t="s">
        <v>5</v>
      </c>
      <c r="C338" s="301">
        <v>15782</v>
      </c>
      <c r="D338" s="260">
        <v>0.67013888888888884</v>
      </c>
      <c r="F338" s="247">
        <v>7126</v>
      </c>
      <c r="G338" s="11" t="s">
        <v>295</v>
      </c>
      <c r="H338" s="246" t="s">
        <v>324</v>
      </c>
      <c r="I338" s="246" t="s">
        <v>355</v>
      </c>
      <c r="J338" s="348" t="str">
        <f t="shared" si="3"/>
        <v>Engine &amp; truck to box 7126</v>
      </c>
    </row>
    <row r="339" spans="2:10" x14ac:dyDescent="0.2">
      <c r="B339" s="247" t="s">
        <v>5</v>
      </c>
      <c r="C339" s="301">
        <v>15789</v>
      </c>
      <c r="D339" s="260">
        <v>0.63194444444444442</v>
      </c>
      <c r="F339" s="247">
        <v>7131</v>
      </c>
      <c r="G339" s="11" t="s">
        <v>342</v>
      </c>
      <c r="H339" s="246" t="s">
        <v>141</v>
      </c>
      <c r="I339" s="246" t="s">
        <v>174</v>
      </c>
      <c r="J339" s="348" t="str">
        <f>CONCATENATE(B339,$J$6,F339)</f>
        <v>E 258 special call to box 7131</v>
      </c>
    </row>
    <row r="340" spans="2:10" x14ac:dyDescent="0.2">
      <c r="B340" s="16" t="s">
        <v>5</v>
      </c>
      <c r="C340" s="303">
        <v>15794</v>
      </c>
      <c r="D340" s="264">
        <v>0.14375000000000002</v>
      </c>
      <c r="E340" s="16"/>
      <c r="F340" s="16">
        <v>23</v>
      </c>
      <c r="G340" s="16"/>
      <c r="H340" s="48" t="s">
        <v>187</v>
      </c>
      <c r="I340" s="48" t="s">
        <v>62</v>
      </c>
      <c r="J340" s="413"/>
    </row>
    <row r="341" spans="2:10" x14ac:dyDescent="0.2">
      <c r="B341" s="247" t="s">
        <v>5</v>
      </c>
      <c r="C341" s="301">
        <v>15799</v>
      </c>
      <c r="D341" s="260">
        <v>0.85069444444444453</v>
      </c>
      <c r="F341" s="247">
        <v>7107</v>
      </c>
      <c r="H341" s="246" t="s">
        <v>184</v>
      </c>
      <c r="I341" s="246" t="s">
        <v>260</v>
      </c>
    </row>
    <row r="342" spans="2:10" x14ac:dyDescent="0.2">
      <c r="B342" s="247" t="s">
        <v>5</v>
      </c>
      <c r="C342" s="301">
        <v>15807</v>
      </c>
      <c r="D342" s="260">
        <v>0.62708333333333333</v>
      </c>
      <c r="E342" s="32">
        <v>0.65208333333333335</v>
      </c>
      <c r="F342" s="247">
        <v>7135</v>
      </c>
      <c r="H342" s="246" t="s">
        <v>79</v>
      </c>
      <c r="I342" s="246" t="s">
        <v>63</v>
      </c>
    </row>
    <row r="343" spans="2:10" x14ac:dyDescent="0.2">
      <c r="B343" s="247" t="s">
        <v>5</v>
      </c>
      <c r="C343" s="301">
        <v>15814</v>
      </c>
      <c r="D343" s="260">
        <v>3.6111111111111115E-2</v>
      </c>
      <c r="F343" s="247">
        <v>7131</v>
      </c>
      <c r="H343" s="246" t="s">
        <v>141</v>
      </c>
      <c r="I343" s="246" t="s">
        <v>356</v>
      </c>
    </row>
    <row r="344" spans="2:10" x14ac:dyDescent="0.2">
      <c r="B344" s="16" t="s">
        <v>5</v>
      </c>
      <c r="C344" s="303">
        <v>15824</v>
      </c>
      <c r="D344" s="264">
        <v>0.78263888888888899</v>
      </c>
      <c r="E344" s="16"/>
      <c r="F344" s="16">
        <v>7151</v>
      </c>
      <c r="G344" s="16"/>
      <c r="H344" s="48" t="s">
        <v>60</v>
      </c>
      <c r="I344" s="48" t="s">
        <v>63</v>
      </c>
      <c r="J344" s="413"/>
    </row>
    <row r="345" spans="2:10" x14ac:dyDescent="0.2">
      <c r="B345" s="34" t="s">
        <v>5</v>
      </c>
      <c r="C345" s="302">
        <v>15827</v>
      </c>
      <c r="D345" s="266">
        <v>0.65347222222222223</v>
      </c>
      <c r="E345" s="136">
        <v>0.67013888888888884</v>
      </c>
      <c r="F345" s="34">
        <v>7176</v>
      </c>
      <c r="G345" s="34" t="s">
        <v>2331</v>
      </c>
      <c r="H345" s="140" t="s">
        <v>348</v>
      </c>
      <c r="I345" s="140" t="s">
        <v>2332</v>
      </c>
      <c r="J345" s="349" t="s">
        <v>2333</v>
      </c>
    </row>
    <row r="346" spans="2:10" x14ac:dyDescent="0.2">
      <c r="B346" s="247" t="s">
        <v>5</v>
      </c>
      <c r="C346" s="301">
        <v>15837</v>
      </c>
      <c r="D346" s="260">
        <v>0.26111111111111113</v>
      </c>
      <c r="E346" s="32">
        <v>0.28472222222222221</v>
      </c>
      <c r="F346" s="247">
        <v>7151</v>
      </c>
      <c r="G346" s="11" t="s">
        <v>343</v>
      </c>
      <c r="H346" s="246" t="s">
        <v>60</v>
      </c>
      <c r="I346" s="246" t="s">
        <v>286</v>
      </c>
      <c r="J346" s="348" t="str">
        <f>CONCATENATE($J$7,F346,$J$8,MID(G346,8,1))</f>
        <v>Special box 7151 terminal 3</v>
      </c>
    </row>
    <row r="347" spans="2:10" x14ac:dyDescent="0.2">
      <c r="B347" s="247" t="s">
        <v>5</v>
      </c>
      <c r="C347" s="301">
        <v>15839</v>
      </c>
      <c r="D347" s="260">
        <v>0.3659722222222222</v>
      </c>
      <c r="E347" s="32">
        <v>0.90625</v>
      </c>
      <c r="F347" s="247">
        <v>7133</v>
      </c>
      <c r="H347" s="246" t="s">
        <v>73</v>
      </c>
      <c r="I347" s="246" t="s">
        <v>273</v>
      </c>
    </row>
    <row r="348" spans="2:10" ht="13.5" thickBot="1" x14ac:dyDescent="0.25">
      <c r="B348" s="247" t="s">
        <v>5</v>
      </c>
      <c r="C348" s="301">
        <v>15839</v>
      </c>
      <c r="D348" s="260">
        <v>0.99722222222222223</v>
      </c>
      <c r="F348" s="247">
        <v>7236</v>
      </c>
      <c r="H348" s="246" t="s">
        <v>87</v>
      </c>
      <c r="I348" s="246" t="s">
        <v>62</v>
      </c>
    </row>
    <row r="349" spans="2:10" x14ac:dyDescent="0.2">
      <c r="B349" s="84" t="s">
        <v>5</v>
      </c>
      <c r="C349" s="311">
        <v>15842</v>
      </c>
      <c r="D349" s="324"/>
      <c r="E349" s="325"/>
      <c r="F349" s="325"/>
      <c r="G349" s="325"/>
      <c r="H349" s="361" t="s">
        <v>667</v>
      </c>
      <c r="I349" s="361" t="s">
        <v>667</v>
      </c>
      <c r="J349" s="316"/>
    </row>
    <row r="350" spans="2:10" x14ac:dyDescent="0.2">
      <c r="B350" s="317" t="s">
        <v>5</v>
      </c>
      <c r="C350" s="364">
        <v>15844</v>
      </c>
      <c r="D350" s="373"/>
      <c r="E350" s="374"/>
      <c r="F350" s="374"/>
      <c r="G350" s="374"/>
      <c r="H350" s="365" t="s">
        <v>667</v>
      </c>
      <c r="I350" s="365" t="s">
        <v>667</v>
      </c>
      <c r="J350" s="320"/>
    </row>
    <row r="351" spans="2:10" x14ac:dyDescent="0.2">
      <c r="B351" s="317" t="s">
        <v>5</v>
      </c>
      <c r="C351" s="364">
        <v>15846</v>
      </c>
      <c r="D351" s="373"/>
      <c r="E351" s="374"/>
      <c r="F351" s="374"/>
      <c r="G351" s="374"/>
      <c r="H351" s="365" t="s">
        <v>667</v>
      </c>
      <c r="I351" s="365" t="s">
        <v>667</v>
      </c>
      <c r="J351" s="320"/>
    </row>
    <row r="352" spans="2:10" ht="13.5" thickBot="1" x14ac:dyDescent="0.25">
      <c r="B352" s="85" t="s">
        <v>5</v>
      </c>
      <c r="C352" s="312">
        <v>15849</v>
      </c>
      <c r="D352" s="326"/>
      <c r="E352" s="327"/>
      <c r="F352" s="327"/>
      <c r="G352" s="327"/>
      <c r="H352" s="363" t="s">
        <v>667</v>
      </c>
      <c r="I352" s="363" t="s">
        <v>667</v>
      </c>
      <c r="J352" s="321"/>
    </row>
    <row r="353" spans="2:10" x14ac:dyDescent="0.2">
      <c r="B353" s="247" t="s">
        <v>5</v>
      </c>
      <c r="C353" s="301">
        <v>15862</v>
      </c>
      <c r="D353" s="260">
        <v>0.65833333333333333</v>
      </c>
      <c r="F353" s="247">
        <v>7207</v>
      </c>
      <c r="H353" s="246" t="s">
        <v>361</v>
      </c>
      <c r="I353" s="246" t="s">
        <v>62</v>
      </c>
    </row>
    <row r="354" spans="2:10" x14ac:dyDescent="0.2">
      <c r="B354" s="247" t="s">
        <v>5</v>
      </c>
      <c r="C354" s="301">
        <v>15866</v>
      </c>
      <c r="D354" s="260">
        <v>0.40208333333333335</v>
      </c>
      <c r="E354" s="32">
        <v>0.4548611111111111</v>
      </c>
      <c r="F354" s="247">
        <v>7127</v>
      </c>
      <c r="G354" s="11" t="s">
        <v>360</v>
      </c>
      <c r="H354" s="246" t="s">
        <v>308</v>
      </c>
      <c r="I354" s="246" t="s">
        <v>286</v>
      </c>
      <c r="J354" s="348" t="str">
        <f>CONCATENATE($J$7,F354,$J$8,MID(G354,8,1))</f>
        <v>Special box 7127 terminal 4</v>
      </c>
    </row>
    <row r="355" spans="2:10" x14ac:dyDescent="0.2">
      <c r="B355" s="247" t="s">
        <v>5</v>
      </c>
      <c r="C355" s="301">
        <v>15866</v>
      </c>
      <c r="D355" s="260">
        <v>0.46666666666666662</v>
      </c>
      <c r="F355" s="247">
        <v>7162</v>
      </c>
      <c r="H355" s="246" t="s">
        <v>96</v>
      </c>
      <c r="I355" s="246" t="s">
        <v>364</v>
      </c>
    </row>
    <row r="356" spans="2:10" x14ac:dyDescent="0.2">
      <c r="B356" s="247" t="s">
        <v>5</v>
      </c>
      <c r="C356" s="301">
        <v>15867</v>
      </c>
      <c r="D356" s="260">
        <v>0.44236111111111115</v>
      </c>
      <c r="F356" s="247">
        <v>7146</v>
      </c>
      <c r="H356" s="246" t="s">
        <v>142</v>
      </c>
      <c r="I356" s="246" t="s">
        <v>286</v>
      </c>
    </row>
    <row r="357" spans="2:10" x14ac:dyDescent="0.2">
      <c r="B357" s="247" t="s">
        <v>5</v>
      </c>
      <c r="C357" s="301">
        <v>15867</v>
      </c>
      <c r="D357" s="260">
        <v>0.63750000000000007</v>
      </c>
      <c r="F357" s="247">
        <v>7193</v>
      </c>
      <c r="H357" s="246" t="s">
        <v>362</v>
      </c>
      <c r="I357" s="246" t="s">
        <v>302</v>
      </c>
    </row>
    <row r="358" spans="2:10" x14ac:dyDescent="0.2">
      <c r="B358" s="247" t="s">
        <v>5</v>
      </c>
      <c r="C358" s="301">
        <v>15871</v>
      </c>
      <c r="D358" s="260">
        <v>0.64027777777777783</v>
      </c>
      <c r="F358" s="247">
        <v>7143</v>
      </c>
      <c r="H358" s="246" t="s">
        <v>181</v>
      </c>
      <c r="I358" s="246" t="s">
        <v>44</v>
      </c>
    </row>
    <row r="359" spans="2:10" x14ac:dyDescent="0.2">
      <c r="B359" s="247" t="s">
        <v>5</v>
      </c>
      <c r="C359" s="301">
        <v>15877</v>
      </c>
      <c r="D359" s="260">
        <v>4.5833333333333337E-2</v>
      </c>
      <c r="E359" s="32">
        <v>8.4027777777777771E-2</v>
      </c>
      <c r="F359" s="247">
        <v>7154</v>
      </c>
      <c r="H359" s="246" t="s">
        <v>204</v>
      </c>
      <c r="I359" s="246" t="s">
        <v>147</v>
      </c>
    </row>
    <row r="360" spans="2:10" x14ac:dyDescent="0.2">
      <c r="B360" s="247" t="s">
        <v>5</v>
      </c>
      <c r="C360" s="301">
        <v>15879</v>
      </c>
      <c r="D360" s="260">
        <v>0.78402777777777777</v>
      </c>
      <c r="F360" s="247">
        <v>7166</v>
      </c>
      <c r="H360" s="246" t="s">
        <v>336</v>
      </c>
      <c r="I360" s="246" t="s">
        <v>462</v>
      </c>
    </row>
    <row r="361" spans="2:10" x14ac:dyDescent="0.2">
      <c r="B361" s="247" t="s">
        <v>5</v>
      </c>
      <c r="C361" s="301">
        <v>15881</v>
      </c>
      <c r="D361" s="260">
        <v>0.9770833333333333</v>
      </c>
      <c r="F361" s="247">
        <v>7124</v>
      </c>
      <c r="H361" s="246" t="s">
        <v>100</v>
      </c>
      <c r="I361" s="246" t="s">
        <v>62</v>
      </c>
    </row>
    <row r="362" spans="2:10" x14ac:dyDescent="0.2">
      <c r="B362" s="247" t="s">
        <v>5</v>
      </c>
      <c r="C362" s="301">
        <v>15883</v>
      </c>
      <c r="D362" s="260">
        <v>0.72986111111111107</v>
      </c>
      <c r="F362" s="247">
        <v>7159</v>
      </c>
      <c r="H362" s="246" t="s">
        <v>88</v>
      </c>
      <c r="I362" s="246" t="s">
        <v>365</v>
      </c>
    </row>
    <row r="363" spans="2:10" x14ac:dyDescent="0.2">
      <c r="B363" s="16" t="s">
        <v>5</v>
      </c>
      <c r="C363" s="303">
        <v>15887</v>
      </c>
      <c r="D363" s="264">
        <v>0.8569444444444444</v>
      </c>
      <c r="E363" s="16"/>
      <c r="F363" s="16">
        <v>7143</v>
      </c>
      <c r="G363" s="16"/>
      <c r="H363" s="48" t="s">
        <v>181</v>
      </c>
      <c r="I363" s="48" t="s">
        <v>44</v>
      </c>
      <c r="J363" s="413"/>
    </row>
    <row r="364" spans="2:10" x14ac:dyDescent="0.2">
      <c r="B364" s="247" t="s">
        <v>5</v>
      </c>
      <c r="C364" s="301">
        <v>15891</v>
      </c>
      <c r="D364" s="260">
        <v>0.64861111111111114</v>
      </c>
      <c r="E364" s="32">
        <v>0.67013888888888884</v>
      </c>
      <c r="F364" s="247">
        <v>7114</v>
      </c>
      <c r="H364" s="246" t="s">
        <v>264</v>
      </c>
      <c r="I364" s="246" t="s">
        <v>150</v>
      </c>
    </row>
    <row r="365" spans="2:10" x14ac:dyDescent="0.2">
      <c r="B365" s="247" t="s">
        <v>5</v>
      </c>
      <c r="C365" s="301">
        <v>15895</v>
      </c>
      <c r="D365" s="260">
        <v>0.15208333333333332</v>
      </c>
      <c r="E365" s="32">
        <v>0.25138888888888888</v>
      </c>
      <c r="F365" s="247">
        <v>7155</v>
      </c>
      <c r="H365" s="246" t="s">
        <v>119</v>
      </c>
      <c r="I365" s="246" t="s">
        <v>366</v>
      </c>
    </row>
    <row r="366" spans="2:10" x14ac:dyDescent="0.2">
      <c r="B366" s="247" t="s">
        <v>5</v>
      </c>
      <c r="C366" s="301">
        <v>15896</v>
      </c>
      <c r="D366" s="260">
        <v>0.17986111111111111</v>
      </c>
      <c r="F366" s="247">
        <v>7358</v>
      </c>
      <c r="H366" s="246" t="s">
        <v>145</v>
      </c>
      <c r="I366" s="246" t="s">
        <v>44</v>
      </c>
    </row>
    <row r="367" spans="2:10" x14ac:dyDescent="0.2">
      <c r="B367" s="247" t="s">
        <v>5</v>
      </c>
      <c r="C367" s="301">
        <v>15903</v>
      </c>
      <c r="D367" s="260">
        <v>0.7284722222222223</v>
      </c>
      <c r="F367" s="247">
        <v>7371</v>
      </c>
      <c r="H367" s="246" t="s">
        <v>338</v>
      </c>
      <c r="I367" s="246" t="s">
        <v>367</v>
      </c>
    </row>
    <row r="368" spans="2:10" x14ac:dyDescent="0.2">
      <c r="B368" s="247" t="s">
        <v>5</v>
      </c>
      <c r="C368" s="301">
        <v>15911</v>
      </c>
      <c r="D368" s="260">
        <v>0.63958333333333328</v>
      </c>
      <c r="F368" s="247">
        <v>7112</v>
      </c>
      <c r="H368" s="246" t="s">
        <v>309</v>
      </c>
      <c r="I368" s="246" t="s">
        <v>82</v>
      </c>
    </row>
    <row r="369" spans="2:10" x14ac:dyDescent="0.2">
      <c r="B369" s="247" t="s">
        <v>5</v>
      </c>
      <c r="C369" s="301">
        <v>15914</v>
      </c>
      <c r="D369" s="260">
        <v>3.472222222222222E-3</v>
      </c>
      <c r="E369" s="32">
        <v>2.1527777777777781E-2</v>
      </c>
      <c r="F369" s="247">
        <v>7355</v>
      </c>
      <c r="H369" s="246" t="s">
        <v>363</v>
      </c>
      <c r="I369" s="246" t="s">
        <v>102</v>
      </c>
    </row>
    <row r="370" spans="2:10" x14ac:dyDescent="0.2">
      <c r="B370" s="16" t="s">
        <v>5</v>
      </c>
      <c r="C370" s="303">
        <v>15914</v>
      </c>
      <c r="D370" s="264">
        <v>9.9999999999999992E-2</v>
      </c>
      <c r="E370" s="16"/>
      <c r="F370" s="16">
        <v>45</v>
      </c>
      <c r="G370" s="16"/>
      <c r="H370" s="48" t="s">
        <v>452</v>
      </c>
      <c r="I370" s="48" t="s">
        <v>50</v>
      </c>
      <c r="J370" s="413"/>
    </row>
    <row r="371" spans="2:10" x14ac:dyDescent="0.2">
      <c r="B371" s="247" t="s">
        <v>5</v>
      </c>
      <c r="C371" s="301">
        <v>15924</v>
      </c>
      <c r="D371" s="260">
        <v>0.90486111111111101</v>
      </c>
      <c r="F371" s="247">
        <v>7193</v>
      </c>
      <c r="H371" s="246" t="s">
        <v>362</v>
      </c>
      <c r="I371" s="246" t="s">
        <v>302</v>
      </c>
    </row>
    <row r="372" spans="2:10" x14ac:dyDescent="0.2">
      <c r="B372" s="247" t="s">
        <v>5</v>
      </c>
      <c r="C372" s="301">
        <v>15929</v>
      </c>
      <c r="D372" s="260">
        <v>0.41736111111111113</v>
      </c>
      <c r="F372" s="247">
        <v>7272</v>
      </c>
      <c r="H372" s="246" t="s">
        <v>374</v>
      </c>
      <c r="I372" s="246" t="s">
        <v>44</v>
      </c>
    </row>
    <row r="373" spans="2:10" ht="13.5" thickBot="1" x14ac:dyDescent="0.25">
      <c r="B373" s="247" t="s">
        <v>5</v>
      </c>
      <c r="C373" s="301">
        <v>15929</v>
      </c>
      <c r="D373" s="260">
        <v>0.58958333333333335</v>
      </c>
      <c r="E373" s="32">
        <v>0.61805555555555558</v>
      </c>
      <c r="F373" s="247">
        <v>7151</v>
      </c>
      <c r="H373" s="246" t="s">
        <v>60</v>
      </c>
      <c r="I373" s="246" t="s">
        <v>101</v>
      </c>
    </row>
    <row r="374" spans="2:10" x14ac:dyDescent="0.2">
      <c r="B374" s="375" t="s">
        <v>5</v>
      </c>
      <c r="C374" s="311">
        <v>15932</v>
      </c>
      <c r="D374" s="324"/>
      <c r="E374" s="325"/>
      <c r="F374" s="325"/>
      <c r="G374" s="325"/>
      <c r="H374" s="361" t="s">
        <v>668</v>
      </c>
      <c r="I374" s="361" t="s">
        <v>668</v>
      </c>
      <c r="J374" s="316"/>
    </row>
    <row r="375" spans="2:10" ht="13.5" thickBot="1" x14ac:dyDescent="0.25">
      <c r="B375" s="376" t="s">
        <v>5</v>
      </c>
      <c r="C375" s="312">
        <v>15937</v>
      </c>
      <c r="D375" s="326"/>
      <c r="E375" s="327"/>
      <c r="F375" s="327"/>
      <c r="G375" s="327"/>
      <c r="H375" s="363" t="s">
        <v>668</v>
      </c>
      <c r="I375" s="363" t="s">
        <v>668</v>
      </c>
      <c r="J375" s="321"/>
    </row>
    <row r="376" spans="2:10" x14ac:dyDescent="0.2">
      <c r="B376" s="247" t="s">
        <v>5</v>
      </c>
      <c r="C376" s="301">
        <v>15938</v>
      </c>
      <c r="D376" s="260">
        <v>1.3888888888888889E-3</v>
      </c>
      <c r="E376" s="32"/>
      <c r="F376" s="247">
        <v>7171</v>
      </c>
      <c r="H376" s="246" t="s">
        <v>166</v>
      </c>
      <c r="I376" s="246" t="s">
        <v>44</v>
      </c>
    </row>
    <row r="377" spans="2:10" x14ac:dyDescent="0.2">
      <c r="B377" s="16" t="s">
        <v>5</v>
      </c>
      <c r="C377" s="303">
        <v>15938</v>
      </c>
      <c r="D377" s="264">
        <v>0.27777777777777779</v>
      </c>
      <c r="E377" s="44">
        <v>0.32291666666666669</v>
      </c>
      <c r="F377" s="16">
        <v>7151</v>
      </c>
      <c r="G377" s="17" t="s">
        <v>368</v>
      </c>
      <c r="H377" s="48" t="s">
        <v>60</v>
      </c>
      <c r="I377" s="48" t="s">
        <v>378</v>
      </c>
      <c r="J377" s="413" t="str">
        <f>CONCATENATE(B377,$J$6,F377)</f>
        <v>E 258 special call to box 7151</v>
      </c>
    </row>
    <row r="378" spans="2:10" x14ac:dyDescent="0.2">
      <c r="B378" s="247" t="s">
        <v>5</v>
      </c>
      <c r="C378" s="301">
        <v>15960</v>
      </c>
      <c r="D378" s="260">
        <v>0.83263888888888893</v>
      </c>
      <c r="F378" s="247">
        <v>28</v>
      </c>
      <c r="H378" s="246" t="s">
        <v>205</v>
      </c>
      <c r="I378" s="246" t="s">
        <v>44</v>
      </c>
    </row>
    <row r="379" spans="2:10" ht="13.5" thickBot="1" x14ac:dyDescent="0.25">
      <c r="B379" s="247" t="s">
        <v>5</v>
      </c>
      <c r="C379" s="301">
        <v>15962</v>
      </c>
      <c r="D379" s="260">
        <v>0.70833333333333337</v>
      </c>
      <c r="E379" s="32">
        <v>0.86388888888888893</v>
      </c>
      <c r="F379" s="247">
        <v>7202</v>
      </c>
      <c r="G379" s="11" t="s">
        <v>369</v>
      </c>
      <c r="H379" s="246" t="s">
        <v>203</v>
      </c>
      <c r="I379" s="246" t="s">
        <v>379</v>
      </c>
      <c r="J379" s="348" t="str">
        <f>CONCATENATE($J$9,MID(G379,5,4))</f>
        <v>Engine &amp; truck to box 7202</v>
      </c>
    </row>
    <row r="380" spans="2:10" x14ac:dyDescent="0.2">
      <c r="B380" s="462" t="s">
        <v>5</v>
      </c>
      <c r="C380" s="448">
        <v>15967</v>
      </c>
      <c r="D380" s="449" t="s">
        <v>197</v>
      </c>
      <c r="E380" s="450"/>
      <c r="F380" s="450"/>
      <c r="G380" s="450"/>
      <c r="H380" s="451" t="s">
        <v>197</v>
      </c>
      <c r="I380" s="451" t="s">
        <v>197</v>
      </c>
      <c r="J380" s="452"/>
    </row>
    <row r="381" spans="2:10" ht="13.5" thickBot="1" x14ac:dyDescent="0.25">
      <c r="B381" s="80" t="s">
        <v>5</v>
      </c>
      <c r="C381" s="305">
        <v>15987</v>
      </c>
      <c r="D381" s="270" t="s">
        <v>197</v>
      </c>
      <c r="E381" s="123"/>
      <c r="F381" s="123"/>
      <c r="G381" s="123"/>
      <c r="H381" s="89" t="s">
        <v>197</v>
      </c>
      <c r="I381" s="89" t="s">
        <v>197</v>
      </c>
      <c r="J381" s="292"/>
    </row>
    <row r="382" spans="2:10" x14ac:dyDescent="0.2">
      <c r="B382" s="247" t="s">
        <v>5</v>
      </c>
      <c r="C382" s="301">
        <v>15995</v>
      </c>
      <c r="D382" s="260">
        <v>3.472222222222222E-3</v>
      </c>
      <c r="E382" s="32">
        <v>2.2916666666666669E-2</v>
      </c>
      <c r="F382" s="247">
        <v>7123</v>
      </c>
      <c r="G382" s="11" t="s">
        <v>370</v>
      </c>
      <c r="H382" s="246" t="s">
        <v>78</v>
      </c>
      <c r="I382" s="98" t="s">
        <v>91</v>
      </c>
      <c r="J382" s="348" t="str">
        <f>CONCATENATE(B382,$J$6,F382)</f>
        <v>E 258 special call to box 7123</v>
      </c>
    </row>
    <row r="383" spans="2:10" x14ac:dyDescent="0.2">
      <c r="B383" s="247" t="s">
        <v>5</v>
      </c>
      <c r="C383" s="301">
        <v>15999</v>
      </c>
      <c r="D383" s="260">
        <v>0.76250000000000007</v>
      </c>
      <c r="F383" s="247">
        <v>27</v>
      </c>
      <c r="H383" s="246" t="s">
        <v>72</v>
      </c>
      <c r="I383" s="246" t="s">
        <v>44</v>
      </c>
    </row>
    <row r="384" spans="2:10" x14ac:dyDescent="0.2">
      <c r="B384" s="247" t="s">
        <v>5</v>
      </c>
      <c r="C384" s="301">
        <v>16007</v>
      </c>
      <c r="D384" s="260">
        <v>0.51527777777777783</v>
      </c>
      <c r="E384" s="32">
        <v>0.59305555555555556</v>
      </c>
      <c r="F384" s="247">
        <v>7119</v>
      </c>
      <c r="H384" s="246" t="s">
        <v>57</v>
      </c>
      <c r="I384" s="246" t="s">
        <v>380</v>
      </c>
    </row>
    <row r="385" spans="2:10" x14ac:dyDescent="0.2">
      <c r="B385" s="16" t="s">
        <v>5</v>
      </c>
      <c r="C385" s="303">
        <v>16007</v>
      </c>
      <c r="D385" s="264">
        <v>0.59305555555555556</v>
      </c>
      <c r="E385" s="16"/>
      <c r="F385" s="16">
        <v>7127</v>
      </c>
      <c r="G385" s="16"/>
      <c r="H385" s="48" t="s">
        <v>308</v>
      </c>
      <c r="I385" s="48" t="s">
        <v>82</v>
      </c>
      <c r="J385" s="413"/>
    </row>
    <row r="386" spans="2:10" x14ac:dyDescent="0.2">
      <c r="B386" s="247" t="s">
        <v>5</v>
      </c>
      <c r="C386" s="301">
        <v>16044</v>
      </c>
      <c r="D386" s="260">
        <v>0.65208333333333335</v>
      </c>
      <c r="F386" s="247">
        <v>7155</v>
      </c>
      <c r="G386" s="11" t="s">
        <v>371</v>
      </c>
      <c r="H386" s="246" t="s">
        <v>375</v>
      </c>
      <c r="I386" s="246" t="s">
        <v>459</v>
      </c>
      <c r="J386" s="348" t="str">
        <f>CONCATENATE($J$7,F386,$J$8,MID(G386,8,1))</f>
        <v>Special box 7155 terminal 1</v>
      </c>
    </row>
    <row r="387" spans="2:10" x14ac:dyDescent="0.2">
      <c r="B387" s="247" t="s">
        <v>5</v>
      </c>
      <c r="C387" s="301">
        <v>16056</v>
      </c>
      <c r="D387" s="260">
        <v>0.16805555555555554</v>
      </c>
      <c r="F387" s="247">
        <v>7164</v>
      </c>
      <c r="H387" s="246" t="s">
        <v>144</v>
      </c>
      <c r="I387" s="246" t="s">
        <v>62</v>
      </c>
    </row>
    <row r="388" spans="2:10" ht="13.5" thickBot="1" x14ac:dyDescent="0.25">
      <c r="B388" s="34" t="s">
        <v>5</v>
      </c>
      <c r="C388" s="302">
        <v>16057</v>
      </c>
      <c r="D388" s="266">
        <v>0.67013888888888884</v>
      </c>
      <c r="E388" s="136">
        <v>0.79166666666666663</v>
      </c>
      <c r="F388" s="34">
        <v>7104</v>
      </c>
      <c r="G388" s="142" t="s">
        <v>240</v>
      </c>
      <c r="H388" s="140" t="s">
        <v>55</v>
      </c>
      <c r="I388" s="140" t="s">
        <v>381</v>
      </c>
      <c r="J388" s="348" t="str">
        <f>CONCATENATE($J$7,F388,$J$8,MID(G388,8,1))</f>
        <v>Special box 7104 terminal 2</v>
      </c>
    </row>
    <row r="389" spans="2:10" ht="20.100000000000001" customHeight="1" thickBot="1" x14ac:dyDescent="0.25">
      <c r="B389" s="377" t="s">
        <v>5</v>
      </c>
      <c r="C389" s="378">
        <v>16059</v>
      </c>
      <c r="D389" s="379"/>
      <c r="E389" s="380"/>
      <c r="F389" s="380"/>
      <c r="G389" s="380"/>
      <c r="H389" s="381" t="s">
        <v>556</v>
      </c>
      <c r="I389" s="381" t="s">
        <v>556</v>
      </c>
      <c r="J389" s="372"/>
    </row>
    <row r="390" spans="2:10" x14ac:dyDescent="0.2">
      <c r="B390" s="247" t="s">
        <v>5</v>
      </c>
      <c r="C390" s="301">
        <v>16059</v>
      </c>
      <c r="D390" s="260">
        <v>0.80486111111111114</v>
      </c>
      <c r="F390" s="247">
        <v>64</v>
      </c>
      <c r="H390" s="246" t="s">
        <v>457</v>
      </c>
      <c r="I390" s="246" t="s">
        <v>44</v>
      </c>
    </row>
    <row r="391" spans="2:10" x14ac:dyDescent="0.2">
      <c r="B391" s="247" t="s">
        <v>5</v>
      </c>
      <c r="C391" s="301">
        <v>16059</v>
      </c>
      <c r="D391" s="260">
        <v>0.85416666666666663</v>
      </c>
      <c r="F391" s="247">
        <v>48</v>
      </c>
      <c r="H391" s="246" t="s">
        <v>376</v>
      </c>
      <c r="I391" s="246" t="s">
        <v>44</v>
      </c>
    </row>
    <row r="392" spans="2:10" x14ac:dyDescent="0.2">
      <c r="B392" s="247" t="s">
        <v>5</v>
      </c>
      <c r="C392" s="301">
        <v>16060</v>
      </c>
      <c r="D392" s="260">
        <v>0.6694444444444444</v>
      </c>
      <c r="E392" s="32">
        <v>0.69027777777777777</v>
      </c>
      <c r="F392" s="247">
        <v>7128</v>
      </c>
      <c r="G392" s="11" t="s">
        <v>372</v>
      </c>
      <c r="H392" s="246" t="s">
        <v>85</v>
      </c>
      <c r="I392" s="246" t="s">
        <v>174</v>
      </c>
      <c r="J392" s="348" t="str">
        <f>CONCATENATE(B392,$J$6,F392)</f>
        <v>E 258 special call to box 7128</v>
      </c>
    </row>
    <row r="393" spans="2:10" x14ac:dyDescent="0.2">
      <c r="B393" s="247" t="s">
        <v>5</v>
      </c>
      <c r="C393" s="301">
        <v>16065</v>
      </c>
      <c r="D393" s="260">
        <v>0.33958333333333335</v>
      </c>
      <c r="F393" s="247">
        <v>7156</v>
      </c>
      <c r="G393" s="11" t="s">
        <v>373</v>
      </c>
      <c r="H393" s="246" t="s">
        <v>377</v>
      </c>
      <c r="I393" s="246" t="s">
        <v>463</v>
      </c>
      <c r="J393" s="348" t="str">
        <f>CONCATENATE($J$7,F393,$J$8,MID(G393,8,1))</f>
        <v>Special box 7156 terminal 3</v>
      </c>
    </row>
    <row r="394" spans="2:10" ht="13.5" thickBot="1" x14ac:dyDescent="0.25">
      <c r="B394" s="4" t="s">
        <v>5</v>
      </c>
      <c r="C394" s="394">
        <v>16068</v>
      </c>
      <c r="D394" s="395">
        <v>0.57986111111111105</v>
      </c>
      <c r="E394" s="399">
        <v>0.60347222222222219</v>
      </c>
      <c r="F394" s="4">
        <v>7121</v>
      </c>
      <c r="G394" s="4"/>
      <c r="H394" s="398" t="s">
        <v>169</v>
      </c>
      <c r="I394" s="398" t="s">
        <v>302</v>
      </c>
      <c r="J394" s="408"/>
    </row>
    <row r="395" spans="2:10" ht="13.5" thickTop="1" x14ac:dyDescent="0.2">
      <c r="B395" s="247" t="s">
        <v>5</v>
      </c>
      <c r="C395" s="301">
        <v>16072</v>
      </c>
      <c r="D395" s="260">
        <v>0.52013888888888882</v>
      </c>
      <c r="F395" s="247">
        <v>7158</v>
      </c>
      <c r="H395" s="246" t="s">
        <v>325</v>
      </c>
      <c r="I395" s="246" t="s">
        <v>192</v>
      </c>
    </row>
    <row r="396" spans="2:10" x14ac:dyDescent="0.2">
      <c r="B396" s="247" t="s">
        <v>5</v>
      </c>
      <c r="C396" s="301">
        <v>16077</v>
      </c>
      <c r="D396" s="260">
        <v>0.72291666666666676</v>
      </c>
      <c r="F396" s="247">
        <v>7155</v>
      </c>
      <c r="H396" s="246" t="s">
        <v>375</v>
      </c>
      <c r="I396" s="246" t="s">
        <v>383</v>
      </c>
    </row>
    <row r="397" spans="2:10" x14ac:dyDescent="0.2">
      <c r="B397" s="247" t="s">
        <v>5</v>
      </c>
      <c r="C397" s="301">
        <v>16079</v>
      </c>
      <c r="D397" s="260">
        <v>0.67013888888888884</v>
      </c>
      <c r="E397" s="32">
        <v>0.69166666666666676</v>
      </c>
      <c r="F397" s="247">
        <v>7127</v>
      </c>
      <c r="H397" s="246" t="s">
        <v>308</v>
      </c>
      <c r="I397" s="246" t="s">
        <v>384</v>
      </c>
    </row>
    <row r="398" spans="2:10" x14ac:dyDescent="0.2">
      <c r="B398" s="247" t="s">
        <v>5</v>
      </c>
      <c r="C398" s="301">
        <v>16081</v>
      </c>
      <c r="D398" s="260">
        <v>0.74722222222222223</v>
      </c>
      <c r="E398" s="32">
        <v>0.79791666666666661</v>
      </c>
      <c r="F398" s="247">
        <v>7143</v>
      </c>
      <c r="G398" s="11" t="s">
        <v>175</v>
      </c>
      <c r="H398" s="246" t="s">
        <v>181</v>
      </c>
      <c r="I398" s="246" t="s">
        <v>464</v>
      </c>
      <c r="J398" s="348" t="str">
        <f>CONCATENATE($J$9,MID(G398,5,4))</f>
        <v>Engine &amp; truck to box 7143</v>
      </c>
    </row>
    <row r="399" spans="2:10" x14ac:dyDescent="0.2">
      <c r="B399" s="247" t="s">
        <v>5</v>
      </c>
      <c r="C399" s="301">
        <v>16085</v>
      </c>
      <c r="D399" s="260">
        <v>0.84166666666666667</v>
      </c>
      <c r="F399" s="247">
        <v>25</v>
      </c>
      <c r="H399" s="246" t="s">
        <v>95</v>
      </c>
      <c r="I399" s="246" t="s">
        <v>63</v>
      </c>
    </row>
    <row r="400" spans="2:10" x14ac:dyDescent="0.2">
      <c r="B400" s="247" t="s">
        <v>5</v>
      </c>
      <c r="C400" s="301">
        <v>16086</v>
      </c>
      <c r="D400" s="260">
        <v>0.62777777777777777</v>
      </c>
      <c r="F400" s="247">
        <v>7155</v>
      </c>
      <c r="G400" s="11" t="s">
        <v>371</v>
      </c>
      <c r="H400" s="246" t="s">
        <v>382</v>
      </c>
      <c r="I400" s="246" t="s">
        <v>213</v>
      </c>
      <c r="J400" s="348" t="str">
        <f>CONCATENATE($J$7,F400,$J$8,MID(G400,8,1))</f>
        <v>Special box 7155 terminal 1</v>
      </c>
    </row>
    <row r="401" spans="2:10" x14ac:dyDescent="0.2">
      <c r="B401" s="247" t="s">
        <v>5</v>
      </c>
      <c r="C401" s="301">
        <v>16092</v>
      </c>
      <c r="D401" s="260">
        <v>0.58958333333333335</v>
      </c>
      <c r="F401" s="247">
        <v>7188</v>
      </c>
      <c r="H401" s="246" t="s">
        <v>465</v>
      </c>
      <c r="I401" s="246" t="s">
        <v>44</v>
      </c>
    </row>
    <row r="402" spans="2:10" x14ac:dyDescent="0.2">
      <c r="B402" s="247" t="s">
        <v>5</v>
      </c>
      <c r="C402" s="301">
        <v>16100</v>
      </c>
      <c r="D402" s="260">
        <v>0.70486111111111116</v>
      </c>
      <c r="F402" s="247">
        <v>27</v>
      </c>
      <c r="H402" s="246" t="s">
        <v>72</v>
      </c>
      <c r="I402" s="246" t="s">
        <v>44</v>
      </c>
    </row>
    <row r="403" spans="2:10" x14ac:dyDescent="0.2">
      <c r="B403" s="247" t="s">
        <v>5</v>
      </c>
      <c r="C403" s="301">
        <v>16100</v>
      </c>
      <c r="D403" s="260">
        <v>0.82013888888888886</v>
      </c>
      <c r="F403" s="247">
        <v>24</v>
      </c>
      <c r="H403" s="246" t="s">
        <v>461</v>
      </c>
      <c r="I403" s="246" t="s">
        <v>44</v>
      </c>
    </row>
    <row r="404" spans="2:10" x14ac:dyDescent="0.2">
      <c r="B404" s="16" t="s">
        <v>5</v>
      </c>
      <c r="C404" s="303">
        <v>16100</v>
      </c>
      <c r="D404" s="264">
        <v>0.83680555555555547</v>
      </c>
      <c r="E404" s="16"/>
      <c r="F404" s="16">
        <v>49</v>
      </c>
      <c r="G404" s="16"/>
      <c r="H404" s="48" t="s">
        <v>120</v>
      </c>
      <c r="I404" s="48" t="s">
        <v>44</v>
      </c>
      <c r="J404" s="413"/>
    </row>
    <row r="405" spans="2:10" x14ac:dyDescent="0.2">
      <c r="B405" s="247" t="s">
        <v>5</v>
      </c>
      <c r="C405" s="301">
        <v>16114</v>
      </c>
      <c r="D405" s="260">
        <v>0.30902777777777779</v>
      </c>
      <c r="F405" s="247">
        <v>7123</v>
      </c>
      <c r="H405" s="246" t="s">
        <v>78</v>
      </c>
      <c r="I405" s="246" t="s">
        <v>82</v>
      </c>
    </row>
    <row r="406" spans="2:10" x14ac:dyDescent="0.2">
      <c r="B406" s="247" t="s">
        <v>5</v>
      </c>
      <c r="C406" s="301">
        <v>16117</v>
      </c>
      <c r="D406" s="260">
        <v>0.87430555555555556</v>
      </c>
      <c r="E406" s="32">
        <v>0.89930555555555547</v>
      </c>
      <c r="F406" s="247">
        <v>7135</v>
      </c>
      <c r="H406" s="246" t="s">
        <v>79</v>
      </c>
      <c r="I406" s="246" t="s">
        <v>50</v>
      </c>
    </row>
    <row r="407" spans="2:10" x14ac:dyDescent="0.2">
      <c r="B407" s="247" t="s">
        <v>5</v>
      </c>
      <c r="C407" s="301">
        <v>16118</v>
      </c>
      <c r="D407" s="260">
        <v>0.87222222222222223</v>
      </c>
      <c r="F407" s="247">
        <v>7163</v>
      </c>
      <c r="H407" s="246" t="s">
        <v>388</v>
      </c>
      <c r="I407" s="246" t="s">
        <v>44</v>
      </c>
    </row>
    <row r="408" spans="2:10" x14ac:dyDescent="0.2">
      <c r="B408" s="247" t="s">
        <v>5</v>
      </c>
      <c r="C408" s="301">
        <v>16119</v>
      </c>
      <c r="D408" s="260">
        <v>0.82847222222222217</v>
      </c>
      <c r="F408" s="247">
        <v>7147</v>
      </c>
      <c r="H408" s="246" t="s">
        <v>137</v>
      </c>
      <c r="I408" s="246" t="s">
        <v>102</v>
      </c>
    </row>
    <row r="409" spans="2:10" x14ac:dyDescent="0.2">
      <c r="B409" s="247" t="s">
        <v>5</v>
      </c>
      <c r="C409" s="301">
        <v>16122</v>
      </c>
      <c r="D409" s="260">
        <v>0.87222222222222223</v>
      </c>
      <c r="F409" s="247">
        <v>64</v>
      </c>
      <c r="H409" s="246" t="s">
        <v>457</v>
      </c>
      <c r="I409" s="246" t="s">
        <v>44</v>
      </c>
    </row>
    <row r="410" spans="2:10" x14ac:dyDescent="0.2">
      <c r="B410" s="247" t="s">
        <v>5</v>
      </c>
      <c r="C410" s="301">
        <v>16125</v>
      </c>
      <c r="D410" s="260">
        <v>0.51666666666666672</v>
      </c>
      <c r="E410" s="32">
        <v>0.55069444444444449</v>
      </c>
      <c r="F410" s="247">
        <v>7154</v>
      </c>
      <c r="G410" s="11" t="s">
        <v>385</v>
      </c>
      <c r="H410" s="246" t="s">
        <v>204</v>
      </c>
      <c r="I410" s="246" t="s">
        <v>393</v>
      </c>
      <c r="J410" s="348" t="str">
        <f>CONCATENATE($J$9,MID(G410,5,4))</f>
        <v>Engine &amp; truck to box 7154</v>
      </c>
    </row>
    <row r="411" spans="2:10" x14ac:dyDescent="0.2">
      <c r="B411" s="16" t="s">
        <v>5</v>
      </c>
      <c r="C411" s="303">
        <v>16126</v>
      </c>
      <c r="D411" s="264">
        <v>0.52916666666666667</v>
      </c>
      <c r="E411" s="44">
        <v>0.5805555555555556</v>
      </c>
      <c r="F411" s="16">
        <v>7121</v>
      </c>
      <c r="G411" s="16"/>
      <c r="H411" s="48" t="s">
        <v>169</v>
      </c>
      <c r="I411" s="48" t="s">
        <v>102</v>
      </c>
      <c r="J411" s="413"/>
    </row>
    <row r="412" spans="2:10" x14ac:dyDescent="0.2">
      <c r="B412" s="247" t="s">
        <v>5</v>
      </c>
      <c r="C412" s="301">
        <v>16132</v>
      </c>
      <c r="D412" s="260">
        <v>0.26944444444444443</v>
      </c>
      <c r="E412" s="32">
        <v>0.33402777777777781</v>
      </c>
      <c r="F412" s="247">
        <v>7156</v>
      </c>
      <c r="H412" s="246" t="s">
        <v>377</v>
      </c>
      <c r="I412" s="246" t="s">
        <v>394</v>
      </c>
    </row>
    <row r="413" spans="2:10" x14ac:dyDescent="0.2">
      <c r="B413" s="247" t="s">
        <v>5</v>
      </c>
      <c r="C413" s="301">
        <v>16132</v>
      </c>
      <c r="D413" s="260">
        <v>0.64930555555555558</v>
      </c>
      <c r="F413" s="247">
        <v>7209</v>
      </c>
      <c r="H413" s="246" t="s">
        <v>389</v>
      </c>
      <c r="I413" s="246" t="s">
        <v>365</v>
      </c>
    </row>
    <row r="414" spans="2:10" x14ac:dyDescent="0.2">
      <c r="B414" s="247" t="s">
        <v>5</v>
      </c>
      <c r="C414" s="301">
        <v>16134</v>
      </c>
      <c r="D414" s="260">
        <v>7.6388888888888895E-2</v>
      </c>
      <c r="F414" s="247">
        <v>7319</v>
      </c>
      <c r="H414" s="246" t="s">
        <v>390</v>
      </c>
      <c r="I414" s="246" t="s">
        <v>395</v>
      </c>
    </row>
    <row r="415" spans="2:10" x14ac:dyDescent="0.2">
      <c r="B415" s="247" t="s">
        <v>5</v>
      </c>
      <c r="C415" s="301">
        <v>16136</v>
      </c>
      <c r="D415" s="260">
        <v>0.24791666666666667</v>
      </c>
      <c r="F415" s="247">
        <v>7281</v>
      </c>
      <c r="H415" s="246" t="s">
        <v>391</v>
      </c>
      <c r="I415" s="246" t="s">
        <v>396</v>
      </c>
    </row>
    <row r="416" spans="2:10" x14ac:dyDescent="0.2">
      <c r="B416" s="247" t="s">
        <v>5</v>
      </c>
      <c r="C416" s="301">
        <v>16137</v>
      </c>
      <c r="D416" s="260">
        <v>0.9902777777777777</v>
      </c>
      <c r="F416" s="247">
        <v>7358</v>
      </c>
      <c r="H416" s="246" t="s">
        <v>145</v>
      </c>
      <c r="I416" s="246" t="s">
        <v>397</v>
      </c>
    </row>
    <row r="417" spans="2:10" x14ac:dyDescent="0.2">
      <c r="B417" s="247" t="s">
        <v>5</v>
      </c>
      <c r="C417" s="301">
        <v>16138</v>
      </c>
      <c r="D417" s="260">
        <v>0.78263888888888899</v>
      </c>
      <c r="E417" s="32">
        <v>0.30555555555555552</v>
      </c>
      <c r="F417" s="247">
        <v>7152</v>
      </c>
      <c r="G417" s="11" t="s">
        <v>257</v>
      </c>
      <c r="H417" s="246" t="s">
        <v>253</v>
      </c>
      <c r="I417" s="246" t="s">
        <v>74</v>
      </c>
      <c r="J417" s="348" t="str">
        <f>CONCATENATE($J$9,MID(G417,5,4))</f>
        <v>Engine &amp; truck to box 7152</v>
      </c>
    </row>
    <row r="418" spans="2:10" x14ac:dyDescent="0.2">
      <c r="B418" s="247" t="s">
        <v>5</v>
      </c>
      <c r="C418" s="301">
        <v>16142</v>
      </c>
      <c r="D418" s="260">
        <v>0.69305555555555554</v>
      </c>
      <c r="F418" s="247">
        <v>25</v>
      </c>
      <c r="H418" s="246" t="s">
        <v>95</v>
      </c>
      <c r="I418" s="246" t="s">
        <v>44</v>
      </c>
    </row>
    <row r="419" spans="2:10" x14ac:dyDescent="0.2">
      <c r="B419" s="247" t="s">
        <v>5</v>
      </c>
      <c r="C419" s="301">
        <v>16146</v>
      </c>
      <c r="D419" s="260">
        <v>0.54861111111111105</v>
      </c>
      <c r="F419" s="247">
        <v>7166</v>
      </c>
      <c r="G419" s="11" t="s">
        <v>386</v>
      </c>
      <c r="H419" s="246" t="s">
        <v>336</v>
      </c>
      <c r="I419" s="246" t="s">
        <v>398</v>
      </c>
      <c r="J419" s="348" t="str">
        <f>CONCATENATE($J$7,F419,$J$8,MID(G419,8,1))</f>
        <v>Special box 7166 terminal 3</v>
      </c>
    </row>
    <row r="420" spans="2:10" x14ac:dyDescent="0.2">
      <c r="B420" s="247" t="s">
        <v>5</v>
      </c>
      <c r="C420" s="301">
        <v>16148</v>
      </c>
      <c r="D420" s="260">
        <v>0.40347222222222223</v>
      </c>
      <c r="F420" s="247">
        <v>7119</v>
      </c>
      <c r="H420" s="246" t="s">
        <v>57</v>
      </c>
      <c r="I420" s="246" t="s">
        <v>399</v>
      </c>
    </row>
    <row r="421" spans="2:10" x14ac:dyDescent="0.2">
      <c r="B421" s="16" t="s">
        <v>5</v>
      </c>
      <c r="C421" s="303">
        <v>16160</v>
      </c>
      <c r="D421" s="264">
        <v>0.74375000000000002</v>
      </c>
      <c r="E421" s="16"/>
      <c r="F421" s="16">
        <v>7267</v>
      </c>
      <c r="G421" s="16"/>
      <c r="H421" s="48" t="s">
        <v>392</v>
      </c>
      <c r="I421" s="48" t="s">
        <v>400</v>
      </c>
      <c r="J421" s="413"/>
    </row>
    <row r="422" spans="2:10" x14ac:dyDescent="0.2">
      <c r="B422" s="34" t="s">
        <v>5</v>
      </c>
      <c r="C422" s="302">
        <v>16171</v>
      </c>
      <c r="D422" s="266">
        <v>0.20972222222222223</v>
      </c>
      <c r="E422" s="34"/>
      <c r="F422" s="34">
        <v>7559</v>
      </c>
      <c r="G422" s="142" t="s">
        <v>387</v>
      </c>
      <c r="H422" s="140" t="s">
        <v>466</v>
      </c>
      <c r="I422" s="140" t="s">
        <v>401</v>
      </c>
      <c r="J422" s="348" t="s">
        <v>2334</v>
      </c>
    </row>
    <row r="423" spans="2:10" x14ac:dyDescent="0.2">
      <c r="B423" s="16" t="s">
        <v>5</v>
      </c>
      <c r="C423" s="303">
        <v>16177</v>
      </c>
      <c r="D423" s="264">
        <v>0.8340277777777777</v>
      </c>
      <c r="E423" s="44">
        <v>0.85763888888888884</v>
      </c>
      <c r="F423" s="16">
        <v>7151</v>
      </c>
      <c r="G423" s="17" t="s">
        <v>178</v>
      </c>
      <c r="H423" s="48" t="s">
        <v>60</v>
      </c>
      <c r="I423" s="48" t="s">
        <v>402</v>
      </c>
      <c r="J423" s="413" t="str">
        <f>CONCATENATE($J$9,MID(G423,5,4))</f>
        <v>Engine &amp; truck to box 7151</v>
      </c>
    </row>
    <row r="424" spans="2:10" x14ac:dyDescent="0.2">
      <c r="B424" s="247" t="s">
        <v>5</v>
      </c>
      <c r="C424" s="301">
        <v>16193</v>
      </c>
      <c r="D424" s="260">
        <v>0.12013888888888889</v>
      </c>
      <c r="F424" s="247">
        <v>75</v>
      </c>
      <c r="H424" s="246" t="s">
        <v>452</v>
      </c>
      <c r="I424" s="246" t="s">
        <v>44</v>
      </c>
    </row>
    <row r="425" spans="2:10" x14ac:dyDescent="0.2">
      <c r="B425" s="247" t="s">
        <v>5</v>
      </c>
      <c r="C425" s="301">
        <v>16197</v>
      </c>
      <c r="D425" s="260">
        <v>0.7631944444444444</v>
      </c>
      <c r="F425" s="247">
        <v>7147</v>
      </c>
      <c r="H425" s="246" t="s">
        <v>137</v>
      </c>
      <c r="I425" s="246" t="s">
        <v>410</v>
      </c>
    </row>
    <row r="426" spans="2:10" x14ac:dyDescent="0.2">
      <c r="B426" s="247" t="s">
        <v>5</v>
      </c>
      <c r="C426" s="301">
        <v>16198</v>
      </c>
      <c r="D426" s="260">
        <v>0.99861111111111101</v>
      </c>
      <c r="F426" s="247">
        <v>24</v>
      </c>
      <c r="H426" s="246" t="s">
        <v>461</v>
      </c>
      <c r="I426" s="246" t="s">
        <v>44</v>
      </c>
    </row>
    <row r="427" spans="2:10" x14ac:dyDescent="0.2">
      <c r="B427" s="247" t="s">
        <v>5</v>
      </c>
      <c r="C427" s="301">
        <v>16200</v>
      </c>
      <c r="D427" s="260">
        <v>0.70694444444444438</v>
      </c>
      <c r="F427" s="247">
        <v>7158</v>
      </c>
      <c r="H427" s="246" t="s">
        <v>325</v>
      </c>
      <c r="I427" s="246" t="s">
        <v>411</v>
      </c>
    </row>
    <row r="428" spans="2:10" x14ac:dyDescent="0.2">
      <c r="B428" s="247" t="s">
        <v>5</v>
      </c>
      <c r="C428" s="301">
        <v>16202</v>
      </c>
      <c r="D428" s="260">
        <v>0.9159722222222223</v>
      </c>
      <c r="F428" s="247">
        <v>64</v>
      </c>
      <c r="H428" s="246" t="s">
        <v>457</v>
      </c>
      <c r="I428" s="246" t="s">
        <v>63</v>
      </c>
    </row>
    <row r="429" spans="2:10" x14ac:dyDescent="0.2">
      <c r="B429" s="247" t="s">
        <v>5</v>
      </c>
      <c r="C429" s="301">
        <v>16206</v>
      </c>
      <c r="D429" s="260">
        <v>0.3840277777777778</v>
      </c>
      <c r="F429" s="247">
        <v>7147</v>
      </c>
      <c r="H429" s="246" t="s">
        <v>137</v>
      </c>
      <c r="I429" s="246" t="s">
        <v>44</v>
      </c>
    </row>
    <row r="430" spans="2:10" x14ac:dyDescent="0.2">
      <c r="B430" s="247" t="s">
        <v>5</v>
      </c>
      <c r="C430" s="301">
        <v>16209</v>
      </c>
      <c r="D430" s="260">
        <v>0.60972222222222217</v>
      </c>
      <c r="E430" s="32">
        <v>0.66319444444444442</v>
      </c>
      <c r="F430" s="247">
        <v>7133</v>
      </c>
      <c r="H430" s="246" t="s">
        <v>73</v>
      </c>
      <c r="I430" s="246" t="s">
        <v>50</v>
      </c>
    </row>
    <row r="431" spans="2:10" x14ac:dyDescent="0.2">
      <c r="B431" s="247" t="s">
        <v>5</v>
      </c>
      <c r="C431" s="301">
        <v>16212</v>
      </c>
      <c r="D431" s="260">
        <v>0.21666666666666667</v>
      </c>
      <c r="E431" s="32">
        <v>0.25138888888888888</v>
      </c>
      <c r="F431" s="247">
        <v>7519</v>
      </c>
      <c r="G431" s="11" t="s">
        <v>403</v>
      </c>
      <c r="H431" s="246" t="s">
        <v>406</v>
      </c>
      <c r="I431" s="246" t="s">
        <v>412</v>
      </c>
    </row>
    <row r="432" spans="2:10" x14ac:dyDescent="0.2">
      <c r="B432" s="247" t="s">
        <v>5</v>
      </c>
      <c r="C432" s="301">
        <v>16215</v>
      </c>
      <c r="D432" s="260">
        <v>7.6388888888888886E-3</v>
      </c>
      <c r="F432" s="247">
        <v>7146</v>
      </c>
      <c r="G432" s="11" t="s">
        <v>404</v>
      </c>
      <c r="H432" s="246" t="s">
        <v>142</v>
      </c>
      <c r="I432" s="246" t="s">
        <v>397</v>
      </c>
      <c r="J432" s="348" t="str">
        <f t="shared" ref="J432:J433" si="4">CONCATENATE($J$7,F432,$J$8,MID(G432,8,1))</f>
        <v>Special box 7146 terminal 3</v>
      </c>
    </row>
    <row r="433" spans="2:10" x14ac:dyDescent="0.2">
      <c r="B433" s="247" t="s">
        <v>5</v>
      </c>
      <c r="C433" s="301">
        <v>16216</v>
      </c>
      <c r="D433" s="260">
        <v>0.33055555555555555</v>
      </c>
      <c r="E433" s="32">
        <v>0.33680555555555558</v>
      </c>
      <c r="F433" s="247">
        <v>7155</v>
      </c>
      <c r="G433" s="11" t="s">
        <v>371</v>
      </c>
      <c r="H433" s="246" t="s">
        <v>382</v>
      </c>
      <c r="I433" s="246" t="s">
        <v>467</v>
      </c>
      <c r="J433" s="348" t="str">
        <f t="shared" si="4"/>
        <v>Special box 7155 terminal 1</v>
      </c>
    </row>
    <row r="434" spans="2:10" x14ac:dyDescent="0.2">
      <c r="B434" s="16" t="s">
        <v>5</v>
      </c>
      <c r="C434" s="303">
        <v>16220</v>
      </c>
      <c r="D434" s="264">
        <v>0.82777777777777783</v>
      </c>
      <c r="E434" s="16"/>
      <c r="F434" s="16">
        <v>7361</v>
      </c>
      <c r="G434" s="16"/>
      <c r="H434" s="48" t="s">
        <v>108</v>
      </c>
      <c r="I434" s="48" t="s">
        <v>44</v>
      </c>
      <c r="J434" s="413"/>
    </row>
    <row r="435" spans="2:10" ht="13.5" thickBot="1" x14ac:dyDescent="0.25">
      <c r="B435" s="247" t="s">
        <v>5</v>
      </c>
      <c r="C435" s="308">
        <v>16226</v>
      </c>
      <c r="D435" s="273">
        <v>0.59305555555555556</v>
      </c>
      <c r="E435" s="60"/>
      <c r="F435" s="60">
        <v>7166</v>
      </c>
      <c r="G435" s="60"/>
      <c r="H435" s="94" t="s">
        <v>336</v>
      </c>
      <c r="I435" s="94" t="s">
        <v>82</v>
      </c>
    </row>
    <row r="436" spans="2:10" x14ac:dyDescent="0.2">
      <c r="B436" s="81" t="s">
        <v>5</v>
      </c>
      <c r="C436" s="304">
        <v>16227</v>
      </c>
      <c r="D436" s="269" t="s">
        <v>197</v>
      </c>
      <c r="E436" s="122"/>
      <c r="F436" s="122"/>
      <c r="G436" s="122"/>
      <c r="H436" s="88" t="s">
        <v>197</v>
      </c>
      <c r="I436" s="88" t="s">
        <v>197</v>
      </c>
      <c r="J436" s="290"/>
    </row>
    <row r="437" spans="2:10" ht="13.5" thickBot="1" x14ac:dyDescent="0.25">
      <c r="B437" s="83" t="s">
        <v>5</v>
      </c>
      <c r="C437" s="305">
        <v>16247</v>
      </c>
      <c r="D437" s="270" t="s">
        <v>197</v>
      </c>
      <c r="E437" s="123"/>
      <c r="F437" s="123"/>
      <c r="G437" s="123"/>
      <c r="H437" s="89" t="s">
        <v>197</v>
      </c>
      <c r="I437" s="89" t="s">
        <v>197</v>
      </c>
      <c r="J437" s="292"/>
    </row>
    <row r="438" spans="2:10" x14ac:dyDescent="0.2">
      <c r="B438" s="247" t="s">
        <v>5</v>
      </c>
      <c r="C438" s="301">
        <v>16266</v>
      </c>
      <c r="D438" s="260">
        <v>0.8534722222222223</v>
      </c>
      <c r="E438" s="32">
        <v>0.87430555555555556</v>
      </c>
      <c r="F438" s="247">
        <v>7121</v>
      </c>
      <c r="H438" s="246" t="s">
        <v>169</v>
      </c>
      <c r="I438" s="246" t="s">
        <v>171</v>
      </c>
    </row>
    <row r="439" spans="2:10" x14ac:dyDescent="0.2">
      <c r="B439" s="247" t="s">
        <v>5</v>
      </c>
      <c r="C439" s="301">
        <v>16276</v>
      </c>
      <c r="D439" s="260">
        <v>0.15069444444444444</v>
      </c>
      <c r="F439" s="247">
        <v>7187</v>
      </c>
      <c r="H439" s="246" t="s">
        <v>407</v>
      </c>
      <c r="I439" s="246" t="s">
        <v>44</v>
      </c>
    </row>
    <row r="440" spans="2:10" x14ac:dyDescent="0.2">
      <c r="B440" s="247" t="s">
        <v>5</v>
      </c>
      <c r="C440" s="301">
        <v>16278</v>
      </c>
      <c r="D440" s="260">
        <v>0.71875</v>
      </c>
      <c r="F440" s="247">
        <v>7102</v>
      </c>
      <c r="H440" s="49" t="s">
        <v>408</v>
      </c>
      <c r="I440" s="246" t="s">
        <v>191</v>
      </c>
    </row>
    <row r="441" spans="2:10" x14ac:dyDescent="0.2">
      <c r="B441" s="247" t="s">
        <v>5</v>
      </c>
      <c r="C441" s="301">
        <v>16279</v>
      </c>
      <c r="D441" s="260">
        <v>0.67291666666666661</v>
      </c>
      <c r="F441" s="247">
        <v>7166</v>
      </c>
      <c r="H441" s="49" t="s">
        <v>336</v>
      </c>
      <c r="I441" s="246" t="s">
        <v>302</v>
      </c>
    </row>
    <row r="442" spans="2:10" x14ac:dyDescent="0.2">
      <c r="B442" s="16" t="s">
        <v>5</v>
      </c>
      <c r="C442" s="303">
        <v>16281</v>
      </c>
      <c r="D442" s="264">
        <v>0.74583333333333324</v>
      </c>
      <c r="E442" s="44">
        <v>0.79166666666666663</v>
      </c>
      <c r="F442" s="16">
        <v>7102</v>
      </c>
      <c r="G442" s="16"/>
      <c r="H442" s="48" t="s">
        <v>408</v>
      </c>
      <c r="I442" s="48" t="s">
        <v>191</v>
      </c>
      <c r="J442" s="413"/>
    </row>
    <row r="443" spans="2:10" x14ac:dyDescent="0.2">
      <c r="B443" s="247" t="s">
        <v>5</v>
      </c>
      <c r="C443" s="301">
        <v>16293</v>
      </c>
      <c r="D443" s="260">
        <v>0.48749999999999999</v>
      </c>
      <c r="E443" s="32">
        <v>0.51388888888888895</v>
      </c>
      <c r="F443" s="247">
        <v>7121</v>
      </c>
      <c r="H443" s="49" t="s">
        <v>169</v>
      </c>
      <c r="I443" s="246" t="s">
        <v>62</v>
      </c>
    </row>
    <row r="444" spans="2:10" x14ac:dyDescent="0.2">
      <c r="B444" s="247" t="s">
        <v>5</v>
      </c>
      <c r="C444" s="301">
        <v>16300</v>
      </c>
      <c r="D444" s="260">
        <v>0.82013888888888886</v>
      </c>
      <c r="F444" s="247">
        <v>23</v>
      </c>
      <c r="H444" s="246" t="s">
        <v>187</v>
      </c>
      <c r="I444" s="246" t="s">
        <v>413</v>
      </c>
    </row>
    <row r="445" spans="2:10" x14ac:dyDescent="0.2">
      <c r="B445" s="247" t="s">
        <v>5</v>
      </c>
      <c r="C445" s="301">
        <v>16300</v>
      </c>
      <c r="D445" s="260">
        <v>0.8354166666666667</v>
      </c>
      <c r="E445" s="32">
        <v>0.95138888888888884</v>
      </c>
      <c r="F445" s="247">
        <v>7215</v>
      </c>
      <c r="G445" s="11" t="s">
        <v>405</v>
      </c>
      <c r="H445" s="246" t="s">
        <v>409</v>
      </c>
      <c r="I445" s="246" t="s">
        <v>414</v>
      </c>
      <c r="J445" s="348" t="str">
        <f t="shared" ref="J445:J446" si="5">CONCATENATE($J$7,F445,$J$8,MID(G445,8,1))</f>
        <v>Special box 7215 terminal 3</v>
      </c>
    </row>
    <row r="446" spans="2:10" x14ac:dyDescent="0.2">
      <c r="B446" s="34" t="s">
        <v>5</v>
      </c>
      <c r="C446" s="302">
        <v>16302</v>
      </c>
      <c r="D446" s="266">
        <v>0.67361111111111116</v>
      </c>
      <c r="E446" s="136">
        <v>0.86111111111111116</v>
      </c>
      <c r="F446" s="34">
        <v>7104</v>
      </c>
      <c r="G446" s="142" t="s">
        <v>240</v>
      </c>
      <c r="H446" s="140" t="s">
        <v>55</v>
      </c>
      <c r="I446" s="140" t="s">
        <v>415</v>
      </c>
      <c r="J446" s="348" t="str">
        <f t="shared" si="5"/>
        <v>Special box 7104 terminal 2</v>
      </c>
    </row>
    <row r="447" spans="2:10" x14ac:dyDescent="0.2">
      <c r="B447" s="247" t="s">
        <v>5</v>
      </c>
      <c r="C447" s="301">
        <v>16303</v>
      </c>
      <c r="D447" s="260">
        <v>0.97222222222222221</v>
      </c>
      <c r="E447" s="32">
        <v>3.472222222222222E-3</v>
      </c>
      <c r="F447" s="247">
        <v>7146</v>
      </c>
      <c r="H447" s="246" t="s">
        <v>142</v>
      </c>
      <c r="I447" s="246" t="s">
        <v>417</v>
      </c>
    </row>
    <row r="448" spans="2:10" x14ac:dyDescent="0.2">
      <c r="B448" s="247" t="s">
        <v>5</v>
      </c>
      <c r="C448" s="301">
        <v>16306</v>
      </c>
      <c r="D448" s="260">
        <v>0.39305555555555555</v>
      </c>
      <c r="F448" s="247">
        <v>28</v>
      </c>
      <c r="H448" s="246" t="s">
        <v>205</v>
      </c>
      <c r="I448" s="246" t="s">
        <v>44</v>
      </c>
    </row>
    <row r="449" spans="2:10" x14ac:dyDescent="0.2">
      <c r="B449" s="34" t="s">
        <v>5</v>
      </c>
      <c r="C449" s="302">
        <v>16306</v>
      </c>
      <c r="D449" s="266">
        <v>0.60625000000000007</v>
      </c>
      <c r="E449" s="136">
        <v>0.71875</v>
      </c>
      <c r="F449" s="34">
        <v>7127</v>
      </c>
      <c r="G449" s="34"/>
      <c r="H449" s="140" t="s">
        <v>308</v>
      </c>
      <c r="I449" s="140" t="s">
        <v>415</v>
      </c>
      <c r="J449" s="349" t="s">
        <v>2335</v>
      </c>
    </row>
    <row r="450" spans="2:10" x14ac:dyDescent="0.2">
      <c r="B450" s="247" t="s">
        <v>5</v>
      </c>
      <c r="C450" s="301">
        <v>16306</v>
      </c>
      <c r="D450" s="260">
        <v>0.80972222222222223</v>
      </c>
      <c r="E450" s="32">
        <v>0.92083333333333339</v>
      </c>
      <c r="F450" s="247">
        <v>7153</v>
      </c>
      <c r="H450" s="246" t="s">
        <v>107</v>
      </c>
      <c r="I450" s="246" t="s">
        <v>192</v>
      </c>
    </row>
    <row r="451" spans="2:10" x14ac:dyDescent="0.2">
      <c r="B451" s="247" t="s">
        <v>5</v>
      </c>
      <c r="C451" s="301">
        <v>16308</v>
      </c>
      <c r="D451" s="260">
        <v>0.65069444444444446</v>
      </c>
      <c r="F451" s="247">
        <v>7407</v>
      </c>
      <c r="H451" s="246" t="s">
        <v>416</v>
      </c>
      <c r="I451" s="246" t="s">
        <v>150</v>
      </c>
    </row>
    <row r="452" spans="2:10" x14ac:dyDescent="0.2">
      <c r="B452" s="247" t="s">
        <v>5</v>
      </c>
      <c r="C452" s="301">
        <v>16310</v>
      </c>
      <c r="D452" s="260">
        <v>0.56944444444444442</v>
      </c>
      <c r="E452" s="32">
        <v>0.59583333333333333</v>
      </c>
      <c r="F452" s="247">
        <v>7183</v>
      </c>
      <c r="H452" s="246" t="s">
        <v>68</v>
      </c>
      <c r="I452" s="246" t="s">
        <v>74</v>
      </c>
    </row>
    <row r="453" spans="2:10" x14ac:dyDescent="0.2">
      <c r="B453" s="247" t="s">
        <v>5</v>
      </c>
      <c r="C453" s="301">
        <v>16314</v>
      </c>
      <c r="D453" s="260">
        <v>3.472222222222222E-3</v>
      </c>
      <c r="E453" s="32">
        <v>6.9444444444444434E-2</v>
      </c>
      <c r="F453" s="247">
        <v>7151</v>
      </c>
      <c r="H453" s="246" t="s">
        <v>60</v>
      </c>
      <c r="I453" s="98" t="s">
        <v>418</v>
      </c>
    </row>
    <row r="454" spans="2:10" x14ac:dyDescent="0.2">
      <c r="B454" s="16" t="s">
        <v>5</v>
      </c>
      <c r="C454" s="303">
        <v>16314</v>
      </c>
      <c r="D454" s="264">
        <v>0.21249999999999999</v>
      </c>
      <c r="E454" s="16"/>
      <c r="F454" s="16">
        <v>7169</v>
      </c>
      <c r="G454" s="16"/>
      <c r="H454" s="48" t="s">
        <v>70</v>
      </c>
      <c r="I454" s="48" t="s">
        <v>102</v>
      </c>
      <c r="J454" s="413"/>
    </row>
    <row r="455" spans="2:10" x14ac:dyDescent="0.2">
      <c r="B455" s="247" t="s">
        <v>5</v>
      </c>
      <c r="C455" s="301">
        <v>16320</v>
      </c>
      <c r="D455" s="260">
        <v>3.472222222222222E-3</v>
      </c>
      <c r="E455" s="32">
        <v>2.7083333333333334E-2</v>
      </c>
      <c r="F455" s="247">
        <v>7127</v>
      </c>
      <c r="H455" s="246" t="s">
        <v>308</v>
      </c>
      <c r="I455" s="246" t="s">
        <v>419</v>
      </c>
    </row>
    <row r="456" spans="2:10" x14ac:dyDescent="0.2">
      <c r="B456" s="247" t="s">
        <v>5</v>
      </c>
      <c r="C456" s="301">
        <v>16321</v>
      </c>
      <c r="D456" s="260">
        <v>0.13680555555555554</v>
      </c>
      <c r="F456" s="247">
        <v>45</v>
      </c>
      <c r="H456" s="246" t="s">
        <v>452</v>
      </c>
      <c r="I456" s="246" t="s">
        <v>44</v>
      </c>
    </row>
    <row r="457" spans="2:10" x14ac:dyDescent="0.2">
      <c r="B457" s="247" t="s">
        <v>5</v>
      </c>
      <c r="C457" s="301">
        <v>16325</v>
      </c>
      <c r="D457" s="260">
        <v>0.63194444444444442</v>
      </c>
      <c r="F457" s="247">
        <v>7153</v>
      </c>
      <c r="H457" s="246" t="s">
        <v>107</v>
      </c>
      <c r="I457" s="246" t="s">
        <v>171</v>
      </c>
    </row>
    <row r="458" spans="2:10" x14ac:dyDescent="0.2">
      <c r="B458" s="247" t="s">
        <v>5</v>
      </c>
      <c r="C458" s="301">
        <v>16330</v>
      </c>
      <c r="D458" s="260">
        <v>0.42222222222222222</v>
      </c>
      <c r="F458" s="247">
        <v>7202</v>
      </c>
      <c r="G458" s="11" t="s">
        <v>369</v>
      </c>
      <c r="H458" s="246" t="s">
        <v>203</v>
      </c>
      <c r="I458" s="246" t="s">
        <v>420</v>
      </c>
      <c r="J458" s="348" t="str">
        <f>CONCATENATE($J$9,MID(G458,5,4))</f>
        <v>Engine &amp; truck to box 7202</v>
      </c>
    </row>
    <row r="459" spans="2:10" x14ac:dyDescent="0.2">
      <c r="B459" s="247" t="s">
        <v>5</v>
      </c>
      <c r="C459" s="301">
        <v>16332</v>
      </c>
      <c r="D459" s="260">
        <v>0.86111111111111116</v>
      </c>
      <c r="F459" s="247">
        <v>7143</v>
      </c>
      <c r="H459" s="246" t="s">
        <v>181</v>
      </c>
      <c r="I459" s="246" t="s">
        <v>44</v>
      </c>
    </row>
    <row r="460" spans="2:10" x14ac:dyDescent="0.2">
      <c r="B460" s="247" t="s">
        <v>5</v>
      </c>
      <c r="C460" s="301">
        <v>16334</v>
      </c>
      <c r="D460" s="260">
        <v>0.16458333333333333</v>
      </c>
      <c r="F460" s="247">
        <v>28</v>
      </c>
      <c r="H460" s="246" t="s">
        <v>205</v>
      </c>
      <c r="I460" s="246" t="s">
        <v>421</v>
      </c>
    </row>
    <row r="461" spans="2:10" x14ac:dyDescent="0.2">
      <c r="B461" s="247" t="s">
        <v>5</v>
      </c>
      <c r="C461" s="301">
        <v>16337</v>
      </c>
      <c r="D461" s="260">
        <v>0.63611111111111118</v>
      </c>
      <c r="F461" s="247">
        <v>7143</v>
      </c>
      <c r="H461" s="246" t="s">
        <v>181</v>
      </c>
      <c r="I461" s="246" t="s">
        <v>44</v>
      </c>
    </row>
    <row r="462" spans="2:10" x14ac:dyDescent="0.2">
      <c r="B462" s="247" t="s">
        <v>5</v>
      </c>
      <c r="C462" s="301">
        <v>16337</v>
      </c>
      <c r="D462" s="260">
        <v>0.93194444444444446</v>
      </c>
      <c r="F462" s="247">
        <v>7146</v>
      </c>
      <c r="H462" s="246" t="s">
        <v>142</v>
      </c>
      <c r="I462" s="246" t="s">
        <v>44</v>
      </c>
    </row>
    <row r="463" spans="2:10" x14ac:dyDescent="0.2">
      <c r="B463" s="247" t="s">
        <v>5</v>
      </c>
      <c r="C463" s="301">
        <v>16338</v>
      </c>
      <c r="D463" s="260">
        <v>0.84652777777777777</v>
      </c>
      <c r="F463" s="247">
        <v>7116</v>
      </c>
      <c r="H463" s="246" t="s">
        <v>67</v>
      </c>
      <c r="I463" s="246" t="s">
        <v>147</v>
      </c>
    </row>
    <row r="464" spans="2:10" x14ac:dyDescent="0.2">
      <c r="B464" s="247" t="s">
        <v>5</v>
      </c>
      <c r="C464" s="301">
        <v>16342</v>
      </c>
      <c r="D464" s="260">
        <v>0.4993055555555555</v>
      </c>
      <c r="F464" s="247">
        <v>7135</v>
      </c>
      <c r="G464" s="11" t="s">
        <v>297</v>
      </c>
      <c r="H464" s="246" t="s">
        <v>79</v>
      </c>
      <c r="I464" s="246" t="s">
        <v>102</v>
      </c>
      <c r="J464" s="348" t="str">
        <f>CONCATENATE($J$9,MID(G464,5,4))</f>
        <v>Engine &amp; truck to box 7135</v>
      </c>
    </row>
    <row r="465" spans="2:10" x14ac:dyDescent="0.2">
      <c r="B465" s="34" t="s">
        <v>5</v>
      </c>
      <c r="C465" s="302">
        <v>16343</v>
      </c>
      <c r="D465" s="266">
        <v>0.81388888888888899</v>
      </c>
      <c r="E465" s="136">
        <v>0.84722222222222221</v>
      </c>
      <c r="F465" s="34">
        <v>7441</v>
      </c>
      <c r="G465" s="142" t="s">
        <v>422</v>
      </c>
      <c r="H465" s="140" t="s">
        <v>428</v>
      </c>
      <c r="I465" s="140" t="s">
        <v>433</v>
      </c>
      <c r="J465" s="349" t="s">
        <v>2336</v>
      </c>
    </row>
    <row r="466" spans="2:10" x14ac:dyDescent="0.2">
      <c r="B466" s="247" t="s">
        <v>5</v>
      </c>
      <c r="C466" s="301">
        <v>16345</v>
      </c>
      <c r="D466" s="260">
        <v>0.14097222222222222</v>
      </c>
      <c r="F466" s="247">
        <v>7135</v>
      </c>
      <c r="H466" s="246" t="s">
        <v>79</v>
      </c>
      <c r="I466" s="246" t="s">
        <v>192</v>
      </c>
    </row>
    <row r="467" spans="2:10" x14ac:dyDescent="0.2">
      <c r="B467" s="16" t="s">
        <v>5</v>
      </c>
      <c r="C467" s="303">
        <v>16345</v>
      </c>
      <c r="D467" s="264">
        <v>0.77361111111111114</v>
      </c>
      <c r="E467" s="16"/>
      <c r="F467" s="16">
        <v>7169</v>
      </c>
      <c r="G467" s="16"/>
      <c r="H467" s="48" t="s">
        <v>70</v>
      </c>
      <c r="I467" s="48" t="s">
        <v>302</v>
      </c>
      <c r="J467" s="413"/>
    </row>
    <row r="468" spans="2:10" x14ac:dyDescent="0.2">
      <c r="B468" s="247" t="s">
        <v>5</v>
      </c>
      <c r="C468" s="301">
        <v>16349</v>
      </c>
      <c r="D468" s="260">
        <v>0.8354166666666667</v>
      </c>
      <c r="F468" s="247">
        <v>49</v>
      </c>
      <c r="H468" s="246" t="s">
        <v>120</v>
      </c>
      <c r="I468" s="246" t="s">
        <v>44</v>
      </c>
    </row>
    <row r="469" spans="2:10" x14ac:dyDescent="0.2">
      <c r="B469" s="247" t="s">
        <v>5</v>
      </c>
      <c r="C469" s="301">
        <v>16351</v>
      </c>
      <c r="D469" s="260">
        <v>6.6666666666666666E-2</v>
      </c>
      <c r="F469" s="247">
        <v>7163</v>
      </c>
      <c r="H469" s="246" t="s">
        <v>388</v>
      </c>
      <c r="I469" s="246" t="s">
        <v>44</v>
      </c>
    </row>
    <row r="470" spans="2:10" x14ac:dyDescent="0.2">
      <c r="B470" s="247" t="s">
        <v>5</v>
      </c>
      <c r="C470" s="301">
        <v>16367</v>
      </c>
      <c r="D470" s="260">
        <v>0.56180555555555556</v>
      </c>
      <c r="F470" s="247">
        <v>7139</v>
      </c>
      <c r="G470" s="11" t="s">
        <v>161</v>
      </c>
      <c r="H470" s="246" t="s">
        <v>170</v>
      </c>
      <c r="I470" s="246" t="s">
        <v>102</v>
      </c>
      <c r="J470" s="348" t="str">
        <f>CONCATENATE($J$7,F470,$J$8,MID(G470,8,1))</f>
        <v>Special box 7139 terminal 6</v>
      </c>
    </row>
    <row r="471" spans="2:10" x14ac:dyDescent="0.2">
      <c r="B471" s="247" t="s">
        <v>5</v>
      </c>
      <c r="C471" s="301">
        <v>16367</v>
      </c>
      <c r="D471" s="260">
        <v>0.73402777777777783</v>
      </c>
      <c r="F471" s="247">
        <v>47</v>
      </c>
      <c r="H471" s="246" t="s">
        <v>468</v>
      </c>
      <c r="I471" s="246" t="s">
        <v>44</v>
      </c>
    </row>
    <row r="472" spans="2:10" x14ac:dyDescent="0.2">
      <c r="B472" s="247" t="s">
        <v>5</v>
      </c>
      <c r="C472" s="301">
        <v>16369</v>
      </c>
      <c r="D472" s="260">
        <v>6.5972222222222224E-2</v>
      </c>
      <c r="F472" s="247">
        <v>7358</v>
      </c>
      <c r="H472" s="246" t="s">
        <v>145</v>
      </c>
      <c r="I472" s="246" t="s">
        <v>44</v>
      </c>
    </row>
    <row r="473" spans="2:10" x14ac:dyDescent="0.2">
      <c r="B473" s="247" t="s">
        <v>5</v>
      </c>
      <c r="C473" s="301">
        <v>16369</v>
      </c>
      <c r="D473" s="260">
        <v>0.23750000000000002</v>
      </c>
      <c r="E473" s="32">
        <v>0.3444444444444445</v>
      </c>
      <c r="F473" s="247">
        <v>7114</v>
      </c>
      <c r="G473" s="11" t="s">
        <v>423</v>
      </c>
      <c r="H473" s="246" t="s">
        <v>429</v>
      </c>
      <c r="I473" s="246" t="s">
        <v>434</v>
      </c>
      <c r="J473" s="348" t="str">
        <f>CONCATENATE($J$7,F473,$J$8,MID(G473,8,1))</f>
        <v>Special box 7114 terminal 2</v>
      </c>
    </row>
    <row r="474" spans="2:10" x14ac:dyDescent="0.2">
      <c r="B474" s="247" t="s">
        <v>5</v>
      </c>
      <c r="C474" s="301">
        <v>16374</v>
      </c>
      <c r="D474" s="260">
        <v>0.13958333333333334</v>
      </c>
      <c r="F474" s="247">
        <v>7171</v>
      </c>
      <c r="H474" s="246" t="s">
        <v>166</v>
      </c>
      <c r="I474" s="246" t="s">
        <v>44</v>
      </c>
    </row>
    <row r="475" spans="2:10" x14ac:dyDescent="0.2">
      <c r="B475" s="247" t="s">
        <v>5</v>
      </c>
      <c r="C475" s="301">
        <v>16374</v>
      </c>
      <c r="D475" s="260">
        <v>0.25</v>
      </c>
      <c r="F475" s="247">
        <v>7131</v>
      </c>
      <c r="G475" s="11" t="s">
        <v>424</v>
      </c>
      <c r="H475" s="246" t="s">
        <v>141</v>
      </c>
      <c r="I475" s="246" t="s">
        <v>435</v>
      </c>
      <c r="J475" s="348" t="str">
        <f>CONCATENATE($J$9,MID(G475,5,4))</f>
        <v>Engine &amp; truck to box 7131</v>
      </c>
    </row>
    <row r="476" spans="2:10" x14ac:dyDescent="0.2">
      <c r="B476" s="247" t="s">
        <v>5</v>
      </c>
      <c r="C476" s="301">
        <v>16374</v>
      </c>
      <c r="D476" s="260">
        <v>0.81319444444444444</v>
      </c>
      <c r="F476" s="247">
        <v>7188</v>
      </c>
      <c r="H476" s="246" t="s">
        <v>465</v>
      </c>
      <c r="I476" s="246" t="s">
        <v>44</v>
      </c>
    </row>
    <row r="477" spans="2:10" x14ac:dyDescent="0.2">
      <c r="B477" s="247" t="s">
        <v>5</v>
      </c>
      <c r="C477" s="301">
        <v>16375</v>
      </c>
      <c r="D477" s="260">
        <v>7.2916666666666671E-2</v>
      </c>
      <c r="E477" s="32">
        <v>0.1076388888888889</v>
      </c>
      <c r="F477" s="247">
        <v>7155</v>
      </c>
      <c r="G477" s="11" t="s">
        <v>425</v>
      </c>
      <c r="H477" s="246" t="s">
        <v>430</v>
      </c>
      <c r="I477" s="246" t="s">
        <v>436</v>
      </c>
      <c r="J477" s="348" t="str">
        <f>CONCATENATE(B477,$J$6,F477)</f>
        <v>E 258 special call to box 7155</v>
      </c>
    </row>
    <row r="478" spans="2:10" x14ac:dyDescent="0.2">
      <c r="B478" s="247" t="s">
        <v>5</v>
      </c>
      <c r="C478" s="301">
        <v>16375</v>
      </c>
      <c r="D478" s="260">
        <v>0.82847222222222217</v>
      </c>
      <c r="F478" s="247">
        <v>7152</v>
      </c>
      <c r="H478" s="246" t="s">
        <v>253</v>
      </c>
      <c r="I478" s="246" t="s">
        <v>63</v>
      </c>
    </row>
    <row r="479" spans="2:10" x14ac:dyDescent="0.2">
      <c r="B479" s="16" t="s">
        <v>5</v>
      </c>
      <c r="C479" s="303">
        <v>16375</v>
      </c>
      <c r="D479" s="264">
        <v>0.94097222222222221</v>
      </c>
      <c r="E479" s="16"/>
      <c r="F479" s="16">
        <v>7146</v>
      </c>
      <c r="G479" s="16"/>
      <c r="H479" s="48" t="s">
        <v>431</v>
      </c>
      <c r="I479" s="48" t="s">
        <v>437</v>
      </c>
      <c r="J479" s="413"/>
    </row>
    <row r="480" spans="2:10" x14ac:dyDescent="0.2">
      <c r="B480" s="247" t="s">
        <v>5</v>
      </c>
      <c r="C480" s="301">
        <v>16379</v>
      </c>
      <c r="D480" s="260">
        <v>0.6</v>
      </c>
      <c r="E480" s="32">
        <v>0.62986111111111109</v>
      </c>
      <c r="F480" s="247">
        <v>7367</v>
      </c>
      <c r="G480" s="11" t="s">
        <v>426</v>
      </c>
      <c r="H480" s="246" t="s">
        <v>125</v>
      </c>
      <c r="I480" s="246" t="s">
        <v>438</v>
      </c>
      <c r="J480" s="348" t="str">
        <f>CONCATENATE(B480,$J$6,F480)</f>
        <v>E 258 special call to box 7367</v>
      </c>
    </row>
    <row r="481" spans="2:10" x14ac:dyDescent="0.2">
      <c r="B481" s="247" t="s">
        <v>5</v>
      </c>
      <c r="C481" s="301">
        <v>16380</v>
      </c>
      <c r="D481" s="260">
        <v>0.76597222222222217</v>
      </c>
      <c r="F481" s="247">
        <v>7368</v>
      </c>
      <c r="H481" s="246" t="s">
        <v>143</v>
      </c>
      <c r="I481" s="246" t="s">
        <v>44</v>
      </c>
    </row>
    <row r="482" spans="2:10" x14ac:dyDescent="0.2">
      <c r="B482" s="247" t="s">
        <v>5</v>
      </c>
      <c r="C482" s="301">
        <v>16383</v>
      </c>
      <c r="D482" s="260">
        <v>0.4770833333333333</v>
      </c>
      <c r="F482" s="247">
        <v>7154</v>
      </c>
      <c r="H482" s="246" t="s">
        <v>204</v>
      </c>
      <c r="I482" s="246" t="s">
        <v>285</v>
      </c>
    </row>
    <row r="483" spans="2:10" x14ac:dyDescent="0.2">
      <c r="B483" s="247" t="s">
        <v>5</v>
      </c>
      <c r="C483" s="301">
        <v>16383</v>
      </c>
      <c r="D483" s="260">
        <v>0.60277777777777775</v>
      </c>
      <c r="E483" s="32">
        <v>0.65208333333333335</v>
      </c>
      <c r="F483" s="247">
        <v>7203</v>
      </c>
      <c r="G483" s="11" t="s">
        <v>427</v>
      </c>
      <c r="H483" s="246" t="s">
        <v>432</v>
      </c>
      <c r="I483" s="246" t="s">
        <v>63</v>
      </c>
      <c r="J483" s="348" t="str">
        <f>CONCATENATE($J$9,MID(G483,5,4))</f>
        <v>Engine &amp; truck to box 7203</v>
      </c>
    </row>
    <row r="484" spans="2:10" x14ac:dyDescent="0.2">
      <c r="B484" s="247" t="s">
        <v>5</v>
      </c>
      <c r="C484" s="301">
        <v>16384</v>
      </c>
      <c r="D484" s="260">
        <v>0.70416666666666661</v>
      </c>
      <c r="E484" s="32">
        <v>0.74513888888888891</v>
      </c>
      <c r="F484" s="247">
        <v>7113</v>
      </c>
      <c r="H484" s="246" t="s">
        <v>140</v>
      </c>
      <c r="I484" s="246" t="s">
        <v>439</v>
      </c>
    </row>
    <row r="485" spans="2:10" x14ac:dyDescent="0.2">
      <c r="B485" s="247" t="s">
        <v>5</v>
      </c>
      <c r="C485" s="301">
        <v>16388</v>
      </c>
      <c r="D485" s="260">
        <v>5.6944444444444443E-2</v>
      </c>
      <c r="E485" s="32">
        <v>9.930555555555555E-2</v>
      </c>
      <c r="F485" s="247">
        <v>7124</v>
      </c>
      <c r="H485" s="246" t="s">
        <v>442</v>
      </c>
      <c r="I485" s="246" t="s">
        <v>302</v>
      </c>
    </row>
    <row r="486" spans="2:10" x14ac:dyDescent="0.2">
      <c r="B486" s="247" t="s">
        <v>5</v>
      </c>
      <c r="C486" s="301">
        <v>16390</v>
      </c>
      <c r="D486" s="260">
        <v>0.65069444444444446</v>
      </c>
      <c r="F486" s="247">
        <v>64</v>
      </c>
      <c r="H486" s="246" t="s">
        <v>457</v>
      </c>
      <c r="I486" s="246" t="s">
        <v>412</v>
      </c>
    </row>
    <row r="487" spans="2:10" x14ac:dyDescent="0.2">
      <c r="B487" s="247" t="s">
        <v>5</v>
      </c>
      <c r="C487" s="301">
        <v>16395</v>
      </c>
      <c r="D487" s="260">
        <v>0.47569444444444442</v>
      </c>
      <c r="F487" s="247">
        <v>23</v>
      </c>
      <c r="H487" s="246" t="s">
        <v>187</v>
      </c>
      <c r="I487" s="246" t="s">
        <v>61</v>
      </c>
    </row>
    <row r="488" spans="2:10" x14ac:dyDescent="0.2">
      <c r="B488" s="247" t="s">
        <v>5</v>
      </c>
      <c r="C488" s="301">
        <v>16399</v>
      </c>
      <c r="D488" s="260">
        <v>0.10486111111111111</v>
      </c>
      <c r="F488" s="247">
        <v>7163</v>
      </c>
      <c r="H488" s="246" t="s">
        <v>388</v>
      </c>
      <c r="I488" s="246" t="s">
        <v>82</v>
      </c>
    </row>
    <row r="489" spans="2:10" x14ac:dyDescent="0.2">
      <c r="B489" s="247" t="s">
        <v>5</v>
      </c>
      <c r="C489" s="301">
        <v>16400</v>
      </c>
      <c r="D489" s="260">
        <v>0.32916666666666666</v>
      </c>
      <c r="E489" s="32">
        <v>0.375</v>
      </c>
      <c r="F489" s="247">
        <v>7107</v>
      </c>
      <c r="H489" s="246" t="s">
        <v>184</v>
      </c>
      <c r="I489" s="246" t="s">
        <v>445</v>
      </c>
    </row>
    <row r="490" spans="2:10" x14ac:dyDescent="0.2">
      <c r="B490" s="247" t="s">
        <v>5</v>
      </c>
      <c r="C490" s="301">
        <v>16403</v>
      </c>
      <c r="D490" s="247" t="s">
        <v>440</v>
      </c>
      <c r="F490" s="247">
        <v>7276</v>
      </c>
      <c r="H490" s="246" t="s">
        <v>443</v>
      </c>
      <c r="I490" s="246" t="s">
        <v>82</v>
      </c>
    </row>
    <row r="491" spans="2:10" x14ac:dyDescent="0.2">
      <c r="B491" s="247" t="s">
        <v>5</v>
      </c>
      <c r="C491" s="301">
        <v>16403</v>
      </c>
      <c r="D491" s="260">
        <v>0.99375000000000002</v>
      </c>
      <c r="F491" s="247">
        <v>7143</v>
      </c>
      <c r="G491" s="11" t="s">
        <v>441</v>
      </c>
      <c r="H491" s="246" t="s">
        <v>181</v>
      </c>
      <c r="I491" s="246" t="s">
        <v>102</v>
      </c>
      <c r="J491" s="348" t="str">
        <f>CONCATENATE($J$7,F491,$J$8,MID(G491,8,1))</f>
        <v>Special box 7143 terminal 2</v>
      </c>
    </row>
    <row r="492" spans="2:10" x14ac:dyDescent="0.2">
      <c r="B492" s="247" t="s">
        <v>5</v>
      </c>
      <c r="C492" s="301">
        <v>16405</v>
      </c>
      <c r="D492" s="260">
        <v>2.361111111111111E-2</v>
      </c>
      <c r="F492" s="247">
        <v>7182</v>
      </c>
      <c r="H492" s="246" t="s">
        <v>136</v>
      </c>
      <c r="I492" s="246" t="s">
        <v>44</v>
      </c>
    </row>
    <row r="493" spans="2:10" x14ac:dyDescent="0.2">
      <c r="B493" s="16" t="s">
        <v>5</v>
      </c>
      <c r="C493" s="303">
        <v>16405</v>
      </c>
      <c r="D493" s="264">
        <v>3.0555555555555555E-2</v>
      </c>
      <c r="E493" s="44">
        <v>7.4999999999999997E-2</v>
      </c>
      <c r="F493" s="16">
        <v>7119</v>
      </c>
      <c r="G493" s="16"/>
      <c r="H493" s="48" t="s">
        <v>57</v>
      </c>
      <c r="I493" s="48" t="s">
        <v>446</v>
      </c>
      <c r="J493" s="413"/>
    </row>
    <row r="494" spans="2:10" x14ac:dyDescent="0.2">
      <c r="B494" s="247" t="s">
        <v>5</v>
      </c>
      <c r="C494" s="301">
        <v>16407</v>
      </c>
      <c r="D494" s="260">
        <v>0.72777777777777775</v>
      </c>
      <c r="F494" s="247">
        <v>7104</v>
      </c>
      <c r="H494" s="246" t="s">
        <v>55</v>
      </c>
      <c r="I494" s="246" t="s">
        <v>62</v>
      </c>
    </row>
    <row r="495" spans="2:10" x14ac:dyDescent="0.2">
      <c r="B495" s="247" t="s">
        <v>5</v>
      </c>
      <c r="C495" s="301">
        <v>16412</v>
      </c>
      <c r="D495" s="260">
        <v>3.0555555555555555E-2</v>
      </c>
      <c r="F495" s="247">
        <v>49</v>
      </c>
      <c r="H495" s="246" t="s">
        <v>120</v>
      </c>
      <c r="I495" s="246" t="s">
        <v>50</v>
      </c>
    </row>
    <row r="496" spans="2:10" x14ac:dyDescent="0.2">
      <c r="B496" s="34" t="s">
        <v>5</v>
      </c>
      <c r="C496" s="302">
        <v>16420</v>
      </c>
      <c r="D496" s="266">
        <v>0.37847222222222227</v>
      </c>
      <c r="E496" s="136">
        <v>0.56180555555555556</v>
      </c>
      <c r="F496" s="34">
        <v>7364</v>
      </c>
      <c r="G496" s="34"/>
      <c r="H496" s="140" t="s">
        <v>444</v>
      </c>
      <c r="I496" s="140" t="s">
        <v>447</v>
      </c>
      <c r="J496" s="349" t="s">
        <v>2337</v>
      </c>
    </row>
    <row r="497" spans="2:10" x14ac:dyDescent="0.2">
      <c r="B497" s="247" t="s">
        <v>5</v>
      </c>
      <c r="C497" s="301">
        <v>16420</v>
      </c>
      <c r="D497" s="260">
        <v>0.70694444444444438</v>
      </c>
      <c r="E497" s="32">
        <v>0.7368055555555556</v>
      </c>
      <c r="F497" s="247">
        <v>7123</v>
      </c>
      <c r="H497" s="246" t="s">
        <v>78</v>
      </c>
      <c r="I497" s="246" t="s">
        <v>262</v>
      </c>
    </row>
    <row r="498" spans="2:10" x14ac:dyDescent="0.2">
      <c r="B498" s="247" t="s">
        <v>5</v>
      </c>
      <c r="C498" s="301">
        <v>16421</v>
      </c>
      <c r="D498" s="260">
        <v>0.94652777777777775</v>
      </c>
      <c r="F498" s="247">
        <v>7182</v>
      </c>
      <c r="H498" s="246" t="s">
        <v>136</v>
      </c>
      <c r="I498" s="246" t="s">
        <v>49</v>
      </c>
    </row>
    <row r="499" spans="2:10" x14ac:dyDescent="0.2">
      <c r="B499" s="247" t="s">
        <v>5</v>
      </c>
      <c r="C499" s="301">
        <v>16422</v>
      </c>
      <c r="D499" s="260">
        <v>0.2673611111111111</v>
      </c>
      <c r="F499" s="247">
        <v>7271</v>
      </c>
      <c r="H499" s="246" t="s">
        <v>162</v>
      </c>
      <c r="I499" s="246" t="s">
        <v>62</v>
      </c>
    </row>
    <row r="500" spans="2:10" x14ac:dyDescent="0.2">
      <c r="B500" s="247" t="s">
        <v>5</v>
      </c>
      <c r="C500" s="301">
        <v>16423</v>
      </c>
      <c r="D500" s="260">
        <v>0.35486111111111113</v>
      </c>
      <c r="F500" s="247">
        <v>7158</v>
      </c>
      <c r="H500" s="246" t="s">
        <v>325</v>
      </c>
      <c r="I500" s="246" t="s">
        <v>74</v>
      </c>
    </row>
    <row r="501" spans="2:10" x14ac:dyDescent="0.2">
      <c r="B501" s="247" t="s">
        <v>5</v>
      </c>
      <c r="C501" s="301">
        <v>16424</v>
      </c>
      <c r="D501" s="260">
        <v>6.9444444444444441E-3</v>
      </c>
      <c r="F501" s="247">
        <v>7361</v>
      </c>
      <c r="H501" s="246" t="s">
        <v>108</v>
      </c>
      <c r="I501" s="246" t="s">
        <v>44</v>
      </c>
    </row>
    <row r="502" spans="2:10" x14ac:dyDescent="0.2">
      <c r="B502" s="247" t="s">
        <v>5</v>
      </c>
      <c r="C502" s="301">
        <v>16428</v>
      </c>
      <c r="D502" s="260">
        <v>0.80625000000000002</v>
      </c>
      <c r="F502" s="247">
        <v>7276</v>
      </c>
      <c r="H502" s="246" t="s">
        <v>443</v>
      </c>
      <c r="I502" s="246" t="s">
        <v>449</v>
      </c>
    </row>
    <row r="503" spans="2:10" ht="13.5" thickBot="1" x14ac:dyDescent="0.25">
      <c r="B503" s="247" t="s">
        <v>5</v>
      </c>
      <c r="C503" s="301">
        <v>16428</v>
      </c>
      <c r="D503" s="260">
        <v>0.91111111111111109</v>
      </c>
      <c r="E503" s="32">
        <v>0.95833333333333337</v>
      </c>
      <c r="F503" s="247">
        <v>47</v>
      </c>
      <c r="H503" s="246" t="s">
        <v>468</v>
      </c>
      <c r="I503" s="246" t="s">
        <v>448</v>
      </c>
    </row>
    <row r="504" spans="2:10" x14ac:dyDescent="0.2">
      <c r="B504" s="375" t="s">
        <v>5</v>
      </c>
      <c r="C504" s="311">
        <v>16429</v>
      </c>
      <c r="D504" s="383"/>
      <c r="E504" s="384"/>
      <c r="F504" s="74"/>
      <c r="G504" s="74"/>
      <c r="H504" s="361" t="s">
        <v>669</v>
      </c>
      <c r="I504" s="361" t="s">
        <v>669</v>
      </c>
      <c r="J504" s="316"/>
    </row>
    <row r="505" spans="2:10" ht="13.5" thickBot="1" x14ac:dyDescent="0.25">
      <c r="B505" s="376" t="s">
        <v>5</v>
      </c>
      <c r="C505" s="312">
        <v>16433</v>
      </c>
      <c r="D505" s="385"/>
      <c r="E505" s="386"/>
      <c r="F505" s="76"/>
      <c r="G505" s="76"/>
      <c r="H505" s="363" t="s">
        <v>669</v>
      </c>
      <c r="I505" s="363" t="s">
        <v>669</v>
      </c>
      <c r="J505" s="321"/>
    </row>
    <row r="506" spans="2:10" x14ac:dyDescent="0.2">
      <c r="B506" s="247" t="s">
        <v>5</v>
      </c>
      <c r="C506" s="301">
        <v>16434</v>
      </c>
      <c r="D506" s="260">
        <v>0.72638888888888886</v>
      </c>
      <c r="F506" s="247">
        <v>7209</v>
      </c>
      <c r="H506" s="246" t="s">
        <v>389</v>
      </c>
      <c r="I506" s="246" t="s">
        <v>102</v>
      </c>
    </row>
    <row r="507" spans="2:10" x14ac:dyDescent="0.2">
      <c r="B507" s="247" t="s">
        <v>5</v>
      </c>
      <c r="C507" s="301">
        <v>16435</v>
      </c>
      <c r="D507" s="260">
        <v>0.56180555555555556</v>
      </c>
      <c r="E507" s="32">
        <v>0.63055555555555554</v>
      </c>
      <c r="F507" s="247">
        <v>7119</v>
      </c>
      <c r="H507" s="246" t="s">
        <v>57</v>
      </c>
      <c r="I507" s="246" t="s">
        <v>450</v>
      </c>
    </row>
    <row r="508" spans="2:10" x14ac:dyDescent="0.2">
      <c r="B508" s="247" t="s">
        <v>5</v>
      </c>
      <c r="C508" s="301">
        <v>16436</v>
      </c>
      <c r="D508" s="260">
        <v>0.86805555555555547</v>
      </c>
      <c r="E508" s="32">
        <v>0.92222222222222217</v>
      </c>
      <c r="F508" s="247">
        <v>7117</v>
      </c>
      <c r="G508" s="19" t="s">
        <v>159</v>
      </c>
      <c r="H508" s="246" t="s">
        <v>90</v>
      </c>
      <c r="I508" s="246" t="s">
        <v>451</v>
      </c>
      <c r="J508" s="348" t="str">
        <f>CONCATENATE($J$9,MID(G508,5,4))</f>
        <v>Engine &amp; truck to box 7117</v>
      </c>
    </row>
    <row r="509" spans="2:10" ht="13.5" thickBot="1" x14ac:dyDescent="0.25">
      <c r="B509" s="4" t="s">
        <v>5</v>
      </c>
      <c r="C509" s="394">
        <v>16437</v>
      </c>
      <c r="D509" s="395">
        <v>0.97638888888888886</v>
      </c>
      <c r="E509" s="4"/>
      <c r="F509" s="4">
        <v>7165</v>
      </c>
      <c r="G509" s="4"/>
      <c r="H509" s="398" t="s">
        <v>56</v>
      </c>
      <c r="I509" s="398" t="s">
        <v>44</v>
      </c>
      <c r="J509" s="408"/>
    </row>
    <row r="510" spans="2:10" ht="13.5" thickTop="1" x14ac:dyDescent="0.2">
      <c r="B510" s="247" t="s">
        <v>5</v>
      </c>
      <c r="C510" s="301">
        <v>16439</v>
      </c>
      <c r="D510" s="260">
        <v>2.2222222222222223E-2</v>
      </c>
      <c r="F510" s="247">
        <v>7358</v>
      </c>
      <c r="H510" s="246" t="s">
        <v>145</v>
      </c>
      <c r="I510" s="246" t="s">
        <v>44</v>
      </c>
    </row>
    <row r="511" spans="2:10" x14ac:dyDescent="0.2">
      <c r="B511" s="247" t="s">
        <v>5</v>
      </c>
      <c r="C511" s="301">
        <v>16441</v>
      </c>
      <c r="D511" s="260">
        <v>0.48055555555555557</v>
      </c>
      <c r="F511" s="247">
        <v>7212</v>
      </c>
      <c r="H511" s="246" t="s">
        <v>507</v>
      </c>
      <c r="I511" s="246" t="s">
        <v>82</v>
      </c>
    </row>
    <row r="512" spans="2:10" x14ac:dyDescent="0.2">
      <c r="B512" s="247" t="s">
        <v>5</v>
      </c>
      <c r="C512" s="301">
        <v>16442</v>
      </c>
      <c r="D512" s="260">
        <v>0.94097222222222221</v>
      </c>
      <c r="F512" s="247">
        <v>7178</v>
      </c>
      <c r="H512" s="246" t="s">
        <v>496</v>
      </c>
      <c r="I512" s="246" t="s">
        <v>508</v>
      </c>
    </row>
    <row r="513" spans="2:10" x14ac:dyDescent="0.2">
      <c r="B513" s="247" t="s">
        <v>5</v>
      </c>
      <c r="C513" s="301">
        <v>16443</v>
      </c>
      <c r="D513" s="260">
        <v>9.8611111111111108E-2</v>
      </c>
      <c r="F513" s="247">
        <v>7358</v>
      </c>
      <c r="H513" s="246" t="s">
        <v>145</v>
      </c>
      <c r="I513" s="246" t="s">
        <v>44</v>
      </c>
    </row>
    <row r="514" spans="2:10" x14ac:dyDescent="0.2">
      <c r="B514" s="247" t="s">
        <v>5</v>
      </c>
      <c r="C514" s="301">
        <v>16445</v>
      </c>
      <c r="D514" s="260">
        <v>0.30833333333333335</v>
      </c>
      <c r="F514" s="247">
        <v>49</v>
      </c>
      <c r="H514" s="246" t="s">
        <v>120</v>
      </c>
      <c r="I514" s="246" t="s">
        <v>192</v>
      </c>
    </row>
    <row r="515" spans="2:10" x14ac:dyDescent="0.2">
      <c r="B515" s="247" t="s">
        <v>5</v>
      </c>
      <c r="C515" s="301">
        <v>16446</v>
      </c>
      <c r="D515" s="260">
        <v>0.66527777777777775</v>
      </c>
      <c r="F515" s="247">
        <v>7143</v>
      </c>
      <c r="H515" s="246" t="s">
        <v>181</v>
      </c>
      <c r="I515" s="246" t="s">
        <v>44</v>
      </c>
    </row>
    <row r="516" spans="2:10" x14ac:dyDescent="0.2">
      <c r="B516" s="247" t="s">
        <v>5</v>
      </c>
      <c r="C516" s="301">
        <v>16447</v>
      </c>
      <c r="D516" s="260">
        <v>0.50069444444444444</v>
      </c>
      <c r="F516" s="247">
        <v>7117</v>
      </c>
      <c r="G516" s="11" t="s">
        <v>159</v>
      </c>
      <c r="H516" s="246" t="s">
        <v>90</v>
      </c>
      <c r="I516" s="246" t="s">
        <v>451</v>
      </c>
      <c r="J516" s="348" t="str">
        <f>CONCATENATE($J$9,MID(G516,5,4))</f>
        <v>Engine &amp; truck to box 7117</v>
      </c>
    </row>
    <row r="517" spans="2:10" x14ac:dyDescent="0.2">
      <c r="B517" s="247" t="s">
        <v>5</v>
      </c>
      <c r="C517" s="301">
        <v>16447</v>
      </c>
      <c r="D517" s="260">
        <v>0.73541666666666661</v>
      </c>
      <c r="F517" s="247">
        <v>7155</v>
      </c>
      <c r="H517" s="246" t="s">
        <v>119</v>
      </c>
      <c r="I517" s="246" t="s">
        <v>82</v>
      </c>
    </row>
    <row r="518" spans="2:10" x14ac:dyDescent="0.2">
      <c r="B518" s="247" t="s">
        <v>5</v>
      </c>
      <c r="C518" s="301">
        <v>16453</v>
      </c>
      <c r="D518" s="260">
        <v>0.60625000000000007</v>
      </c>
      <c r="E518" s="32">
        <v>0.63055555555555554</v>
      </c>
      <c r="F518" s="247">
        <v>7128</v>
      </c>
      <c r="H518" s="246" t="s">
        <v>85</v>
      </c>
      <c r="I518" s="246" t="s">
        <v>509</v>
      </c>
    </row>
    <row r="519" spans="2:10" x14ac:dyDescent="0.2">
      <c r="B519" s="247" t="s">
        <v>5</v>
      </c>
      <c r="C519" s="301">
        <v>16455</v>
      </c>
      <c r="D519" s="260">
        <v>0.99583333333333324</v>
      </c>
      <c r="F519" s="247">
        <v>46</v>
      </c>
      <c r="H519" s="246" t="s">
        <v>505</v>
      </c>
      <c r="I519" s="246" t="s">
        <v>50</v>
      </c>
    </row>
    <row r="520" spans="2:10" x14ac:dyDescent="0.2">
      <c r="B520" s="247" t="s">
        <v>5</v>
      </c>
      <c r="C520" s="301">
        <v>16457</v>
      </c>
      <c r="D520" s="260">
        <v>0.17013888888888887</v>
      </c>
      <c r="F520" s="247">
        <v>7162</v>
      </c>
      <c r="H520" s="246" t="s">
        <v>96</v>
      </c>
      <c r="I520" s="246" t="s">
        <v>439</v>
      </c>
    </row>
    <row r="521" spans="2:10" x14ac:dyDescent="0.2">
      <c r="B521" s="247" t="s">
        <v>5</v>
      </c>
      <c r="C521" s="301">
        <v>16461</v>
      </c>
      <c r="D521" s="260">
        <v>0.87222222222222223</v>
      </c>
      <c r="E521" s="32">
        <v>0.92361111111111116</v>
      </c>
      <c r="F521" s="247">
        <v>7106</v>
      </c>
      <c r="H521" s="246" t="str">
        <f>VLOOKUP(F521,'Alarm boxes'!$E$17:$F$962,2)</f>
        <v>54th Ave &amp; Vernon Blvd</v>
      </c>
      <c r="I521" s="246" t="s">
        <v>413</v>
      </c>
    </row>
    <row r="522" spans="2:10" x14ac:dyDescent="0.2">
      <c r="B522" s="247" t="s">
        <v>5</v>
      </c>
      <c r="C522" s="301">
        <v>16462</v>
      </c>
      <c r="D522" s="260">
        <v>0.11527777777777777</v>
      </c>
      <c r="F522" s="247">
        <v>7142</v>
      </c>
      <c r="H522" s="246" t="str">
        <f>VLOOKUP(F522,'Alarm boxes'!$E$17:$F$962,2)</f>
        <v>44th Dr &amp; 21st St</v>
      </c>
      <c r="I522" s="246" t="s">
        <v>514</v>
      </c>
    </row>
    <row r="523" spans="2:10" x14ac:dyDescent="0.2">
      <c r="B523" s="247" t="s">
        <v>5</v>
      </c>
      <c r="C523" s="301">
        <v>16463</v>
      </c>
      <c r="D523" s="260">
        <v>9.7222222222222224E-3</v>
      </c>
      <c r="F523" s="247">
        <v>7359</v>
      </c>
      <c r="H523" s="246" t="s">
        <v>376</v>
      </c>
      <c r="I523" s="246" t="s">
        <v>515</v>
      </c>
    </row>
    <row r="524" spans="2:10" x14ac:dyDescent="0.2">
      <c r="B524" s="247" t="s">
        <v>5</v>
      </c>
      <c r="C524" s="301">
        <f>C523</f>
        <v>16463</v>
      </c>
      <c r="D524" s="260">
        <v>0.25486111111111109</v>
      </c>
      <c r="F524" s="247">
        <v>48</v>
      </c>
      <c r="H524" s="246" t="str">
        <f>VLOOKUP(F524,'Alarm boxes'!$E$17:$F$962,2)</f>
        <v>Box &amp; Oakland Sts</v>
      </c>
      <c r="I524" s="246" t="s">
        <v>82</v>
      </c>
    </row>
    <row r="525" spans="2:10" x14ac:dyDescent="0.2">
      <c r="B525" s="247" t="s">
        <v>5</v>
      </c>
      <c r="C525" s="301">
        <v>16464</v>
      </c>
      <c r="D525" s="260">
        <v>0.69652777777777775</v>
      </c>
      <c r="F525" s="247">
        <v>7127</v>
      </c>
      <c r="G525" s="11" t="s">
        <v>524</v>
      </c>
      <c r="H525" s="246" t="s">
        <v>512</v>
      </c>
      <c r="I525" s="246" t="s">
        <v>516</v>
      </c>
      <c r="J525" s="348" t="str">
        <f>CONCATENATE($J$7,F525,$J$8,MID(G525,8,1))</f>
        <v>Special box 7127 terminal 2</v>
      </c>
    </row>
    <row r="526" spans="2:10" x14ac:dyDescent="0.2">
      <c r="B526" s="34" t="s">
        <v>5</v>
      </c>
      <c r="C526" s="302">
        <v>16464</v>
      </c>
      <c r="D526" s="266">
        <v>0.74513888888888891</v>
      </c>
      <c r="E526" s="136">
        <v>0.79166666666666663</v>
      </c>
      <c r="F526" s="142" t="s">
        <v>510</v>
      </c>
      <c r="G526" s="34"/>
      <c r="H526" s="140" t="s">
        <v>513</v>
      </c>
      <c r="I526" s="140" t="s">
        <v>517</v>
      </c>
      <c r="J526" s="349" t="s">
        <v>2338</v>
      </c>
    </row>
    <row r="527" spans="2:10" x14ac:dyDescent="0.2">
      <c r="B527" s="247" t="s">
        <v>5</v>
      </c>
      <c r="C527" s="301">
        <v>16465</v>
      </c>
      <c r="D527" s="260">
        <v>0.58333333333333337</v>
      </c>
      <c r="F527" s="247">
        <v>7138</v>
      </c>
      <c r="G527" s="11" t="s">
        <v>525</v>
      </c>
      <c r="H527" s="246" t="s">
        <v>278</v>
      </c>
      <c r="I527" s="246" t="s">
        <v>518</v>
      </c>
      <c r="J527" s="348" t="str">
        <f>CONCATENATE($J$7,F527,$J$8,MID(G527,8,1))</f>
        <v>Special box 7138 terminal 3</v>
      </c>
    </row>
    <row r="528" spans="2:10" x14ac:dyDescent="0.2">
      <c r="B528" s="16" t="s">
        <v>5</v>
      </c>
      <c r="C528" s="303">
        <v>16468</v>
      </c>
      <c r="D528" s="264">
        <v>0.98263888888888884</v>
      </c>
      <c r="E528" s="44">
        <v>4.6527777777777779E-2</v>
      </c>
      <c r="F528" s="16">
        <v>7121</v>
      </c>
      <c r="G528" s="17" t="s">
        <v>526</v>
      </c>
      <c r="H528" s="48" t="s">
        <v>169</v>
      </c>
      <c r="I528" s="48" t="s">
        <v>519</v>
      </c>
      <c r="J528" s="413" t="str">
        <f>CONCATENATE($J$7,F528,$J$8,MID(G528,8,1))</f>
        <v>Special box 7121 terminal 2</v>
      </c>
    </row>
    <row r="529" spans="2:10" x14ac:dyDescent="0.2">
      <c r="B529" s="34" t="s">
        <v>5</v>
      </c>
      <c r="C529" s="302">
        <v>16482</v>
      </c>
      <c r="D529" s="266">
        <v>0.5854166666666667</v>
      </c>
      <c r="E529" s="136">
        <v>0.72291666666666676</v>
      </c>
      <c r="F529" s="34">
        <v>7362</v>
      </c>
      <c r="G529" s="142" t="s">
        <v>527</v>
      </c>
      <c r="H529" s="140" t="s">
        <v>511</v>
      </c>
      <c r="I529" s="140" t="s">
        <v>520</v>
      </c>
      <c r="J529" s="349" t="str">
        <f>CONCATENATE(B529,$J$6,F529)</f>
        <v>E 258 special call to box 7362</v>
      </c>
    </row>
    <row r="530" spans="2:10" x14ac:dyDescent="0.2">
      <c r="B530" s="247" t="s">
        <v>5</v>
      </c>
      <c r="C530" s="301">
        <v>16487</v>
      </c>
      <c r="D530" s="260">
        <v>0.30902777777777779</v>
      </c>
      <c r="F530" s="247">
        <v>7117</v>
      </c>
      <c r="G530" s="11" t="s">
        <v>159</v>
      </c>
      <c r="H530" s="246" t="s">
        <v>90</v>
      </c>
      <c r="I530" s="246" t="s">
        <v>82</v>
      </c>
      <c r="J530" s="348" t="str">
        <f>CONCATENATE($J$9,MID(G530,5,4))</f>
        <v>Engine &amp; truck to box 7117</v>
      </c>
    </row>
    <row r="531" spans="2:10" x14ac:dyDescent="0.2">
      <c r="B531" s="247" t="s">
        <v>5</v>
      </c>
      <c r="C531" s="301">
        <v>16490</v>
      </c>
      <c r="D531" s="260">
        <v>0.40902777777777777</v>
      </c>
      <c r="E531" s="32">
        <v>0.44861111111111113</v>
      </c>
      <c r="F531" s="247">
        <v>7142</v>
      </c>
      <c r="G531" s="11" t="s">
        <v>528</v>
      </c>
      <c r="H531" s="246" t="s">
        <v>126</v>
      </c>
      <c r="I531" s="246" t="s">
        <v>521</v>
      </c>
      <c r="J531" s="348" t="str">
        <f>CONCATENATE($J$7,F531,$J$8,MID(G531,8,1))</f>
        <v>Special box 7142 terminal 1</v>
      </c>
    </row>
    <row r="532" spans="2:10" x14ac:dyDescent="0.2">
      <c r="B532" s="16" t="s">
        <v>5</v>
      </c>
      <c r="C532" s="303">
        <v>16490</v>
      </c>
      <c r="D532" s="264">
        <v>0.95763888888888893</v>
      </c>
      <c r="E532" s="44">
        <v>0.98611111111111116</v>
      </c>
      <c r="F532" s="16">
        <v>7145</v>
      </c>
      <c r="G532" s="17" t="s">
        <v>529</v>
      </c>
      <c r="H532" s="48" t="s">
        <v>266</v>
      </c>
      <c r="I532" s="48" t="s">
        <v>521</v>
      </c>
      <c r="J532" s="413" t="str">
        <f>CONCATENATE($J$7,F532,$J$8,MID(G532,8,1))</f>
        <v>Special box 7145 terminal 3</v>
      </c>
    </row>
    <row r="533" spans="2:10" x14ac:dyDescent="0.2">
      <c r="B533" s="247" t="s">
        <v>5</v>
      </c>
      <c r="C533" s="301">
        <v>16498</v>
      </c>
      <c r="D533" s="260">
        <v>0.67013888888888884</v>
      </c>
      <c r="E533" s="32">
        <v>0.78819444444444453</v>
      </c>
      <c r="F533" s="247">
        <v>7133</v>
      </c>
      <c r="G533" s="11" t="s">
        <v>530</v>
      </c>
      <c r="H533" s="90" t="s">
        <v>73</v>
      </c>
      <c r="I533" s="246" t="s">
        <v>522</v>
      </c>
      <c r="J533" s="348" t="str">
        <f>CONCATENATE($J$7,F533,$J$8,MID(G533,8,1))</f>
        <v>Special box 7133 terminal 4</v>
      </c>
    </row>
    <row r="534" spans="2:10" x14ac:dyDescent="0.2">
      <c r="B534" s="247" t="s">
        <v>5</v>
      </c>
      <c r="C534" s="301">
        <v>16503</v>
      </c>
      <c r="D534" s="260">
        <v>0.80625000000000002</v>
      </c>
      <c r="F534" s="247">
        <v>7361</v>
      </c>
      <c r="H534" s="246" t="s">
        <v>108</v>
      </c>
      <c r="I534" s="246" t="s">
        <v>44</v>
      </c>
    </row>
    <row r="535" spans="2:10" x14ac:dyDescent="0.2">
      <c r="B535" s="247" t="s">
        <v>5</v>
      </c>
      <c r="C535" s="301">
        <v>16509</v>
      </c>
      <c r="D535" s="260">
        <v>6.9444444444444434E-2</v>
      </c>
      <c r="E535" s="32">
        <v>0.10694444444444444</v>
      </c>
      <c r="F535" s="247">
        <v>7146</v>
      </c>
      <c r="H535" s="246" t="s">
        <v>142</v>
      </c>
      <c r="I535" s="246" t="s">
        <v>523</v>
      </c>
    </row>
    <row r="536" spans="2:10" x14ac:dyDescent="0.2">
      <c r="B536" s="247" t="s">
        <v>5</v>
      </c>
      <c r="C536" s="301">
        <v>16510</v>
      </c>
      <c r="D536" s="260">
        <v>8.3333333333333332E-3</v>
      </c>
      <c r="F536" s="247">
        <v>7162</v>
      </c>
      <c r="H536" s="246" t="s">
        <v>506</v>
      </c>
      <c r="I536" s="246" t="s">
        <v>439</v>
      </c>
    </row>
    <row r="537" spans="2:10" x14ac:dyDescent="0.2">
      <c r="B537" s="247" t="s">
        <v>5</v>
      </c>
      <c r="C537" s="301">
        <v>16514</v>
      </c>
      <c r="D537" s="260">
        <v>0.90763888888888899</v>
      </c>
      <c r="F537" s="247">
        <v>7121</v>
      </c>
      <c r="G537" s="11" t="s">
        <v>259</v>
      </c>
      <c r="H537" s="246" t="s">
        <v>169</v>
      </c>
      <c r="I537" s="246" t="s">
        <v>147</v>
      </c>
      <c r="J537" s="348" t="str">
        <f>CONCATENATE($J$9,MID(G537,5,4))</f>
        <v>Engine &amp; truck to box 7121</v>
      </c>
    </row>
    <row r="538" spans="2:10" x14ac:dyDescent="0.2">
      <c r="B538" s="247" t="s">
        <v>5</v>
      </c>
      <c r="C538" s="301">
        <v>16518</v>
      </c>
      <c r="D538" s="260">
        <v>0.44722222222222219</v>
      </c>
      <c r="F538" s="247">
        <v>7371</v>
      </c>
      <c r="H538" s="246" t="s">
        <v>338</v>
      </c>
      <c r="I538" s="246" t="s">
        <v>61</v>
      </c>
    </row>
    <row r="539" spans="2:10" x14ac:dyDescent="0.2">
      <c r="B539" s="247" t="s">
        <v>5</v>
      </c>
      <c r="C539" s="301">
        <v>16522</v>
      </c>
      <c r="D539" s="260">
        <v>5.2083333333333336E-2</v>
      </c>
      <c r="F539" s="247">
        <v>7171</v>
      </c>
      <c r="H539" s="246" t="s">
        <v>166</v>
      </c>
      <c r="I539" s="246" t="s">
        <v>44</v>
      </c>
    </row>
    <row r="540" spans="2:10" x14ac:dyDescent="0.2">
      <c r="B540" s="247" t="s">
        <v>5</v>
      </c>
      <c r="C540" s="301">
        <v>16522</v>
      </c>
      <c r="D540" s="260">
        <v>0.99791666666666667</v>
      </c>
      <c r="F540" s="247">
        <v>7229</v>
      </c>
      <c r="H540" s="246" t="s">
        <v>531</v>
      </c>
      <c r="I540" s="246" t="s">
        <v>62</v>
      </c>
    </row>
    <row r="541" spans="2:10" x14ac:dyDescent="0.2">
      <c r="B541" s="16" t="s">
        <v>5</v>
      </c>
      <c r="C541" s="303">
        <v>16526</v>
      </c>
      <c r="D541" s="264">
        <v>0.54652777777777783</v>
      </c>
      <c r="E541" s="44">
        <v>0.6479166666666667</v>
      </c>
      <c r="F541" s="16">
        <v>7154</v>
      </c>
      <c r="G541" s="16"/>
      <c r="H541" s="48" t="s">
        <v>204</v>
      </c>
      <c r="I541" s="48" t="s">
        <v>288</v>
      </c>
      <c r="J541" s="413"/>
    </row>
    <row r="542" spans="2:10" x14ac:dyDescent="0.2">
      <c r="B542" s="247" t="s">
        <v>5</v>
      </c>
      <c r="C542" s="301">
        <v>16528</v>
      </c>
      <c r="D542" s="260">
        <v>0.77986111111111101</v>
      </c>
      <c r="E542" s="32">
        <v>0.80763888888888891</v>
      </c>
      <c r="F542" s="247">
        <v>7153</v>
      </c>
      <c r="H542" s="246" t="s">
        <v>107</v>
      </c>
      <c r="I542" s="246" t="s">
        <v>532</v>
      </c>
    </row>
    <row r="543" spans="2:10" x14ac:dyDescent="0.2">
      <c r="B543" s="247" t="s">
        <v>5</v>
      </c>
      <c r="C543" s="301">
        <v>16530</v>
      </c>
      <c r="D543" s="260">
        <v>0.49374999999999997</v>
      </c>
      <c r="E543" s="32">
        <v>0.51736111111111105</v>
      </c>
      <c r="F543" s="247">
        <v>7123</v>
      </c>
      <c r="H543" s="246" t="s">
        <v>78</v>
      </c>
      <c r="I543" s="246" t="s">
        <v>533</v>
      </c>
    </row>
    <row r="544" spans="2:10" x14ac:dyDescent="0.2">
      <c r="B544" s="247" t="s">
        <v>5</v>
      </c>
      <c r="C544" s="301">
        <v>16530</v>
      </c>
      <c r="D544" s="260">
        <v>0.68055555555555547</v>
      </c>
      <c r="F544" s="247">
        <v>7154</v>
      </c>
      <c r="H544" s="246" t="s">
        <v>204</v>
      </c>
      <c r="I544" s="246" t="s">
        <v>44</v>
      </c>
    </row>
    <row r="545" spans="2:10" x14ac:dyDescent="0.2">
      <c r="B545" s="247" t="s">
        <v>5</v>
      </c>
      <c r="C545" s="301">
        <v>16533</v>
      </c>
      <c r="D545" s="260">
        <v>0.77500000000000002</v>
      </c>
      <c r="F545" s="247">
        <v>47</v>
      </c>
      <c r="H545" s="246" t="s">
        <v>468</v>
      </c>
      <c r="I545" s="246" t="s">
        <v>44</v>
      </c>
    </row>
    <row r="546" spans="2:10" x14ac:dyDescent="0.2">
      <c r="B546" s="247" t="s">
        <v>5</v>
      </c>
      <c r="C546" s="301">
        <v>16536</v>
      </c>
      <c r="D546" s="260">
        <v>0.67569444444444438</v>
      </c>
      <c r="F546" s="247">
        <v>7149</v>
      </c>
      <c r="H546" s="246" t="s">
        <v>276</v>
      </c>
      <c r="I546" s="246" t="s">
        <v>174</v>
      </c>
    </row>
    <row r="547" spans="2:10" x14ac:dyDescent="0.2">
      <c r="B547" s="34" t="s">
        <v>5</v>
      </c>
      <c r="C547" s="302">
        <v>16537</v>
      </c>
      <c r="D547" s="266">
        <v>0.53611111111111109</v>
      </c>
      <c r="E547" s="136">
        <v>0.64166666666666672</v>
      </c>
      <c r="F547" s="34">
        <v>7216</v>
      </c>
      <c r="G547" s="34"/>
      <c r="H547" s="140" t="s">
        <v>555</v>
      </c>
      <c r="I547" s="140" t="s">
        <v>534</v>
      </c>
      <c r="J547" s="455" t="s">
        <v>2339</v>
      </c>
    </row>
    <row r="548" spans="2:10" x14ac:dyDescent="0.2">
      <c r="B548" s="247" t="s">
        <v>5</v>
      </c>
      <c r="C548" s="301">
        <v>16539</v>
      </c>
      <c r="D548" s="260">
        <v>0.88680555555555562</v>
      </c>
      <c r="F548" s="247">
        <v>7132</v>
      </c>
      <c r="H548" s="246" t="s">
        <v>165</v>
      </c>
      <c r="I548" s="246" t="s">
        <v>62</v>
      </c>
    </row>
    <row r="549" spans="2:10" x14ac:dyDescent="0.2">
      <c r="B549" s="247" t="s">
        <v>5</v>
      </c>
      <c r="C549" s="301">
        <v>16540</v>
      </c>
      <c r="D549" s="260">
        <v>0.24236111111111111</v>
      </c>
      <c r="F549" s="247">
        <v>7154</v>
      </c>
      <c r="H549" s="246" t="s">
        <v>204</v>
      </c>
      <c r="I549" s="246" t="s">
        <v>44</v>
      </c>
    </row>
    <row r="550" spans="2:10" x14ac:dyDescent="0.2">
      <c r="B550" s="247" t="s">
        <v>5</v>
      </c>
      <c r="C550" s="301">
        <v>16542</v>
      </c>
      <c r="D550" s="260">
        <v>0.52847222222222223</v>
      </c>
      <c r="F550" s="247">
        <v>7154</v>
      </c>
      <c r="H550" s="246" t="s">
        <v>204</v>
      </c>
      <c r="I550" s="246" t="s">
        <v>288</v>
      </c>
    </row>
    <row r="551" spans="2:10" ht="13.5" thickBot="1" x14ac:dyDescent="0.25">
      <c r="B551" s="247" t="s">
        <v>5</v>
      </c>
      <c r="C551" s="309">
        <v>16545</v>
      </c>
      <c r="D551" s="275">
        <v>0.7715277777777777</v>
      </c>
      <c r="E551" s="20"/>
      <c r="F551" s="20">
        <v>7152</v>
      </c>
      <c r="G551" s="20"/>
      <c r="H551" s="49" t="s">
        <v>253</v>
      </c>
      <c r="I551" s="49" t="s">
        <v>44</v>
      </c>
    </row>
    <row r="552" spans="2:10" ht="20.100000000000001" customHeight="1" thickBot="1" x14ac:dyDescent="0.25">
      <c r="B552" s="456" t="s">
        <v>5</v>
      </c>
      <c r="C552" s="457">
        <v>16565</v>
      </c>
      <c r="D552" s="458"/>
      <c r="E552" s="459"/>
      <c r="F552" s="459"/>
      <c r="G552" s="459"/>
      <c r="H552" s="460" t="s">
        <v>856</v>
      </c>
      <c r="I552" s="460" t="s">
        <v>856</v>
      </c>
      <c r="J552" s="461"/>
    </row>
    <row r="553" spans="2:10" x14ac:dyDescent="0.2">
      <c r="B553" s="247" t="s">
        <v>5</v>
      </c>
      <c r="C553" s="301">
        <v>16566</v>
      </c>
      <c r="D553" s="260">
        <v>0.43541666666666662</v>
      </c>
      <c r="E553" s="32">
        <v>0.55347222222222225</v>
      </c>
      <c r="F553" s="247">
        <v>7135</v>
      </c>
      <c r="H553" s="246" t="s">
        <v>79</v>
      </c>
      <c r="I553" s="246" t="s">
        <v>535</v>
      </c>
    </row>
    <row r="554" spans="2:10" x14ac:dyDescent="0.2">
      <c r="B554" s="247" t="s">
        <v>5</v>
      </c>
      <c r="C554" s="301">
        <v>16568</v>
      </c>
      <c r="D554" s="260">
        <v>0.82916666666666661</v>
      </c>
      <c r="E554" s="32">
        <v>0.86111111111111116</v>
      </c>
      <c r="F554" s="247">
        <v>7134</v>
      </c>
      <c r="H554" s="246" t="s">
        <v>486</v>
      </c>
      <c r="I554" s="246" t="s">
        <v>536</v>
      </c>
    </row>
    <row r="555" spans="2:10" x14ac:dyDescent="0.2">
      <c r="B555" s="247" t="s">
        <v>5</v>
      </c>
      <c r="C555" s="301">
        <v>16574</v>
      </c>
      <c r="D555" s="260">
        <v>0.81874999999999998</v>
      </c>
      <c r="F555" s="247">
        <v>7167</v>
      </c>
      <c r="H555" s="246" t="s">
        <v>477</v>
      </c>
      <c r="I555" s="246" t="s">
        <v>209</v>
      </c>
    </row>
    <row r="556" spans="2:10" x14ac:dyDescent="0.2">
      <c r="B556" s="247" t="s">
        <v>5</v>
      </c>
      <c r="C556" s="301">
        <v>16581</v>
      </c>
      <c r="D556" s="260">
        <v>0.81805555555555554</v>
      </c>
      <c r="F556" s="247">
        <v>24</v>
      </c>
      <c r="H556" s="246" t="s">
        <v>238</v>
      </c>
      <c r="I556" s="246" t="s">
        <v>44</v>
      </c>
    </row>
    <row r="557" spans="2:10" x14ac:dyDescent="0.2">
      <c r="B557" s="143" t="s">
        <v>5</v>
      </c>
      <c r="C557" s="307">
        <v>16588</v>
      </c>
      <c r="D557" s="272">
        <v>0.75347222222222221</v>
      </c>
      <c r="E557" s="147">
        <v>0.76041666666666663</v>
      </c>
      <c r="F557" s="143">
        <v>7161</v>
      </c>
      <c r="G557" s="143"/>
      <c r="H557" s="146" t="s">
        <v>265</v>
      </c>
      <c r="I557" s="146" t="s">
        <v>537</v>
      </c>
      <c r="J557" s="455" t="s">
        <v>2342</v>
      </c>
    </row>
    <row r="558" spans="2:10" x14ac:dyDescent="0.2">
      <c r="B558" s="247" t="s">
        <v>5</v>
      </c>
      <c r="C558" s="301">
        <v>16597</v>
      </c>
      <c r="D558" s="260">
        <v>0.72569444444444453</v>
      </c>
      <c r="E558" s="32">
        <v>0.75347222222222221</v>
      </c>
      <c r="F558" s="247">
        <v>7132</v>
      </c>
      <c r="H558" s="246" t="s">
        <v>165</v>
      </c>
      <c r="I558" s="246" t="s">
        <v>538</v>
      </c>
    </row>
    <row r="559" spans="2:10" x14ac:dyDescent="0.2">
      <c r="B559" s="247" t="s">
        <v>5</v>
      </c>
      <c r="C559" s="301">
        <v>16600</v>
      </c>
      <c r="D559" s="260">
        <v>0.9506944444444444</v>
      </c>
      <c r="F559" s="247">
        <v>7104</v>
      </c>
      <c r="H559" s="246" t="s">
        <v>55</v>
      </c>
      <c r="I559" s="246" t="s">
        <v>544</v>
      </c>
    </row>
    <row r="560" spans="2:10" x14ac:dyDescent="0.2">
      <c r="B560" s="247" t="s">
        <v>5</v>
      </c>
      <c r="C560" s="301">
        <v>16603</v>
      </c>
      <c r="D560" s="260">
        <v>0.64861111111111114</v>
      </c>
      <c r="E560" s="32">
        <v>0.6958333333333333</v>
      </c>
      <c r="F560" s="247">
        <v>7202</v>
      </c>
      <c r="H560" s="90" t="s">
        <v>203</v>
      </c>
      <c r="I560" s="246" t="s">
        <v>545</v>
      </c>
    </row>
    <row r="561" spans="2:10" x14ac:dyDescent="0.2">
      <c r="B561" s="247" t="s">
        <v>5</v>
      </c>
      <c r="C561" s="301">
        <v>16604</v>
      </c>
      <c r="D561" s="260">
        <v>0.37291666666666662</v>
      </c>
      <c r="F561" s="247">
        <v>7126</v>
      </c>
      <c r="H561" s="246" t="s">
        <v>324</v>
      </c>
      <c r="I561" s="246" t="s">
        <v>82</v>
      </c>
    </row>
    <row r="562" spans="2:10" x14ac:dyDescent="0.2">
      <c r="B562" s="247" t="s">
        <v>5</v>
      </c>
      <c r="C562" s="301">
        <v>16604</v>
      </c>
      <c r="D562" s="260">
        <v>0.9277777777777777</v>
      </c>
      <c r="F562" s="247">
        <v>49</v>
      </c>
      <c r="H562" s="246" t="s">
        <v>120</v>
      </c>
      <c r="I562" s="246" t="s">
        <v>50</v>
      </c>
    </row>
    <row r="563" spans="2:10" x14ac:dyDescent="0.2">
      <c r="B563" s="247" t="s">
        <v>5</v>
      </c>
      <c r="C563" s="301">
        <v>16610</v>
      </c>
      <c r="D563" s="260">
        <v>0.8833333333333333</v>
      </c>
      <c r="F563" s="247">
        <v>7139</v>
      </c>
      <c r="H563" s="246" t="s">
        <v>170</v>
      </c>
      <c r="I563" s="246" t="s">
        <v>63</v>
      </c>
    </row>
    <row r="564" spans="2:10" x14ac:dyDescent="0.2">
      <c r="B564" s="247" t="s">
        <v>5</v>
      </c>
      <c r="C564" s="301">
        <v>16610</v>
      </c>
      <c r="D564" s="260">
        <v>0.9159722222222223</v>
      </c>
      <c r="F564" s="247">
        <v>46</v>
      </c>
      <c r="H564" s="90" t="s">
        <v>539</v>
      </c>
      <c r="I564" s="246" t="s">
        <v>50</v>
      </c>
    </row>
    <row r="565" spans="2:10" x14ac:dyDescent="0.2">
      <c r="B565" s="247" t="s">
        <v>5</v>
      </c>
      <c r="C565" s="301">
        <v>16614</v>
      </c>
      <c r="D565" s="260">
        <v>0.43888888888888888</v>
      </c>
      <c r="F565" s="247">
        <v>7227</v>
      </c>
      <c r="H565" s="90" t="s">
        <v>139</v>
      </c>
      <c r="I565" s="246" t="s">
        <v>212</v>
      </c>
    </row>
    <row r="566" spans="2:10" x14ac:dyDescent="0.2">
      <c r="B566" s="16" t="s">
        <v>5</v>
      </c>
      <c r="C566" s="303">
        <v>16617</v>
      </c>
      <c r="D566" s="264">
        <v>0.99652777777777779</v>
      </c>
      <c r="E566" s="44">
        <v>2.8472222222222222E-2</v>
      </c>
      <c r="F566" s="16">
        <v>7119</v>
      </c>
      <c r="G566" s="16"/>
      <c r="H566" s="48" t="s">
        <v>57</v>
      </c>
      <c r="I566" s="48" t="s">
        <v>302</v>
      </c>
      <c r="J566" s="413"/>
    </row>
    <row r="567" spans="2:10" x14ac:dyDescent="0.2">
      <c r="B567" s="247" t="s">
        <v>5</v>
      </c>
      <c r="C567" s="301">
        <v>16619</v>
      </c>
      <c r="D567" s="260">
        <v>1.4583333333333332E-2</v>
      </c>
      <c r="F567" s="247">
        <v>7151</v>
      </c>
      <c r="H567" s="246" t="s">
        <v>60</v>
      </c>
      <c r="I567" s="246" t="s">
        <v>546</v>
      </c>
    </row>
    <row r="568" spans="2:10" x14ac:dyDescent="0.2">
      <c r="B568" s="247" t="s">
        <v>5</v>
      </c>
      <c r="C568" s="301">
        <v>16623</v>
      </c>
      <c r="D568" s="260">
        <v>1.0416666666666666E-2</v>
      </c>
      <c r="F568" s="247">
        <v>64</v>
      </c>
      <c r="H568" s="90" t="s">
        <v>540</v>
      </c>
      <c r="I568" s="246" t="s">
        <v>147</v>
      </c>
    </row>
    <row r="569" spans="2:10" x14ac:dyDescent="0.2">
      <c r="B569" s="247" t="s">
        <v>5</v>
      </c>
      <c r="C569" s="301">
        <v>16631</v>
      </c>
      <c r="D569" s="260">
        <v>0.11805555555555557</v>
      </c>
      <c r="F569" s="247">
        <v>7358</v>
      </c>
      <c r="H569" s="246" t="s">
        <v>145</v>
      </c>
      <c r="I569" s="246" t="s">
        <v>44</v>
      </c>
    </row>
    <row r="570" spans="2:10" x14ac:dyDescent="0.2">
      <c r="B570" s="247" t="s">
        <v>5</v>
      </c>
      <c r="C570" s="301">
        <v>16631</v>
      </c>
      <c r="D570" s="260">
        <v>0.15694444444444444</v>
      </c>
      <c r="F570" s="247">
        <v>7363</v>
      </c>
      <c r="H570" s="246" t="s">
        <v>117</v>
      </c>
      <c r="I570" s="246" t="s">
        <v>44</v>
      </c>
    </row>
    <row r="571" spans="2:10" x14ac:dyDescent="0.2">
      <c r="B571" s="247" t="s">
        <v>5</v>
      </c>
      <c r="C571" s="301">
        <v>16635</v>
      </c>
      <c r="D571" s="260">
        <v>0.8881944444444444</v>
      </c>
      <c r="F571" s="247">
        <v>7121</v>
      </c>
      <c r="H571" s="246" t="s">
        <v>169</v>
      </c>
      <c r="I571" s="246" t="s">
        <v>44</v>
      </c>
    </row>
    <row r="572" spans="2:10" x14ac:dyDescent="0.2">
      <c r="B572" s="247" t="s">
        <v>5</v>
      </c>
      <c r="C572" s="301">
        <v>16636</v>
      </c>
      <c r="D572" s="260">
        <v>0.75347222222222221</v>
      </c>
      <c r="E572" s="32">
        <v>0.77777777777777779</v>
      </c>
      <c r="F572" s="247">
        <v>7152</v>
      </c>
      <c r="G572" s="11" t="s">
        <v>257</v>
      </c>
      <c r="H572" s="246" t="s">
        <v>253</v>
      </c>
      <c r="I572" s="246" t="s">
        <v>547</v>
      </c>
      <c r="J572" s="348" t="str">
        <f>CONCATENATE($J$9,MID(G572,5,4))</f>
        <v>Engine &amp; truck to box 7152</v>
      </c>
    </row>
    <row r="573" spans="2:10" x14ac:dyDescent="0.2">
      <c r="B573" s="247" t="s">
        <v>5</v>
      </c>
      <c r="C573" s="301">
        <v>16637</v>
      </c>
      <c r="D573" s="260">
        <v>5.8333333333333327E-2</v>
      </c>
      <c r="F573" s="247">
        <v>7163</v>
      </c>
      <c r="H573" s="90" t="s">
        <v>388</v>
      </c>
      <c r="I573" s="246" t="s">
        <v>548</v>
      </c>
    </row>
    <row r="574" spans="2:10" x14ac:dyDescent="0.2">
      <c r="B574" s="247" t="s">
        <v>5</v>
      </c>
      <c r="C574" s="309">
        <v>16641</v>
      </c>
      <c r="D574" s="275">
        <v>0.7631944444444444</v>
      </c>
      <c r="E574" s="20"/>
      <c r="F574" s="20">
        <v>7181</v>
      </c>
      <c r="G574" s="20"/>
      <c r="H574" s="49" t="s">
        <v>310</v>
      </c>
      <c r="I574" s="49" t="s">
        <v>212</v>
      </c>
    </row>
    <row r="575" spans="2:10" x14ac:dyDescent="0.2">
      <c r="B575" s="16" t="s">
        <v>5</v>
      </c>
      <c r="C575" s="303">
        <v>16647</v>
      </c>
      <c r="D575" s="264">
        <v>1.3194444444444444E-2</v>
      </c>
      <c r="E575" s="44">
        <v>9.5833333333333326E-2</v>
      </c>
      <c r="F575" s="16">
        <v>7113</v>
      </c>
      <c r="G575" s="16"/>
      <c r="H575" s="48" t="s">
        <v>140</v>
      </c>
      <c r="I575" s="48" t="s">
        <v>439</v>
      </c>
      <c r="J575" s="413"/>
    </row>
    <row r="576" spans="2:10" x14ac:dyDescent="0.2">
      <c r="B576" s="247" t="s">
        <v>5</v>
      </c>
      <c r="C576" s="301">
        <v>16655</v>
      </c>
      <c r="D576" s="260">
        <v>0.67847222222222225</v>
      </c>
      <c r="F576" s="247">
        <v>7146</v>
      </c>
      <c r="G576" s="11" t="s">
        <v>542</v>
      </c>
      <c r="H576" s="246" t="s">
        <v>142</v>
      </c>
      <c r="I576" s="246" t="s">
        <v>549</v>
      </c>
      <c r="J576" s="348" t="str">
        <f>CONCATENATE($J$7,F576,$J$8,MID(G576,8,1))</f>
        <v>Special box 7146 terminal 1</v>
      </c>
    </row>
    <row r="577" spans="2:10" x14ac:dyDescent="0.2">
      <c r="B577" s="247" t="s">
        <v>5</v>
      </c>
      <c r="C577" s="301">
        <v>16655</v>
      </c>
      <c r="D577" s="260">
        <v>0.875</v>
      </c>
      <c r="F577" s="247">
        <v>7362</v>
      </c>
      <c r="H577" s="90" t="s">
        <v>541</v>
      </c>
      <c r="I577" s="246" t="s">
        <v>44</v>
      </c>
    </row>
    <row r="578" spans="2:10" x14ac:dyDescent="0.2">
      <c r="B578" s="247" t="s">
        <v>5</v>
      </c>
      <c r="C578" s="301">
        <v>16659</v>
      </c>
      <c r="D578" s="247" t="s">
        <v>543</v>
      </c>
      <c r="E578" s="32">
        <v>0.52708333333333335</v>
      </c>
      <c r="F578" s="247">
        <v>7202</v>
      </c>
      <c r="H578" s="90" t="s">
        <v>203</v>
      </c>
      <c r="I578" s="246" t="s">
        <v>82</v>
      </c>
    </row>
    <row r="579" spans="2:10" x14ac:dyDescent="0.2">
      <c r="B579" s="247" t="s">
        <v>5</v>
      </c>
      <c r="C579" s="301">
        <v>16661</v>
      </c>
      <c r="D579" s="260">
        <v>0.7597222222222223</v>
      </c>
      <c r="F579" s="247">
        <v>7143</v>
      </c>
      <c r="H579" s="90" t="s">
        <v>181</v>
      </c>
      <c r="I579" s="246" t="s">
        <v>44</v>
      </c>
    </row>
    <row r="580" spans="2:10" x14ac:dyDescent="0.2">
      <c r="B580" s="247" t="s">
        <v>5</v>
      </c>
      <c r="C580" s="301">
        <v>16661</v>
      </c>
      <c r="D580" s="260">
        <v>0.95763888888888893</v>
      </c>
      <c r="F580" s="247">
        <v>48</v>
      </c>
      <c r="H580" s="90" t="s">
        <v>376</v>
      </c>
      <c r="I580" s="246" t="s">
        <v>551</v>
      </c>
    </row>
    <row r="581" spans="2:10" ht="13.5" thickBot="1" x14ac:dyDescent="0.25">
      <c r="B581" s="247" t="s">
        <v>5</v>
      </c>
      <c r="C581" s="301">
        <v>16662</v>
      </c>
      <c r="D581" s="260">
        <v>4.7222222222222221E-2</v>
      </c>
      <c r="E581" s="32">
        <v>9.8611111111111108E-2</v>
      </c>
      <c r="F581" s="247">
        <v>7107</v>
      </c>
      <c r="H581" s="90" t="s">
        <v>482</v>
      </c>
      <c r="I581" s="246" t="s">
        <v>102</v>
      </c>
    </row>
    <row r="582" spans="2:10" ht="20.100000000000001" customHeight="1" thickBot="1" x14ac:dyDescent="0.25">
      <c r="B582" s="377" t="s">
        <v>5</v>
      </c>
      <c r="C582" s="378">
        <v>16663</v>
      </c>
      <c r="D582" s="379"/>
      <c r="E582" s="380"/>
      <c r="F582" s="380"/>
      <c r="G582" s="380"/>
      <c r="H582" s="381" t="s">
        <v>857</v>
      </c>
      <c r="I582" s="381" t="s">
        <v>858</v>
      </c>
      <c r="J582" s="372"/>
    </row>
    <row r="583" spans="2:10" x14ac:dyDescent="0.2">
      <c r="B583" s="247" t="s">
        <v>5</v>
      </c>
      <c r="C583" s="301">
        <v>16663</v>
      </c>
      <c r="D583" s="260">
        <v>0.91666666666666663</v>
      </c>
      <c r="F583" s="247">
        <v>7123</v>
      </c>
      <c r="H583" s="90" t="s">
        <v>78</v>
      </c>
      <c r="I583" s="246" t="s">
        <v>44</v>
      </c>
    </row>
    <row r="584" spans="2:10" x14ac:dyDescent="0.2">
      <c r="B584" s="247" t="s">
        <v>5</v>
      </c>
      <c r="C584" s="301">
        <v>16663</v>
      </c>
      <c r="D584" s="260">
        <v>0.95138888888888884</v>
      </c>
      <c r="F584" s="247">
        <v>7216</v>
      </c>
      <c r="H584" s="90" t="s">
        <v>555</v>
      </c>
      <c r="I584" s="246" t="s">
        <v>44</v>
      </c>
    </row>
    <row r="585" spans="2:10" x14ac:dyDescent="0.2">
      <c r="B585" s="247" t="s">
        <v>5</v>
      </c>
      <c r="C585" s="301">
        <v>16668</v>
      </c>
      <c r="D585" s="260">
        <v>4.5833333333333337E-2</v>
      </c>
      <c r="F585" s="247">
        <v>7143</v>
      </c>
      <c r="H585" s="90" t="s">
        <v>181</v>
      </c>
      <c r="I585" s="246" t="s">
        <v>552</v>
      </c>
    </row>
    <row r="586" spans="2:10" x14ac:dyDescent="0.2">
      <c r="B586" s="247" t="s">
        <v>5</v>
      </c>
      <c r="C586" s="301">
        <v>16671</v>
      </c>
      <c r="D586" s="260">
        <v>0.74097222222222225</v>
      </c>
      <c r="E586" s="32">
        <v>0.75347222222222221</v>
      </c>
      <c r="F586" s="247">
        <v>7135</v>
      </c>
      <c r="H586" s="90" t="s">
        <v>79</v>
      </c>
      <c r="I586" s="246" t="s">
        <v>553</v>
      </c>
    </row>
    <row r="587" spans="2:10" x14ac:dyDescent="0.2">
      <c r="B587" s="247" t="s">
        <v>5</v>
      </c>
      <c r="C587" s="301">
        <v>16677</v>
      </c>
      <c r="D587" s="260">
        <v>0.60763888888888895</v>
      </c>
      <c r="F587" s="247">
        <v>7163</v>
      </c>
      <c r="H587" s="90" t="s">
        <v>388</v>
      </c>
      <c r="I587" s="246" t="s">
        <v>82</v>
      </c>
    </row>
    <row r="588" spans="2:10" x14ac:dyDescent="0.2">
      <c r="B588" s="247" t="s">
        <v>5</v>
      </c>
      <c r="C588" s="301">
        <v>16677</v>
      </c>
      <c r="D588" s="260">
        <v>0.62708333333333333</v>
      </c>
      <c r="E588" s="32">
        <v>0.65138888888888891</v>
      </c>
      <c r="F588" s="247">
        <v>7123</v>
      </c>
      <c r="H588" s="90" t="s">
        <v>78</v>
      </c>
      <c r="I588" s="246" t="s">
        <v>74</v>
      </c>
    </row>
    <row r="589" spans="2:10" x14ac:dyDescent="0.2">
      <c r="B589" s="16" t="s">
        <v>5</v>
      </c>
      <c r="C589" s="303">
        <v>16680</v>
      </c>
      <c r="D589" s="264">
        <v>0.8881944444444444</v>
      </c>
      <c r="E589" s="44">
        <v>0.91527777777777775</v>
      </c>
      <c r="F589" s="16">
        <v>7123</v>
      </c>
      <c r="G589" s="16"/>
      <c r="H589" s="91" t="s">
        <v>78</v>
      </c>
      <c r="I589" s="48" t="s">
        <v>147</v>
      </c>
      <c r="J589" s="413"/>
    </row>
    <row r="590" spans="2:10" ht="13.5" thickBot="1" x14ac:dyDescent="0.25">
      <c r="B590" s="247" t="s">
        <v>5</v>
      </c>
      <c r="C590" s="301">
        <v>16681</v>
      </c>
      <c r="D590" s="260">
        <v>0.25625000000000003</v>
      </c>
      <c r="F590" s="247">
        <v>7162</v>
      </c>
      <c r="H590" s="90" t="s">
        <v>506</v>
      </c>
      <c r="I590" s="246" t="s">
        <v>439</v>
      </c>
    </row>
    <row r="591" spans="2:10" ht="20.100000000000001" customHeight="1" thickBot="1" x14ac:dyDescent="0.25">
      <c r="B591" s="377" t="s">
        <v>5</v>
      </c>
      <c r="C591" s="378">
        <v>16682</v>
      </c>
      <c r="D591" s="379"/>
      <c r="E591" s="380"/>
      <c r="F591" s="380"/>
      <c r="G591" s="380"/>
      <c r="H591" s="381" t="s">
        <v>557</v>
      </c>
      <c r="I591" s="381" t="s">
        <v>557</v>
      </c>
      <c r="J591" s="372"/>
    </row>
    <row r="592" spans="2:10" x14ac:dyDescent="0.2">
      <c r="B592" s="247" t="s">
        <v>5</v>
      </c>
      <c r="C592" s="301">
        <v>16685</v>
      </c>
      <c r="D592" s="260">
        <v>0.37638888888888888</v>
      </c>
      <c r="E592" s="32">
        <v>0.41805555555555557</v>
      </c>
      <c r="F592" s="247">
        <v>7153</v>
      </c>
      <c r="H592" s="90" t="s">
        <v>107</v>
      </c>
      <c r="I592" s="246" t="s">
        <v>62</v>
      </c>
    </row>
    <row r="593" spans="2:10" x14ac:dyDescent="0.2">
      <c r="B593" s="247" t="s">
        <v>5</v>
      </c>
      <c r="C593" s="301">
        <v>16686</v>
      </c>
      <c r="D593" s="260">
        <v>0.34791666666666665</v>
      </c>
      <c r="F593" s="247">
        <v>7162</v>
      </c>
      <c r="H593" s="90" t="s">
        <v>506</v>
      </c>
      <c r="I593" s="246" t="s">
        <v>439</v>
      </c>
    </row>
    <row r="594" spans="2:10" x14ac:dyDescent="0.2">
      <c r="B594" s="247" t="s">
        <v>5</v>
      </c>
      <c r="C594" s="301">
        <v>16689</v>
      </c>
      <c r="D594" s="260">
        <v>0.71805555555555556</v>
      </c>
      <c r="F594" s="247">
        <v>7216</v>
      </c>
      <c r="H594" s="90" t="s">
        <v>555</v>
      </c>
      <c r="I594" s="246" t="s">
        <v>44</v>
      </c>
    </row>
    <row r="595" spans="2:10" x14ac:dyDescent="0.2">
      <c r="B595" s="247" t="s">
        <v>5</v>
      </c>
      <c r="C595" s="301">
        <v>16691</v>
      </c>
      <c r="D595" s="260">
        <v>0.88124999999999998</v>
      </c>
      <c r="F595" s="247">
        <v>7132</v>
      </c>
      <c r="H595" s="90" t="s">
        <v>165</v>
      </c>
      <c r="I595" s="246" t="s">
        <v>44</v>
      </c>
    </row>
    <row r="596" spans="2:10" x14ac:dyDescent="0.2">
      <c r="B596" s="247" t="s">
        <v>5</v>
      </c>
      <c r="C596" s="301">
        <v>16692</v>
      </c>
      <c r="D596" s="260">
        <v>4.4444444444444446E-2</v>
      </c>
      <c r="F596" s="247">
        <v>7161</v>
      </c>
      <c r="H596" s="90" t="s">
        <v>265</v>
      </c>
      <c r="I596" s="246" t="s">
        <v>44</v>
      </c>
    </row>
    <row r="597" spans="2:10" x14ac:dyDescent="0.2">
      <c r="B597" s="247" t="s">
        <v>5</v>
      </c>
      <c r="C597" s="301">
        <v>16693</v>
      </c>
      <c r="D597" s="260">
        <v>5.5555555555555552E-2</v>
      </c>
      <c r="F597" s="247">
        <v>7185</v>
      </c>
      <c r="H597" s="90" t="s">
        <v>550</v>
      </c>
      <c r="I597" s="246" t="s">
        <v>102</v>
      </c>
    </row>
    <row r="598" spans="2:10" x14ac:dyDescent="0.2">
      <c r="B598" s="16" t="s">
        <v>5</v>
      </c>
      <c r="C598" s="303">
        <v>16709</v>
      </c>
      <c r="D598" s="264">
        <v>0.66666666666666663</v>
      </c>
      <c r="E598" s="16"/>
      <c r="F598" s="16">
        <v>7154</v>
      </c>
      <c r="G598" s="16"/>
      <c r="H598" s="91" t="s">
        <v>204</v>
      </c>
      <c r="I598" s="48" t="s">
        <v>44</v>
      </c>
      <c r="J598" s="413"/>
    </row>
    <row r="599" spans="2:10" x14ac:dyDescent="0.2">
      <c r="B599" s="247" t="s">
        <v>5</v>
      </c>
      <c r="C599" s="301">
        <v>16717</v>
      </c>
      <c r="D599" s="260">
        <v>2.4305555555555556E-2</v>
      </c>
      <c r="F599" s="247">
        <v>7362</v>
      </c>
      <c r="H599" s="90" t="s">
        <v>541</v>
      </c>
      <c r="I599" s="246" t="s">
        <v>44</v>
      </c>
    </row>
    <row r="600" spans="2:10" x14ac:dyDescent="0.2">
      <c r="B600" s="247" t="s">
        <v>5</v>
      </c>
      <c r="C600" s="301">
        <v>16717</v>
      </c>
      <c r="D600" s="260">
        <v>0.19652777777777777</v>
      </c>
      <c r="E600" s="32">
        <v>0.23124999999999998</v>
      </c>
      <c r="F600" s="247">
        <v>7114</v>
      </c>
      <c r="H600" s="90" t="s">
        <v>429</v>
      </c>
      <c r="I600" s="246" t="s">
        <v>554</v>
      </c>
    </row>
    <row r="601" spans="2:10" x14ac:dyDescent="0.2">
      <c r="B601" s="247" t="s">
        <v>5</v>
      </c>
      <c r="C601" s="301">
        <v>16720</v>
      </c>
      <c r="D601" s="260">
        <v>0.7319444444444444</v>
      </c>
      <c r="F601" s="247">
        <v>7152</v>
      </c>
      <c r="H601" s="90" t="s">
        <v>253</v>
      </c>
      <c r="I601" s="246" t="s">
        <v>44</v>
      </c>
    </row>
    <row r="602" spans="2:10" x14ac:dyDescent="0.2">
      <c r="B602" s="247" t="s">
        <v>5</v>
      </c>
      <c r="C602" s="301">
        <v>16721</v>
      </c>
      <c r="D602" s="260">
        <v>0.76458333333333339</v>
      </c>
      <c r="F602" s="247">
        <v>7159</v>
      </c>
      <c r="H602" s="90" t="s">
        <v>88</v>
      </c>
      <c r="I602" s="246" t="s">
        <v>567</v>
      </c>
    </row>
    <row r="603" spans="2:10" x14ac:dyDescent="0.2">
      <c r="B603" s="247" t="s">
        <v>5</v>
      </c>
      <c r="C603" s="301">
        <v>16727</v>
      </c>
      <c r="D603" s="260">
        <v>0.57222222222222219</v>
      </c>
      <c r="F603" s="247">
        <v>7159</v>
      </c>
      <c r="H603" s="90" t="s">
        <v>88</v>
      </c>
      <c r="I603" s="246" t="s">
        <v>49</v>
      </c>
    </row>
    <row r="604" spans="2:10" ht="13.5" thickBot="1" x14ac:dyDescent="0.25">
      <c r="B604" s="247" t="s">
        <v>5</v>
      </c>
      <c r="C604" s="309">
        <v>16735</v>
      </c>
      <c r="D604" s="275">
        <v>0.82291666666666663</v>
      </c>
      <c r="E604" s="20"/>
      <c r="F604" s="20">
        <v>45</v>
      </c>
      <c r="G604" s="20"/>
      <c r="H604" s="95" t="s">
        <v>69</v>
      </c>
      <c r="I604" s="49" t="s">
        <v>50</v>
      </c>
    </row>
    <row r="605" spans="2:10" x14ac:dyDescent="0.2">
      <c r="B605" s="462" t="s">
        <v>5</v>
      </c>
      <c r="C605" s="448">
        <v>16739</v>
      </c>
      <c r="D605" s="449" t="s">
        <v>197</v>
      </c>
      <c r="E605" s="450"/>
      <c r="F605" s="450"/>
      <c r="G605" s="450"/>
      <c r="H605" s="451" t="s">
        <v>197</v>
      </c>
      <c r="I605" s="451" t="s">
        <v>197</v>
      </c>
      <c r="J605" s="452"/>
    </row>
    <row r="606" spans="2:10" ht="13.5" thickBot="1" x14ac:dyDescent="0.25">
      <c r="B606" s="80" t="s">
        <v>5</v>
      </c>
      <c r="C606" s="305">
        <v>16759</v>
      </c>
      <c r="D606" s="270" t="s">
        <v>197</v>
      </c>
      <c r="E606" s="123"/>
      <c r="F606" s="123"/>
      <c r="G606" s="123"/>
      <c r="H606" s="89" t="s">
        <v>197</v>
      </c>
      <c r="I606" s="89" t="s">
        <v>197</v>
      </c>
      <c r="J606" s="292"/>
    </row>
    <row r="607" spans="2:10" x14ac:dyDescent="0.2">
      <c r="B607" s="247" t="s">
        <v>5</v>
      </c>
      <c r="C607" s="301">
        <v>16762</v>
      </c>
      <c r="D607" s="260">
        <v>0.96458333333333324</v>
      </c>
      <c r="F607" s="247">
        <v>7212</v>
      </c>
      <c r="H607" s="90" t="s">
        <v>507</v>
      </c>
      <c r="I607" s="246" t="s">
        <v>102</v>
      </c>
    </row>
    <row r="608" spans="2:10" x14ac:dyDescent="0.2">
      <c r="B608" s="34" t="s">
        <v>5</v>
      </c>
      <c r="C608" s="302">
        <v>16765</v>
      </c>
      <c r="D608" s="266">
        <v>0.27847222222222223</v>
      </c>
      <c r="E608" s="136">
        <v>0.36527777777777781</v>
      </c>
      <c r="F608" s="34">
        <v>7433</v>
      </c>
      <c r="G608" s="142" t="s">
        <v>563</v>
      </c>
      <c r="H608" s="140" t="s">
        <v>559</v>
      </c>
      <c r="I608" s="140" t="s">
        <v>568</v>
      </c>
      <c r="J608" s="349" t="s">
        <v>2340</v>
      </c>
    </row>
    <row r="609" spans="2:10" x14ac:dyDescent="0.2">
      <c r="B609" s="247" t="s">
        <v>5</v>
      </c>
      <c r="C609" s="301">
        <v>16767</v>
      </c>
      <c r="D609" s="260">
        <v>0.68194444444444446</v>
      </c>
      <c r="F609" s="247">
        <v>28</v>
      </c>
      <c r="H609" s="90" t="s">
        <v>205</v>
      </c>
      <c r="I609" s="246" t="s">
        <v>49</v>
      </c>
    </row>
    <row r="610" spans="2:10" x14ac:dyDescent="0.2">
      <c r="B610" s="16" t="s">
        <v>5</v>
      </c>
      <c r="C610" s="303">
        <v>16768</v>
      </c>
      <c r="D610" s="264">
        <v>0.66180555555555554</v>
      </c>
      <c r="E610" s="16"/>
      <c r="F610" s="16">
        <v>7166</v>
      </c>
      <c r="G610" s="16"/>
      <c r="H610" s="91" t="s">
        <v>336</v>
      </c>
      <c r="I610" s="48" t="s">
        <v>44</v>
      </c>
      <c r="J610" s="413"/>
    </row>
    <row r="611" spans="2:10" x14ac:dyDescent="0.2">
      <c r="B611" s="34" t="s">
        <v>5</v>
      </c>
      <c r="C611" s="302">
        <v>16774</v>
      </c>
      <c r="D611" s="266">
        <v>0.11180555555555556</v>
      </c>
      <c r="E611" s="136">
        <v>0.14583333333333334</v>
      </c>
      <c r="F611" s="34">
        <v>42</v>
      </c>
      <c r="G611" s="142" t="s">
        <v>564</v>
      </c>
      <c r="H611" s="140" t="s">
        <v>558</v>
      </c>
      <c r="I611" s="140" t="s">
        <v>102</v>
      </c>
      <c r="J611" s="349" t="s">
        <v>2341</v>
      </c>
    </row>
    <row r="612" spans="2:10" x14ac:dyDescent="0.2">
      <c r="B612" s="247" t="s">
        <v>5</v>
      </c>
      <c r="C612" s="301">
        <v>16782</v>
      </c>
      <c r="D612" s="260">
        <v>0.28541666666666665</v>
      </c>
      <c r="F612" s="247">
        <v>7133</v>
      </c>
      <c r="H612" s="90" t="s">
        <v>73</v>
      </c>
      <c r="I612" s="246" t="s">
        <v>569</v>
      </c>
    </row>
    <row r="613" spans="2:10" x14ac:dyDescent="0.2">
      <c r="B613" s="34" t="s">
        <v>5</v>
      </c>
      <c r="C613" s="302">
        <v>16784</v>
      </c>
      <c r="D613" s="266">
        <v>3.7499999999999999E-2</v>
      </c>
      <c r="E613" s="136">
        <v>9.1666666666666674E-2</v>
      </c>
      <c r="F613" s="34">
        <v>7287</v>
      </c>
      <c r="G613" s="142" t="s">
        <v>268</v>
      </c>
      <c r="H613" s="140" t="s">
        <v>560</v>
      </c>
      <c r="I613" s="140" t="s">
        <v>570</v>
      </c>
      <c r="J613" s="349" t="s">
        <v>2324</v>
      </c>
    </row>
    <row r="614" spans="2:10" x14ac:dyDescent="0.2">
      <c r="B614" s="247" t="s">
        <v>5</v>
      </c>
      <c r="C614" s="301">
        <v>16784</v>
      </c>
      <c r="D614" s="260">
        <v>0.28611111111111115</v>
      </c>
      <c r="F614" s="247">
        <v>7206</v>
      </c>
      <c r="G614" s="11" t="s">
        <v>565</v>
      </c>
      <c r="H614" s="90" t="s">
        <v>561</v>
      </c>
      <c r="I614" s="246" t="s">
        <v>49</v>
      </c>
    </row>
    <row r="615" spans="2:10" x14ac:dyDescent="0.2">
      <c r="B615" s="247" t="s">
        <v>5</v>
      </c>
      <c r="C615" s="301">
        <v>16785</v>
      </c>
      <c r="D615" s="260">
        <v>2.5694444444444447E-2</v>
      </c>
      <c r="E615" s="32">
        <v>0.11875000000000001</v>
      </c>
      <c r="F615" s="247">
        <v>7261</v>
      </c>
      <c r="G615" s="11" t="s">
        <v>566</v>
      </c>
      <c r="H615" s="90" t="s">
        <v>562</v>
      </c>
      <c r="I615" s="246" t="s">
        <v>571</v>
      </c>
      <c r="J615" s="348" t="str">
        <f>CONCATENATE($J$9,MID(G615,5,4))</f>
        <v>Engine &amp; truck to box 7261</v>
      </c>
    </row>
    <row r="616" spans="2:10" x14ac:dyDescent="0.2">
      <c r="B616" s="247" t="s">
        <v>5</v>
      </c>
      <c r="C616" s="301">
        <v>16788</v>
      </c>
      <c r="D616" s="260">
        <v>0.64652777777777781</v>
      </c>
      <c r="F616" s="247">
        <v>7159</v>
      </c>
      <c r="H616" s="90" t="s">
        <v>88</v>
      </c>
      <c r="I616" s="246" t="s">
        <v>572</v>
      </c>
    </row>
    <row r="617" spans="2:10" x14ac:dyDescent="0.2">
      <c r="B617" s="247" t="s">
        <v>5</v>
      </c>
      <c r="C617" s="301">
        <v>16789</v>
      </c>
      <c r="D617" s="260">
        <v>0.6020833333333333</v>
      </c>
      <c r="F617" s="247">
        <v>7216</v>
      </c>
      <c r="H617" s="90" t="s">
        <v>555</v>
      </c>
      <c r="I617" s="246" t="s">
        <v>573</v>
      </c>
    </row>
    <row r="618" spans="2:10" x14ac:dyDescent="0.2">
      <c r="B618" s="247" t="s">
        <v>5</v>
      </c>
      <c r="C618" s="301">
        <v>16794</v>
      </c>
      <c r="D618" s="260">
        <v>6.8749999999999992E-2</v>
      </c>
      <c r="E618" s="32">
        <v>0.32708333333333334</v>
      </c>
      <c r="F618" s="247">
        <v>7155</v>
      </c>
      <c r="H618" s="90" t="s">
        <v>119</v>
      </c>
      <c r="I618" s="246" t="s">
        <v>102</v>
      </c>
    </row>
    <row r="619" spans="2:10" x14ac:dyDescent="0.2">
      <c r="B619" s="247" t="s">
        <v>5</v>
      </c>
      <c r="C619" s="301">
        <v>16795</v>
      </c>
      <c r="D619" s="260">
        <v>0.12013888888888889</v>
      </c>
      <c r="F619" s="247">
        <v>7171</v>
      </c>
      <c r="H619" s="90" t="s">
        <v>166</v>
      </c>
      <c r="I619" s="246" t="s">
        <v>44</v>
      </c>
    </row>
    <row r="620" spans="2:10" ht="13.5" thickBot="1" x14ac:dyDescent="0.25">
      <c r="B620" s="420" t="s">
        <v>5</v>
      </c>
      <c r="C620" s="394">
        <v>16798</v>
      </c>
      <c r="D620" s="395">
        <v>0.69444444444444453</v>
      </c>
      <c r="E620" s="4"/>
      <c r="F620" s="4">
        <v>7158</v>
      </c>
      <c r="G620" s="4"/>
      <c r="H620" s="397" t="s">
        <v>325</v>
      </c>
      <c r="I620" s="398" t="s">
        <v>569</v>
      </c>
      <c r="J620" s="408"/>
    </row>
    <row r="621" spans="2:10" ht="13.5" thickTop="1" x14ac:dyDescent="0.2">
      <c r="B621" s="247" t="s">
        <v>5</v>
      </c>
      <c r="C621" s="301">
        <v>16813</v>
      </c>
      <c r="D621" s="260">
        <v>0.31458333333333333</v>
      </c>
      <c r="E621" s="32">
        <v>0.37083333333333335</v>
      </c>
      <c r="F621" s="247">
        <v>7119</v>
      </c>
      <c r="H621" s="90" t="s">
        <v>57</v>
      </c>
      <c r="I621" s="246" t="s">
        <v>153</v>
      </c>
    </row>
    <row r="622" spans="2:10" x14ac:dyDescent="0.2">
      <c r="B622" s="247" t="s">
        <v>5</v>
      </c>
      <c r="C622" s="301">
        <v>16814</v>
      </c>
      <c r="D622" s="260">
        <v>7.4999999999999997E-2</v>
      </c>
      <c r="F622" s="247">
        <v>7359</v>
      </c>
      <c r="H622" s="90" t="s">
        <v>658</v>
      </c>
      <c r="I622" s="246" t="s">
        <v>50</v>
      </c>
    </row>
    <row r="623" spans="2:10" x14ac:dyDescent="0.2">
      <c r="B623" s="34" t="s">
        <v>5</v>
      </c>
      <c r="C623" s="302">
        <v>16814</v>
      </c>
      <c r="D623" s="266">
        <v>9.3055555555555558E-2</v>
      </c>
      <c r="E623" s="136">
        <v>0.18194444444444444</v>
      </c>
      <c r="F623" s="34">
        <v>7433</v>
      </c>
      <c r="G623" s="142" t="s">
        <v>563</v>
      </c>
      <c r="H623" s="140" t="s">
        <v>559</v>
      </c>
      <c r="I623" s="140" t="s">
        <v>662</v>
      </c>
      <c r="J623" s="349" t="s">
        <v>2340</v>
      </c>
    </row>
    <row r="624" spans="2:10" x14ac:dyDescent="0.2">
      <c r="B624" s="247" t="s">
        <v>5</v>
      </c>
      <c r="C624" s="301">
        <v>16816</v>
      </c>
      <c r="D624" s="260">
        <v>0.47361111111111115</v>
      </c>
      <c r="F624" s="247">
        <v>7216</v>
      </c>
      <c r="H624" s="90" t="s">
        <v>555</v>
      </c>
      <c r="I624" s="246" t="s">
        <v>82</v>
      </c>
    </row>
    <row r="625" spans="2:10" x14ac:dyDescent="0.2">
      <c r="B625" s="247" t="s">
        <v>5</v>
      </c>
      <c r="C625" s="301">
        <v>16816</v>
      </c>
      <c r="D625" s="260">
        <v>0.72083333333333333</v>
      </c>
      <c r="F625" s="247">
        <v>7121</v>
      </c>
      <c r="H625" s="90" t="s">
        <v>169</v>
      </c>
      <c r="I625" s="246" t="s">
        <v>62</v>
      </c>
    </row>
    <row r="626" spans="2:10" x14ac:dyDescent="0.2">
      <c r="B626" s="247" t="s">
        <v>5</v>
      </c>
      <c r="C626" s="301">
        <v>16819</v>
      </c>
      <c r="D626" s="260">
        <v>0.69305555555555554</v>
      </c>
      <c r="E626" s="32">
        <v>0.71736111111111101</v>
      </c>
      <c r="F626" s="247">
        <v>7147</v>
      </c>
      <c r="G626" s="11" t="s">
        <v>1358</v>
      </c>
      <c r="H626" s="90" t="s">
        <v>137</v>
      </c>
      <c r="I626" s="246" t="s">
        <v>62</v>
      </c>
      <c r="J626" s="348" t="str">
        <f>CONCATENATE(B626,$J$6,F626)</f>
        <v>E 258 special call to box 7147</v>
      </c>
    </row>
    <row r="627" spans="2:10" x14ac:dyDescent="0.2">
      <c r="B627" s="247" t="s">
        <v>5</v>
      </c>
      <c r="C627" s="301">
        <v>16823</v>
      </c>
      <c r="D627" s="260">
        <v>0.14930555555555555</v>
      </c>
      <c r="E627" s="32">
        <v>0.23055555555555554</v>
      </c>
      <c r="F627" s="247">
        <v>7143</v>
      </c>
      <c r="H627" s="90" t="s">
        <v>181</v>
      </c>
      <c r="I627" s="246" t="s">
        <v>61</v>
      </c>
    </row>
    <row r="628" spans="2:10" ht="13.5" thickBot="1" x14ac:dyDescent="0.25">
      <c r="B628" s="20" t="s">
        <v>5</v>
      </c>
      <c r="C628" s="309">
        <v>16832</v>
      </c>
      <c r="D628" s="275">
        <v>0.78541666666666676</v>
      </c>
      <c r="E628" s="20"/>
      <c r="F628" s="20">
        <v>7133</v>
      </c>
      <c r="G628" s="20"/>
      <c r="H628" s="95" t="s">
        <v>73</v>
      </c>
      <c r="I628" s="49" t="s">
        <v>49</v>
      </c>
    </row>
    <row r="629" spans="2:10" ht="20.100000000000001" customHeight="1" thickBot="1" x14ac:dyDescent="0.25">
      <c r="B629" s="387" t="s">
        <v>6</v>
      </c>
      <c r="C629" s="388">
        <v>16834</v>
      </c>
      <c r="D629" s="389"/>
      <c r="E629" s="389"/>
      <c r="F629" s="389"/>
      <c r="G629" s="389"/>
      <c r="H629" s="390" t="s">
        <v>659</v>
      </c>
      <c r="I629" s="390" t="s">
        <v>659</v>
      </c>
      <c r="J629" s="391"/>
    </row>
    <row r="630" spans="2:10" x14ac:dyDescent="0.2">
      <c r="B630" s="247" t="s">
        <v>6</v>
      </c>
      <c r="C630" s="301">
        <v>16836</v>
      </c>
      <c r="D630" s="260">
        <v>0.80902777777777779</v>
      </c>
      <c r="F630" s="247">
        <v>2727</v>
      </c>
      <c r="H630" s="90" t="s">
        <v>575</v>
      </c>
      <c r="I630" s="246" t="s">
        <v>44</v>
      </c>
    </row>
    <row r="631" spans="2:10" x14ac:dyDescent="0.2">
      <c r="B631" s="247" t="s">
        <v>6</v>
      </c>
      <c r="C631" s="301">
        <v>16837</v>
      </c>
      <c r="D631" s="260">
        <v>8.3333333333333329E-2</v>
      </c>
      <c r="F631" s="247">
        <v>2728</v>
      </c>
      <c r="H631" s="90" t="s">
        <v>574</v>
      </c>
      <c r="I631" s="246" t="s">
        <v>663</v>
      </c>
    </row>
    <row r="632" spans="2:10" x14ac:dyDescent="0.2">
      <c r="B632" s="247" t="s">
        <v>6</v>
      </c>
      <c r="C632" s="301">
        <v>16838</v>
      </c>
      <c r="D632" s="260">
        <v>0.7368055555555556</v>
      </c>
      <c r="F632" s="247">
        <v>2785</v>
      </c>
      <c r="H632" s="90" t="s">
        <v>576</v>
      </c>
      <c r="I632" s="246" t="s">
        <v>62</v>
      </c>
    </row>
    <row r="633" spans="2:10" x14ac:dyDescent="0.2">
      <c r="B633" s="247" t="s">
        <v>6</v>
      </c>
      <c r="C633" s="301">
        <v>16840</v>
      </c>
      <c r="D633" s="260">
        <v>0.12291666666666667</v>
      </c>
      <c r="F633" s="247">
        <v>2644</v>
      </c>
      <c r="H633" s="90" t="s">
        <v>577</v>
      </c>
      <c r="I633" s="246" t="s">
        <v>44</v>
      </c>
    </row>
    <row r="634" spans="2:10" x14ac:dyDescent="0.2">
      <c r="B634" s="247" t="s">
        <v>6</v>
      </c>
      <c r="C634" s="301">
        <v>16840</v>
      </c>
      <c r="D634" s="260">
        <v>0.20833333333333334</v>
      </c>
      <c r="F634" s="247">
        <v>1106</v>
      </c>
      <c r="H634" s="90" t="s">
        <v>578</v>
      </c>
      <c r="I634" s="246" t="s">
        <v>44</v>
      </c>
    </row>
    <row r="635" spans="2:10" x14ac:dyDescent="0.2">
      <c r="B635" s="247" t="s">
        <v>6</v>
      </c>
      <c r="C635" s="301">
        <v>16841</v>
      </c>
      <c r="D635" s="260">
        <v>0.5229166666666667</v>
      </c>
      <c r="F635" s="247">
        <v>2740</v>
      </c>
      <c r="G635" s="11" t="s">
        <v>660</v>
      </c>
      <c r="H635" s="90" t="s">
        <v>579</v>
      </c>
      <c r="I635" s="246" t="s">
        <v>664</v>
      </c>
      <c r="J635" s="348" t="str">
        <f>CONCATENATE($J$9,MID(G635,5,4))</f>
        <v>Engine &amp; truck to box 2740</v>
      </c>
    </row>
    <row r="636" spans="2:10" x14ac:dyDescent="0.2">
      <c r="B636" s="247" t="s">
        <v>6</v>
      </c>
      <c r="C636" s="301">
        <v>16844</v>
      </c>
      <c r="D636" s="260">
        <v>0.69861111111111107</v>
      </c>
      <c r="F636" s="247">
        <v>1123</v>
      </c>
      <c r="H636" s="90" t="s">
        <v>580</v>
      </c>
      <c r="I636" s="246" t="s">
        <v>44</v>
      </c>
    </row>
    <row r="637" spans="2:10" x14ac:dyDescent="0.2">
      <c r="B637" s="247" t="s">
        <v>6</v>
      </c>
      <c r="C637" s="301">
        <v>16857</v>
      </c>
      <c r="D637" s="260">
        <v>1.3888888888888888E-2</v>
      </c>
      <c r="F637" s="247">
        <v>2642</v>
      </c>
      <c r="H637" s="90" t="s">
        <v>596</v>
      </c>
      <c r="I637" s="246" t="s">
        <v>44</v>
      </c>
    </row>
    <row r="638" spans="2:10" x14ac:dyDescent="0.2">
      <c r="B638" s="247" t="s">
        <v>6</v>
      </c>
      <c r="C638" s="301">
        <v>16858</v>
      </c>
      <c r="D638" s="260">
        <v>0.75694444444444453</v>
      </c>
      <c r="E638" s="32">
        <v>0.78611111111111109</v>
      </c>
      <c r="F638" s="247">
        <v>1186</v>
      </c>
      <c r="G638" s="11" t="s">
        <v>661</v>
      </c>
      <c r="H638" s="90" t="s">
        <v>581</v>
      </c>
      <c r="I638" s="246" t="s">
        <v>665</v>
      </c>
      <c r="J638" s="348" t="str">
        <f>CONCATENATE($J$9,MID(G638,5,4))</f>
        <v>Engine &amp; truck to box 1186</v>
      </c>
    </row>
    <row r="639" spans="2:10" x14ac:dyDescent="0.2">
      <c r="B639" s="247" t="s">
        <v>6</v>
      </c>
      <c r="C639" s="301">
        <v>16858</v>
      </c>
      <c r="D639" s="260">
        <v>0.88750000000000007</v>
      </c>
      <c r="F639" s="247">
        <v>1144</v>
      </c>
      <c r="H639" s="90" t="s">
        <v>582</v>
      </c>
      <c r="I639" s="246" t="s">
        <v>50</v>
      </c>
    </row>
    <row r="640" spans="2:10" x14ac:dyDescent="0.2">
      <c r="B640" s="16" t="s">
        <v>6</v>
      </c>
      <c r="C640" s="303">
        <v>16859</v>
      </c>
      <c r="D640" s="264">
        <v>6.3194444444444442E-2</v>
      </c>
      <c r="E640" s="16"/>
      <c r="F640" s="16">
        <v>1147</v>
      </c>
      <c r="G640" s="16"/>
      <c r="H640" s="91" t="s">
        <v>583</v>
      </c>
      <c r="I640" s="48" t="s">
        <v>44</v>
      </c>
      <c r="J640" s="413"/>
    </row>
    <row r="641" spans="2:10" x14ac:dyDescent="0.2">
      <c r="B641" s="247" t="s">
        <v>6</v>
      </c>
      <c r="C641" s="301">
        <v>16862</v>
      </c>
      <c r="D641" s="260">
        <v>0.47847222222222219</v>
      </c>
      <c r="F641" s="247">
        <v>3853</v>
      </c>
      <c r="H641" s="90" t="s">
        <v>584</v>
      </c>
      <c r="I641" s="246" t="s">
        <v>44</v>
      </c>
    </row>
    <row r="642" spans="2:10" x14ac:dyDescent="0.2">
      <c r="B642" s="247" t="s">
        <v>6</v>
      </c>
      <c r="C642" s="301">
        <v>16864</v>
      </c>
      <c r="D642" s="260">
        <v>0.67083333333333339</v>
      </c>
      <c r="F642" s="247">
        <v>2742</v>
      </c>
      <c r="H642" s="90" t="s">
        <v>585</v>
      </c>
      <c r="I642" s="246" t="s">
        <v>44</v>
      </c>
    </row>
    <row r="643" spans="2:10" x14ac:dyDescent="0.2">
      <c r="B643" s="247" t="s">
        <v>6</v>
      </c>
      <c r="C643" s="301">
        <v>16864</v>
      </c>
      <c r="D643" s="260">
        <v>0.6777777777777777</v>
      </c>
      <c r="F643" s="247">
        <v>1109</v>
      </c>
      <c r="H643" s="90" t="s">
        <v>586</v>
      </c>
      <c r="I643" s="246" t="s">
        <v>44</v>
      </c>
    </row>
    <row r="644" spans="2:10" x14ac:dyDescent="0.2">
      <c r="B644" s="247" t="s">
        <v>6</v>
      </c>
      <c r="C644" s="301">
        <v>16864</v>
      </c>
      <c r="D644" s="260">
        <v>0.73611111111111116</v>
      </c>
      <c r="F644" s="247">
        <v>1141</v>
      </c>
      <c r="H644" s="90" t="s">
        <v>587</v>
      </c>
      <c r="I644" s="246" t="s">
        <v>44</v>
      </c>
    </row>
    <row r="645" spans="2:10" x14ac:dyDescent="0.2">
      <c r="B645" s="247" t="s">
        <v>6</v>
      </c>
      <c r="C645" s="301">
        <v>16869</v>
      </c>
      <c r="D645" s="260">
        <v>0.13125000000000001</v>
      </c>
      <c r="F645" s="247">
        <v>1122</v>
      </c>
      <c r="H645" s="90" t="s">
        <v>588</v>
      </c>
      <c r="I645" s="246" t="s">
        <v>44</v>
      </c>
    </row>
    <row r="646" spans="2:10" x14ac:dyDescent="0.2">
      <c r="B646" s="247" t="s">
        <v>6</v>
      </c>
      <c r="C646" s="301">
        <v>16869</v>
      </c>
      <c r="D646" s="260">
        <v>0.75416666666666676</v>
      </c>
      <c r="F646" s="247">
        <v>1187</v>
      </c>
      <c r="G646" s="11" t="s">
        <v>670</v>
      </c>
      <c r="H646" s="90" t="s">
        <v>589</v>
      </c>
      <c r="I646" s="246" t="s">
        <v>356</v>
      </c>
      <c r="J646" s="348" t="str">
        <f>CONCATENATE($J$9,MID(G646,5,4))</f>
        <v>Engine &amp; truck to box 1187</v>
      </c>
    </row>
    <row r="647" spans="2:10" x14ac:dyDescent="0.2">
      <c r="B647" s="247" t="s">
        <v>6</v>
      </c>
      <c r="C647" s="301">
        <v>16872</v>
      </c>
      <c r="D647" s="260">
        <v>0.63680555555555551</v>
      </c>
      <c r="E647" s="32">
        <v>0.66319444444444442</v>
      </c>
      <c r="F647" s="247">
        <v>1185</v>
      </c>
      <c r="H647" s="90" t="s">
        <v>590</v>
      </c>
      <c r="I647" s="246" t="s">
        <v>91</v>
      </c>
    </row>
    <row r="648" spans="2:10" x14ac:dyDescent="0.2">
      <c r="B648" s="247" t="s">
        <v>6</v>
      </c>
      <c r="C648" s="301">
        <v>16872</v>
      </c>
      <c r="D648" s="260">
        <v>0.67569444444444438</v>
      </c>
      <c r="F648" s="247">
        <v>2727</v>
      </c>
      <c r="H648" s="90" t="s">
        <v>575</v>
      </c>
      <c r="I648" s="246" t="s">
        <v>174</v>
      </c>
    </row>
    <row r="649" spans="2:10" x14ac:dyDescent="0.2">
      <c r="B649" s="247" t="s">
        <v>6</v>
      </c>
      <c r="C649" s="301">
        <v>16876</v>
      </c>
      <c r="D649" s="260">
        <v>0.76388888888888884</v>
      </c>
      <c r="F649" s="247">
        <v>2726</v>
      </c>
      <c r="H649" s="90" t="s">
        <v>591</v>
      </c>
      <c r="I649" s="246" t="s">
        <v>49</v>
      </c>
    </row>
    <row r="650" spans="2:10" x14ac:dyDescent="0.2">
      <c r="B650" s="247" t="s">
        <v>6</v>
      </c>
      <c r="C650" s="301">
        <v>16876</v>
      </c>
      <c r="D650" s="260">
        <v>0.94930555555555562</v>
      </c>
      <c r="F650" s="247">
        <v>2726</v>
      </c>
      <c r="H650" s="90" t="s">
        <v>591</v>
      </c>
      <c r="I650" s="246" t="s">
        <v>44</v>
      </c>
    </row>
    <row r="651" spans="2:10" x14ac:dyDescent="0.2">
      <c r="B651" s="247" t="s">
        <v>6</v>
      </c>
      <c r="C651" s="301">
        <v>16877</v>
      </c>
      <c r="D651" s="260">
        <v>0.98541666666666661</v>
      </c>
      <c r="F651" s="247">
        <v>2720</v>
      </c>
      <c r="G651" s="11" t="s">
        <v>671</v>
      </c>
      <c r="H651" s="90" t="s">
        <v>592</v>
      </c>
      <c r="I651" s="246" t="s">
        <v>569</v>
      </c>
      <c r="J651" s="348" t="str">
        <f>CONCATENATE($J$9,MID(G651,5,4))</f>
        <v>Engine &amp; truck to box 2720</v>
      </c>
    </row>
    <row r="652" spans="2:10" x14ac:dyDescent="0.2">
      <c r="B652" s="247" t="s">
        <v>6</v>
      </c>
      <c r="C652" s="301">
        <v>16878</v>
      </c>
      <c r="D652" s="260">
        <v>0.18124999999999999</v>
      </c>
      <c r="F652" s="247">
        <v>2775</v>
      </c>
      <c r="H652" s="90" t="s">
        <v>593</v>
      </c>
      <c r="I652" s="246" t="s">
        <v>419</v>
      </c>
    </row>
    <row r="653" spans="2:10" x14ac:dyDescent="0.2">
      <c r="B653" s="247" t="s">
        <v>6</v>
      </c>
      <c r="C653" s="301">
        <v>16882</v>
      </c>
      <c r="D653" s="260">
        <v>0.7006944444444444</v>
      </c>
      <c r="F653" s="247">
        <v>1180</v>
      </c>
      <c r="H653" s="90" t="s">
        <v>594</v>
      </c>
      <c r="I653" s="246" t="s">
        <v>174</v>
      </c>
    </row>
    <row r="654" spans="2:10" x14ac:dyDescent="0.2">
      <c r="B654" s="247" t="s">
        <v>6</v>
      </c>
      <c r="C654" s="301">
        <v>16884</v>
      </c>
      <c r="D654" s="260">
        <v>0.51527777777777783</v>
      </c>
      <c r="E654" s="32">
        <v>0.53819444444444442</v>
      </c>
      <c r="F654" s="247">
        <v>1150</v>
      </c>
      <c r="H654" s="90" t="s">
        <v>595</v>
      </c>
      <c r="I654" s="246" t="s">
        <v>174</v>
      </c>
    </row>
    <row r="655" spans="2:10" x14ac:dyDescent="0.2">
      <c r="B655" s="247" t="s">
        <v>6</v>
      </c>
      <c r="C655" s="301">
        <v>16884</v>
      </c>
      <c r="D655" s="260">
        <v>0.62847222222222221</v>
      </c>
      <c r="F655" s="247">
        <v>1185</v>
      </c>
      <c r="G655" s="11" t="s">
        <v>672</v>
      </c>
      <c r="H655" s="90" t="s">
        <v>590</v>
      </c>
      <c r="I655" s="246" t="s">
        <v>419</v>
      </c>
      <c r="J655" s="348" t="str">
        <f>CONCATENATE($J$9,MID(G655,5,4))</f>
        <v>Engine &amp; truck to box 1185</v>
      </c>
    </row>
    <row r="656" spans="2:10" x14ac:dyDescent="0.2">
      <c r="B656" s="247" t="s">
        <v>6</v>
      </c>
      <c r="C656" s="301">
        <v>16886</v>
      </c>
      <c r="D656" s="260">
        <v>0.9375</v>
      </c>
      <c r="F656" s="247">
        <v>2646</v>
      </c>
      <c r="H656" s="90" t="s">
        <v>597</v>
      </c>
      <c r="I656" s="246" t="s">
        <v>61</v>
      </c>
    </row>
    <row r="657" spans="2:10" x14ac:dyDescent="0.2">
      <c r="B657" s="247" t="s">
        <v>6</v>
      </c>
      <c r="C657" s="301">
        <v>16888</v>
      </c>
      <c r="D657" s="260">
        <v>8.9583333333333334E-2</v>
      </c>
      <c r="F657" s="247">
        <v>2642</v>
      </c>
      <c r="H657" s="90" t="s">
        <v>596</v>
      </c>
      <c r="I657" s="246" t="s">
        <v>44</v>
      </c>
    </row>
    <row r="658" spans="2:10" x14ac:dyDescent="0.2">
      <c r="B658" s="247" t="s">
        <v>6</v>
      </c>
      <c r="C658" s="301">
        <v>16888</v>
      </c>
      <c r="D658" s="260">
        <v>0.77638888888888891</v>
      </c>
      <c r="F658" s="247">
        <v>1140</v>
      </c>
      <c r="H658" s="90" t="s">
        <v>598</v>
      </c>
      <c r="I658" s="246" t="s">
        <v>44</v>
      </c>
    </row>
    <row r="659" spans="2:10" x14ac:dyDescent="0.2">
      <c r="B659" s="16" t="s">
        <v>6</v>
      </c>
      <c r="C659" s="303">
        <v>16891</v>
      </c>
      <c r="D659" s="264">
        <v>0.64930555555555558</v>
      </c>
      <c r="E659" s="44">
        <v>0.67222222222222217</v>
      </c>
      <c r="F659" s="16">
        <v>1169</v>
      </c>
      <c r="G659" s="17" t="s">
        <v>673</v>
      </c>
      <c r="H659" s="91" t="s">
        <v>599</v>
      </c>
      <c r="I659" s="48" t="s">
        <v>300</v>
      </c>
      <c r="J659" s="413" t="str">
        <f>CONCATENATE($J$9,MID(G659,5,4))</f>
        <v>Engine &amp; truck to box 1169</v>
      </c>
    </row>
    <row r="660" spans="2:10" x14ac:dyDescent="0.2">
      <c r="B660" s="247" t="s">
        <v>6</v>
      </c>
      <c r="C660" s="301">
        <v>16896</v>
      </c>
      <c r="D660" s="260">
        <v>0.77847222222222223</v>
      </c>
      <c r="F660" s="247">
        <v>1154</v>
      </c>
      <c r="H660" s="90" t="s">
        <v>600</v>
      </c>
      <c r="I660" s="246" t="s">
        <v>44</v>
      </c>
    </row>
    <row r="661" spans="2:10" x14ac:dyDescent="0.2">
      <c r="B661" s="247" t="s">
        <v>6</v>
      </c>
      <c r="C661" s="301">
        <v>16898</v>
      </c>
      <c r="D661" s="260">
        <v>0.22430555555555556</v>
      </c>
      <c r="F661" s="247">
        <v>2642</v>
      </c>
      <c r="H661" s="90" t="s">
        <v>596</v>
      </c>
      <c r="I661" s="246" t="s">
        <v>61</v>
      </c>
    </row>
    <row r="662" spans="2:10" x14ac:dyDescent="0.2">
      <c r="B662" s="247" t="s">
        <v>6</v>
      </c>
      <c r="C662" s="301">
        <v>16898</v>
      </c>
      <c r="D662" s="260">
        <v>0.9145833333333333</v>
      </c>
      <c r="F662" s="247">
        <v>2738</v>
      </c>
      <c r="H662" s="90" t="s">
        <v>601</v>
      </c>
      <c r="I662" s="246" t="s">
        <v>44</v>
      </c>
    </row>
    <row r="663" spans="2:10" x14ac:dyDescent="0.2">
      <c r="B663" s="247" t="s">
        <v>6</v>
      </c>
      <c r="C663" s="301">
        <v>16899</v>
      </c>
      <c r="D663" s="260">
        <v>0.11041666666666666</v>
      </c>
      <c r="F663" s="247">
        <v>1184</v>
      </c>
      <c r="H663" s="90" t="s">
        <v>602</v>
      </c>
      <c r="I663" s="246" t="s">
        <v>44</v>
      </c>
    </row>
    <row r="664" spans="2:10" x14ac:dyDescent="0.2">
      <c r="B664" s="247" t="s">
        <v>6</v>
      </c>
      <c r="C664" s="301">
        <v>16902</v>
      </c>
      <c r="D664" s="260">
        <v>0.53749999999999998</v>
      </c>
      <c r="F664" s="247">
        <v>1177</v>
      </c>
      <c r="H664" s="90" t="s">
        <v>603</v>
      </c>
      <c r="I664" s="246" t="s">
        <v>44</v>
      </c>
    </row>
    <row r="665" spans="2:10" x14ac:dyDescent="0.2">
      <c r="B665" s="247" t="s">
        <v>6</v>
      </c>
      <c r="C665" s="301">
        <v>16904</v>
      </c>
      <c r="D665" s="260">
        <v>0.63750000000000007</v>
      </c>
      <c r="E665" s="32">
        <v>0.66597222222222219</v>
      </c>
      <c r="F665" s="247">
        <v>1185</v>
      </c>
      <c r="G665" s="11" t="s">
        <v>672</v>
      </c>
      <c r="H665" s="90" t="s">
        <v>590</v>
      </c>
      <c r="I665" s="246" t="s">
        <v>192</v>
      </c>
      <c r="J665" s="348" t="str">
        <f>CONCATENATE($J$9,MID(G665,5,4))</f>
        <v>Engine &amp; truck to box 1185</v>
      </c>
    </row>
    <row r="666" spans="2:10" x14ac:dyDescent="0.2">
      <c r="B666" s="247" t="s">
        <v>6</v>
      </c>
      <c r="C666" s="301">
        <v>16907</v>
      </c>
      <c r="D666" s="260">
        <v>0.98125000000000007</v>
      </c>
      <c r="F666" s="247">
        <v>2728</v>
      </c>
      <c r="H666" s="90" t="s">
        <v>574</v>
      </c>
      <c r="I666" s="246" t="s">
        <v>44</v>
      </c>
    </row>
    <row r="667" spans="2:10" x14ac:dyDescent="0.2">
      <c r="B667" s="247" t="s">
        <v>6</v>
      </c>
      <c r="C667" s="301">
        <v>16908</v>
      </c>
      <c r="D667" s="260">
        <v>0.90486111111111101</v>
      </c>
      <c r="F667" s="247">
        <v>2785</v>
      </c>
      <c r="H667" s="90" t="s">
        <v>576</v>
      </c>
      <c r="I667" s="246" t="s">
        <v>174</v>
      </c>
    </row>
    <row r="668" spans="2:10" x14ac:dyDescent="0.2">
      <c r="B668" s="247" t="s">
        <v>6</v>
      </c>
      <c r="C668" s="301">
        <v>16909</v>
      </c>
      <c r="D668" s="260">
        <v>0.94930555555555562</v>
      </c>
      <c r="F668" s="247">
        <v>1109</v>
      </c>
      <c r="H668" s="90" t="s">
        <v>586</v>
      </c>
      <c r="I668" s="246" t="s">
        <v>44</v>
      </c>
    </row>
    <row r="669" spans="2:10" x14ac:dyDescent="0.2">
      <c r="B669" s="247" t="s">
        <v>6</v>
      </c>
      <c r="C669" s="301">
        <v>16911</v>
      </c>
      <c r="D669" s="260">
        <v>0.68680555555555556</v>
      </c>
      <c r="F669" s="247">
        <v>1132</v>
      </c>
      <c r="H669" s="90" t="s">
        <v>604</v>
      </c>
      <c r="I669" s="246" t="s">
        <v>44</v>
      </c>
    </row>
    <row r="670" spans="2:10" x14ac:dyDescent="0.2">
      <c r="B670" s="247" t="s">
        <v>6</v>
      </c>
      <c r="C670" s="301">
        <v>16913</v>
      </c>
      <c r="D670" s="260">
        <v>0.53749999999999998</v>
      </c>
      <c r="F670" s="247">
        <v>1162</v>
      </c>
      <c r="G670" s="11" t="s">
        <v>674</v>
      </c>
      <c r="H670" s="90" t="s">
        <v>605</v>
      </c>
      <c r="I670" s="246" t="s">
        <v>192</v>
      </c>
      <c r="J670" s="348" t="str">
        <f>CONCATENATE($J$9,MID(G670,5,4))</f>
        <v>Engine &amp; truck to box 1162</v>
      </c>
    </row>
    <row r="671" spans="2:10" x14ac:dyDescent="0.2">
      <c r="B671" s="247" t="s">
        <v>6</v>
      </c>
      <c r="C671" s="301">
        <v>16913</v>
      </c>
      <c r="D671" s="260">
        <v>0.55902777777777779</v>
      </c>
      <c r="F671" s="247">
        <v>2744</v>
      </c>
      <c r="H671" s="90" t="s">
        <v>609</v>
      </c>
      <c r="I671" s="246" t="s">
        <v>174</v>
      </c>
    </row>
    <row r="672" spans="2:10" x14ac:dyDescent="0.2">
      <c r="B672" s="247" t="s">
        <v>6</v>
      </c>
      <c r="C672" s="301">
        <v>16914</v>
      </c>
      <c r="D672" s="260">
        <v>0.70624999999999993</v>
      </c>
      <c r="F672" s="247">
        <v>1195</v>
      </c>
      <c r="G672" s="11" t="s">
        <v>675</v>
      </c>
      <c r="H672" s="90" t="s">
        <v>606</v>
      </c>
      <c r="I672" s="246" t="s">
        <v>678</v>
      </c>
      <c r="J672" s="348" t="str">
        <f>CONCATENATE($J$9,MID(G672,5,4))</f>
        <v>Engine &amp; truck to box 1195</v>
      </c>
    </row>
    <row r="673" spans="2:10" x14ac:dyDescent="0.2">
      <c r="B673" s="16" t="s">
        <v>6</v>
      </c>
      <c r="C673" s="303">
        <v>16922</v>
      </c>
      <c r="D673" s="264">
        <v>0.4770833333333333</v>
      </c>
      <c r="E673" s="16"/>
      <c r="F673" s="16">
        <v>1135</v>
      </c>
      <c r="G673" s="16"/>
      <c r="H673" s="91" t="s">
        <v>607</v>
      </c>
      <c r="I673" s="48" t="s">
        <v>44</v>
      </c>
      <c r="J673" s="413"/>
    </row>
    <row r="674" spans="2:10" x14ac:dyDescent="0.2">
      <c r="B674" s="247" t="s">
        <v>6</v>
      </c>
      <c r="C674" s="301">
        <v>16924</v>
      </c>
      <c r="D674" s="260">
        <v>0.60138888888888886</v>
      </c>
      <c r="F674" s="247">
        <v>1182</v>
      </c>
      <c r="H674" s="90" t="s">
        <v>608</v>
      </c>
      <c r="I674" s="246" t="s">
        <v>44</v>
      </c>
    </row>
    <row r="675" spans="2:10" x14ac:dyDescent="0.2">
      <c r="B675" s="247" t="s">
        <v>6</v>
      </c>
      <c r="C675" s="301">
        <v>16927</v>
      </c>
      <c r="D675" s="260">
        <v>0.76250000000000007</v>
      </c>
      <c r="F675" s="247">
        <v>1171</v>
      </c>
      <c r="H675" s="90" t="s">
        <v>610</v>
      </c>
      <c r="I675" s="246" t="s">
        <v>61</v>
      </c>
    </row>
    <row r="676" spans="2:10" x14ac:dyDescent="0.2">
      <c r="B676" s="247" t="s">
        <v>6</v>
      </c>
      <c r="C676" s="301">
        <v>16934</v>
      </c>
      <c r="D676" s="260">
        <v>0.5229166666666667</v>
      </c>
      <c r="F676" s="247">
        <v>1135</v>
      </c>
      <c r="H676" s="90" t="s">
        <v>607</v>
      </c>
      <c r="I676" s="246" t="s">
        <v>44</v>
      </c>
    </row>
    <row r="677" spans="2:10" x14ac:dyDescent="0.2">
      <c r="B677" s="247" t="s">
        <v>6</v>
      </c>
      <c r="C677" s="301">
        <v>16939</v>
      </c>
      <c r="D677" s="260">
        <v>0.76597222222222217</v>
      </c>
      <c r="F677" s="247">
        <v>1109</v>
      </c>
      <c r="H677" s="90" t="s">
        <v>586</v>
      </c>
      <c r="I677" s="246" t="s">
        <v>676</v>
      </c>
    </row>
    <row r="678" spans="2:10" x14ac:dyDescent="0.2">
      <c r="B678" s="247" t="s">
        <v>6</v>
      </c>
      <c r="C678" s="301">
        <v>16940</v>
      </c>
      <c r="D678" s="260">
        <v>0.10347222222222223</v>
      </c>
      <c r="F678" s="247">
        <v>2720</v>
      </c>
      <c r="H678" s="90" t="s">
        <v>592</v>
      </c>
      <c r="I678" s="246" t="s">
        <v>44</v>
      </c>
    </row>
    <row r="679" spans="2:10" x14ac:dyDescent="0.2">
      <c r="B679" s="247" t="s">
        <v>6</v>
      </c>
      <c r="C679" s="301">
        <v>16941</v>
      </c>
      <c r="D679" s="260">
        <v>0.57222222222222219</v>
      </c>
      <c r="F679" s="247">
        <v>1169</v>
      </c>
      <c r="G679" s="11" t="s">
        <v>673</v>
      </c>
      <c r="H679" s="90" t="s">
        <v>599</v>
      </c>
      <c r="I679" s="246" t="s">
        <v>677</v>
      </c>
      <c r="J679" s="348" t="str">
        <f>CONCATENATE($J$9,MID(G679,5,4))</f>
        <v>Engine &amp; truck to box 1169</v>
      </c>
    </row>
    <row r="680" spans="2:10" x14ac:dyDescent="0.2">
      <c r="B680" s="247" t="s">
        <v>6</v>
      </c>
      <c r="C680" s="301">
        <v>16941</v>
      </c>
      <c r="D680" s="260">
        <v>0.66041666666666665</v>
      </c>
      <c r="F680" s="247">
        <v>1197</v>
      </c>
      <c r="H680" s="90" t="s">
        <v>611</v>
      </c>
      <c r="I680" s="246" t="s">
        <v>44</v>
      </c>
    </row>
    <row r="681" spans="2:10" x14ac:dyDescent="0.2">
      <c r="B681" s="247" t="s">
        <v>6</v>
      </c>
      <c r="C681" s="301">
        <v>16947</v>
      </c>
      <c r="D681" s="260">
        <v>0.24722222222222223</v>
      </c>
      <c r="F681" s="247">
        <v>2613</v>
      </c>
      <c r="H681" s="90" t="s">
        <v>612</v>
      </c>
      <c r="I681" s="246" t="s">
        <v>192</v>
      </c>
    </row>
    <row r="682" spans="2:10" x14ac:dyDescent="0.2">
      <c r="B682" s="247" t="s">
        <v>6</v>
      </c>
      <c r="C682" s="301">
        <v>16947</v>
      </c>
      <c r="D682" s="260">
        <v>0.90347222222222223</v>
      </c>
      <c r="F682" s="247">
        <v>1101</v>
      </c>
      <c r="H682" s="90" t="s">
        <v>613</v>
      </c>
      <c r="I682" s="246" t="s">
        <v>192</v>
      </c>
    </row>
    <row r="683" spans="2:10" x14ac:dyDescent="0.2">
      <c r="B683" s="247" t="s">
        <v>6</v>
      </c>
      <c r="C683" s="301">
        <v>16948</v>
      </c>
      <c r="D683" s="260">
        <v>0.13125000000000001</v>
      </c>
      <c r="F683" s="247">
        <v>1194</v>
      </c>
      <c r="H683" s="90" t="s">
        <v>614</v>
      </c>
      <c r="I683" s="246" t="s">
        <v>44</v>
      </c>
    </row>
    <row r="684" spans="2:10" x14ac:dyDescent="0.2">
      <c r="B684" s="247" t="s">
        <v>6</v>
      </c>
      <c r="C684" s="301">
        <v>16951</v>
      </c>
      <c r="D684" s="260">
        <v>0.44097222222222227</v>
      </c>
      <c r="F684" s="247">
        <v>1145</v>
      </c>
      <c r="H684" s="90" t="s">
        <v>615</v>
      </c>
      <c r="I684" s="246" t="s">
        <v>327</v>
      </c>
    </row>
    <row r="685" spans="2:10" x14ac:dyDescent="0.2">
      <c r="B685" s="247" t="s">
        <v>6</v>
      </c>
      <c r="C685" s="301">
        <v>16951</v>
      </c>
      <c r="D685" s="260">
        <v>0.71111111111111114</v>
      </c>
      <c r="F685" s="247">
        <v>1194</v>
      </c>
      <c r="H685" s="90" t="s">
        <v>614</v>
      </c>
      <c r="I685" s="246" t="s">
        <v>738</v>
      </c>
    </row>
    <row r="686" spans="2:10" x14ac:dyDescent="0.2">
      <c r="B686" s="247" t="s">
        <v>6</v>
      </c>
      <c r="C686" s="301">
        <v>16952</v>
      </c>
      <c r="D686" s="260">
        <v>0.57152777777777775</v>
      </c>
      <c r="F686" s="247">
        <v>2750</v>
      </c>
      <c r="H686" s="90" t="s">
        <v>726</v>
      </c>
      <c r="I686" s="246" t="s">
        <v>44</v>
      </c>
    </row>
    <row r="687" spans="2:10" x14ac:dyDescent="0.2">
      <c r="B687" s="16" t="s">
        <v>6</v>
      </c>
      <c r="C687" s="303">
        <v>16953</v>
      </c>
      <c r="D687" s="264">
        <v>0.42777777777777781</v>
      </c>
      <c r="E687" s="16"/>
      <c r="F687" s="16">
        <v>2720</v>
      </c>
      <c r="G687" s="16"/>
      <c r="H687" s="91" t="s">
        <v>592</v>
      </c>
      <c r="I687" s="48" t="s">
        <v>739</v>
      </c>
      <c r="J687" s="413"/>
    </row>
    <row r="688" spans="2:10" x14ac:dyDescent="0.2">
      <c r="B688" s="247" t="s">
        <v>6</v>
      </c>
      <c r="C688" s="301">
        <v>16954</v>
      </c>
      <c r="D688" s="260">
        <v>0.3923611111111111</v>
      </c>
      <c r="F688" s="247">
        <v>2739</v>
      </c>
      <c r="H688" s="90" t="s">
        <v>710</v>
      </c>
      <c r="I688" s="246" t="s">
        <v>44</v>
      </c>
    </row>
    <row r="689" spans="2:10" x14ac:dyDescent="0.2">
      <c r="B689" s="247" t="s">
        <v>6</v>
      </c>
      <c r="C689" s="301">
        <v>16956</v>
      </c>
      <c r="D689" s="260">
        <v>0.83750000000000002</v>
      </c>
      <c r="F689" s="247">
        <v>1176</v>
      </c>
      <c r="H689" s="90" t="s">
        <v>641</v>
      </c>
      <c r="I689" s="246" t="s">
        <v>44</v>
      </c>
    </row>
    <row r="690" spans="2:10" x14ac:dyDescent="0.2">
      <c r="B690" s="247" t="s">
        <v>6</v>
      </c>
      <c r="C690" s="301">
        <v>16956</v>
      </c>
      <c r="D690" s="260">
        <v>0.96319444444444446</v>
      </c>
      <c r="F690" s="247">
        <v>2725</v>
      </c>
      <c r="H690" s="90" t="s">
        <v>656</v>
      </c>
      <c r="I690" s="246" t="s">
        <v>44</v>
      </c>
    </row>
    <row r="691" spans="2:10" x14ac:dyDescent="0.2">
      <c r="B691" s="247" t="s">
        <v>6</v>
      </c>
      <c r="C691" s="301">
        <v>16957</v>
      </c>
      <c r="D691" s="260">
        <v>0.76180555555555562</v>
      </c>
      <c r="F691" s="247">
        <v>2758</v>
      </c>
      <c r="H691" s="90" t="s">
        <v>725</v>
      </c>
      <c r="I691" s="246" t="s">
        <v>44</v>
      </c>
    </row>
    <row r="692" spans="2:10" x14ac:dyDescent="0.2">
      <c r="B692" s="247" t="s">
        <v>6</v>
      </c>
      <c r="C692" s="301">
        <v>16958</v>
      </c>
      <c r="D692" s="260">
        <v>0.9472222222222223</v>
      </c>
      <c r="F692" s="247">
        <v>1164</v>
      </c>
      <c r="H692" s="90" t="s">
        <v>696</v>
      </c>
      <c r="I692" s="246" t="s">
        <v>44</v>
      </c>
    </row>
    <row r="693" spans="2:10" x14ac:dyDescent="0.2">
      <c r="B693" s="247" t="s">
        <v>6</v>
      </c>
      <c r="C693" s="301">
        <v>16959</v>
      </c>
      <c r="D693" s="260">
        <v>9.5138888888888884E-2</v>
      </c>
      <c r="F693" s="247">
        <v>1177</v>
      </c>
      <c r="H693" s="90" t="s">
        <v>603</v>
      </c>
      <c r="I693" s="246" t="s">
        <v>49</v>
      </c>
    </row>
    <row r="694" spans="2:10" x14ac:dyDescent="0.2">
      <c r="B694" s="247" t="s">
        <v>6</v>
      </c>
      <c r="C694" s="301">
        <v>16959</v>
      </c>
      <c r="D694" s="260">
        <v>0.87361111111111101</v>
      </c>
      <c r="F694" s="247">
        <v>1120</v>
      </c>
      <c r="H694" s="90" t="s">
        <v>679</v>
      </c>
      <c r="I694" s="246" t="s">
        <v>44</v>
      </c>
    </row>
    <row r="695" spans="2:10" x14ac:dyDescent="0.2">
      <c r="B695" s="247" t="s">
        <v>6</v>
      </c>
      <c r="C695" s="301">
        <v>16960</v>
      </c>
      <c r="D695" s="260">
        <v>0.32916666666666666</v>
      </c>
      <c r="E695" s="32">
        <v>0.36944444444444446</v>
      </c>
      <c r="F695" s="247">
        <v>1184</v>
      </c>
      <c r="H695" s="90" t="s">
        <v>602</v>
      </c>
      <c r="I695" s="246" t="s">
        <v>91</v>
      </c>
    </row>
    <row r="696" spans="2:10" x14ac:dyDescent="0.2">
      <c r="B696" s="247" t="s">
        <v>6</v>
      </c>
      <c r="C696" s="301">
        <v>16961</v>
      </c>
      <c r="D696" s="260">
        <v>0.60625000000000007</v>
      </c>
      <c r="F696" s="247">
        <v>1186</v>
      </c>
      <c r="H696" s="90" t="s">
        <v>581</v>
      </c>
      <c r="I696" s="246" t="s">
        <v>44</v>
      </c>
    </row>
    <row r="697" spans="2:10" x14ac:dyDescent="0.2">
      <c r="B697" s="247" t="s">
        <v>6</v>
      </c>
      <c r="C697" s="301">
        <v>16961</v>
      </c>
      <c r="D697" s="260">
        <v>0.62083333333333335</v>
      </c>
      <c r="E697" s="32">
        <v>0.65555555555555556</v>
      </c>
      <c r="F697" s="247">
        <v>2726</v>
      </c>
      <c r="H697" s="90" t="s">
        <v>591</v>
      </c>
      <c r="I697" s="246" t="s">
        <v>212</v>
      </c>
    </row>
    <row r="698" spans="2:10" x14ac:dyDescent="0.2">
      <c r="B698" s="247" t="s">
        <v>6</v>
      </c>
      <c r="C698" s="301">
        <v>16962</v>
      </c>
      <c r="D698" s="260">
        <v>0.5625</v>
      </c>
      <c r="F698" s="247">
        <v>2726</v>
      </c>
      <c r="H698" s="90" t="s">
        <v>591</v>
      </c>
      <c r="I698" s="246" t="s">
        <v>44</v>
      </c>
    </row>
    <row r="699" spans="2:10" x14ac:dyDescent="0.2">
      <c r="B699" s="247" t="s">
        <v>6</v>
      </c>
      <c r="C699" s="301">
        <v>16962</v>
      </c>
      <c r="D699" s="260">
        <v>0.70347222222222217</v>
      </c>
      <c r="F699" s="247">
        <v>2745</v>
      </c>
      <c r="H699" s="90" t="s">
        <v>713</v>
      </c>
      <c r="I699" s="246" t="s">
        <v>61</v>
      </c>
    </row>
    <row r="700" spans="2:10" x14ac:dyDescent="0.2">
      <c r="B700" s="34" t="s">
        <v>6</v>
      </c>
      <c r="C700" s="302">
        <v>16962</v>
      </c>
      <c r="D700" s="266">
        <v>0.72013888888888899</v>
      </c>
      <c r="E700" s="136">
        <v>0.76041666666666663</v>
      </c>
      <c r="F700" s="34">
        <v>2719</v>
      </c>
      <c r="G700" s="34"/>
      <c r="H700" s="140" t="s">
        <v>702</v>
      </c>
      <c r="I700" s="140" t="s">
        <v>1079</v>
      </c>
      <c r="J700" s="349" t="s">
        <v>2343</v>
      </c>
    </row>
    <row r="701" spans="2:10" x14ac:dyDescent="0.2">
      <c r="B701" s="247" t="s">
        <v>6</v>
      </c>
      <c r="C701" s="301">
        <v>16964</v>
      </c>
      <c r="D701" s="260">
        <v>0.50069444444444444</v>
      </c>
      <c r="F701" s="247">
        <v>3853</v>
      </c>
      <c r="H701" s="90" t="s">
        <v>584</v>
      </c>
      <c r="I701" s="246" t="s">
        <v>44</v>
      </c>
    </row>
    <row r="702" spans="2:10" x14ac:dyDescent="0.2">
      <c r="B702" s="247" t="s">
        <v>6</v>
      </c>
      <c r="C702" s="301">
        <v>16964</v>
      </c>
      <c r="D702" s="260">
        <v>0.56458333333333333</v>
      </c>
      <c r="F702" s="247">
        <v>1135</v>
      </c>
      <c r="H702" s="90" t="s">
        <v>607</v>
      </c>
      <c r="I702" s="246" t="s">
        <v>82</v>
      </c>
    </row>
    <row r="703" spans="2:10" x14ac:dyDescent="0.2">
      <c r="B703" s="247" t="s">
        <v>6</v>
      </c>
      <c r="C703" s="301">
        <v>16967</v>
      </c>
      <c r="D703" s="260">
        <v>0.25694444444444448</v>
      </c>
      <c r="F703" s="247">
        <v>2614</v>
      </c>
      <c r="H703" s="90" t="s">
        <v>701</v>
      </c>
      <c r="I703" s="246" t="s">
        <v>739</v>
      </c>
    </row>
    <row r="704" spans="2:10" x14ac:dyDescent="0.2">
      <c r="B704" s="247" t="s">
        <v>6</v>
      </c>
      <c r="C704" s="301">
        <v>16968</v>
      </c>
      <c r="D704" s="260">
        <v>1.7361111111111112E-2</v>
      </c>
      <c r="F704" s="247">
        <v>1147</v>
      </c>
      <c r="H704" s="90" t="s">
        <v>583</v>
      </c>
      <c r="I704" s="246" t="s">
        <v>44</v>
      </c>
    </row>
    <row r="705" spans="2:10" x14ac:dyDescent="0.2">
      <c r="B705" s="247" t="s">
        <v>6</v>
      </c>
      <c r="C705" s="301">
        <v>16968</v>
      </c>
      <c r="D705" s="260">
        <v>5.347222222222222E-2</v>
      </c>
      <c r="F705" s="247">
        <v>1136</v>
      </c>
      <c r="H705" s="90" t="s">
        <v>691</v>
      </c>
      <c r="I705" s="246" t="s">
        <v>44</v>
      </c>
    </row>
    <row r="706" spans="2:10" x14ac:dyDescent="0.2">
      <c r="B706" s="247" t="s">
        <v>6</v>
      </c>
      <c r="C706" s="301">
        <v>16970</v>
      </c>
      <c r="D706" s="260">
        <v>0.10347222222222223</v>
      </c>
      <c r="F706" s="247">
        <v>2726</v>
      </c>
      <c r="H706" s="90" t="s">
        <v>591</v>
      </c>
      <c r="I706" s="246" t="s">
        <v>44</v>
      </c>
    </row>
    <row r="707" spans="2:10" ht="13.5" thickBot="1" x14ac:dyDescent="0.25">
      <c r="B707" s="20" t="s">
        <v>6</v>
      </c>
      <c r="C707" s="309">
        <v>16974</v>
      </c>
      <c r="D707" s="275">
        <v>0.38958333333333334</v>
      </c>
      <c r="E707" s="20"/>
      <c r="F707" s="20">
        <v>1174</v>
      </c>
      <c r="G707" s="20"/>
      <c r="H707" s="95" t="s">
        <v>727</v>
      </c>
      <c r="I707" s="49" t="s">
        <v>44</v>
      </c>
    </row>
    <row r="708" spans="2:10" x14ac:dyDescent="0.2">
      <c r="B708" s="462" t="s">
        <v>6</v>
      </c>
      <c r="C708" s="448">
        <v>16975</v>
      </c>
      <c r="D708" s="449" t="s">
        <v>197</v>
      </c>
      <c r="E708" s="450"/>
      <c r="F708" s="450"/>
      <c r="G708" s="450"/>
      <c r="H708" s="451" t="s">
        <v>197</v>
      </c>
      <c r="I708" s="451" t="s">
        <v>197</v>
      </c>
      <c r="J708" s="452"/>
    </row>
    <row r="709" spans="2:10" ht="13.5" thickBot="1" x14ac:dyDescent="0.25">
      <c r="B709" s="80" t="s">
        <v>6</v>
      </c>
      <c r="C709" s="305">
        <v>16995</v>
      </c>
      <c r="D709" s="270" t="s">
        <v>197</v>
      </c>
      <c r="E709" s="123"/>
      <c r="F709" s="123"/>
      <c r="G709" s="123"/>
      <c r="H709" s="89" t="s">
        <v>197</v>
      </c>
      <c r="I709" s="89" t="s">
        <v>197</v>
      </c>
      <c r="J709" s="292"/>
    </row>
    <row r="710" spans="2:10" x14ac:dyDescent="0.2">
      <c r="B710" s="531" t="s">
        <v>764</v>
      </c>
      <c r="C710" s="301">
        <v>16998</v>
      </c>
      <c r="D710" s="260">
        <v>0.51736111111111105</v>
      </c>
      <c r="F710" s="247">
        <v>2528</v>
      </c>
      <c r="H710" s="90" t="s">
        <v>728</v>
      </c>
      <c r="I710" s="246" t="s">
        <v>741</v>
      </c>
    </row>
    <row r="711" spans="2:10" x14ac:dyDescent="0.2">
      <c r="B711" s="247" t="s">
        <v>6</v>
      </c>
      <c r="C711" s="301">
        <v>17004</v>
      </c>
      <c r="D711" s="260">
        <v>0.12222222222222223</v>
      </c>
      <c r="F711" s="247">
        <v>1132</v>
      </c>
      <c r="H711" s="90" t="s">
        <v>604</v>
      </c>
      <c r="I711" s="246" t="s">
        <v>742</v>
      </c>
    </row>
    <row r="712" spans="2:10" x14ac:dyDescent="0.2">
      <c r="B712" s="247" t="s">
        <v>6</v>
      </c>
      <c r="C712" s="301">
        <v>17008</v>
      </c>
      <c r="D712" s="260">
        <v>0.67013888888888884</v>
      </c>
      <c r="F712" s="247">
        <v>1199</v>
      </c>
      <c r="H712" s="90" t="s">
        <v>629</v>
      </c>
      <c r="I712" s="246" t="s">
        <v>44</v>
      </c>
    </row>
    <row r="713" spans="2:10" x14ac:dyDescent="0.2">
      <c r="B713" s="247" t="s">
        <v>6</v>
      </c>
      <c r="C713" s="301">
        <v>17009</v>
      </c>
      <c r="D713" s="260">
        <v>0.77569444444444446</v>
      </c>
      <c r="F713" s="247">
        <v>2647</v>
      </c>
      <c r="H713" s="90" t="s">
        <v>648</v>
      </c>
      <c r="I713" s="246" t="s">
        <v>44</v>
      </c>
    </row>
    <row r="714" spans="2:10" x14ac:dyDescent="0.2">
      <c r="B714" s="247" t="s">
        <v>6</v>
      </c>
      <c r="C714" s="301">
        <v>17009</v>
      </c>
      <c r="D714" s="260">
        <v>0.79305555555555562</v>
      </c>
      <c r="F714" s="247">
        <v>1106</v>
      </c>
      <c r="H714" s="90" t="s">
        <v>578</v>
      </c>
      <c r="I714" s="246" t="s">
        <v>743</v>
      </c>
    </row>
    <row r="715" spans="2:10" x14ac:dyDescent="0.2">
      <c r="B715" s="247" t="s">
        <v>6</v>
      </c>
      <c r="C715" s="301">
        <v>17010</v>
      </c>
      <c r="D715" s="260">
        <v>0.6958333333333333</v>
      </c>
      <c r="F715" s="247">
        <v>1144</v>
      </c>
      <c r="H715" s="90" t="s">
        <v>582</v>
      </c>
      <c r="I715" s="246" t="s">
        <v>50</v>
      </c>
    </row>
    <row r="716" spans="2:10" x14ac:dyDescent="0.2">
      <c r="B716" s="510" t="s">
        <v>763</v>
      </c>
      <c r="C716" s="301">
        <v>17011</v>
      </c>
      <c r="D716" s="260">
        <v>0.66805555555555562</v>
      </c>
      <c r="F716" s="247">
        <v>2851</v>
      </c>
      <c r="H716" s="90" t="s">
        <v>730</v>
      </c>
      <c r="I716" s="246" t="s">
        <v>744</v>
      </c>
    </row>
    <row r="717" spans="2:10" x14ac:dyDescent="0.2">
      <c r="B717" s="512" t="s">
        <v>763</v>
      </c>
      <c r="C717" s="301">
        <v>17011</v>
      </c>
      <c r="D717" s="260">
        <v>0.84375</v>
      </c>
      <c r="F717" s="247">
        <v>1144</v>
      </c>
      <c r="H717" s="90" t="s">
        <v>582</v>
      </c>
      <c r="I717" s="246" t="s">
        <v>44</v>
      </c>
    </row>
    <row r="718" spans="2:10" x14ac:dyDescent="0.2">
      <c r="B718" s="247" t="s">
        <v>6</v>
      </c>
      <c r="C718" s="301">
        <v>17012</v>
      </c>
      <c r="D718" s="260">
        <v>0.68055555555555547</v>
      </c>
      <c r="F718" s="247">
        <v>1189</v>
      </c>
      <c r="H718" s="90" t="s">
        <v>622</v>
      </c>
      <c r="I718" s="246" t="s">
        <v>745</v>
      </c>
    </row>
    <row r="719" spans="2:10" x14ac:dyDescent="0.2">
      <c r="B719" s="247" t="s">
        <v>6</v>
      </c>
      <c r="C719" s="301">
        <v>17012</v>
      </c>
      <c r="D719" s="260">
        <v>0.75</v>
      </c>
      <c r="F719" s="247">
        <v>1105</v>
      </c>
      <c r="H719" s="90" t="s">
        <v>619</v>
      </c>
      <c r="I719" s="246" t="s">
        <v>102</v>
      </c>
    </row>
    <row r="720" spans="2:10" x14ac:dyDescent="0.2">
      <c r="B720" s="16" t="s">
        <v>6</v>
      </c>
      <c r="C720" s="303">
        <v>17013</v>
      </c>
      <c r="D720" s="264">
        <v>0.82638888888888884</v>
      </c>
      <c r="E720" s="16"/>
      <c r="F720" s="16">
        <v>1142</v>
      </c>
      <c r="G720" s="16"/>
      <c r="H720" s="91" t="s">
        <v>634</v>
      </c>
      <c r="I720" s="48" t="s">
        <v>49</v>
      </c>
      <c r="J720" s="413"/>
    </row>
    <row r="721" spans="2:10" x14ac:dyDescent="0.2">
      <c r="B721" s="247" t="s">
        <v>6</v>
      </c>
      <c r="C721" s="301">
        <v>17015</v>
      </c>
      <c r="D721" s="260">
        <v>0.43055555555555558</v>
      </c>
      <c r="F721" s="247">
        <v>1176</v>
      </c>
      <c r="H721" s="90" t="s">
        <v>641</v>
      </c>
      <c r="I721" s="246" t="s">
        <v>49</v>
      </c>
    </row>
    <row r="722" spans="2:10" x14ac:dyDescent="0.2">
      <c r="B722" s="247" t="s">
        <v>6</v>
      </c>
      <c r="C722" s="301">
        <v>17017</v>
      </c>
      <c r="D722" s="260">
        <v>0.52361111111111114</v>
      </c>
      <c r="F722" s="247">
        <v>1195</v>
      </c>
      <c r="H722" s="90" t="s">
        <v>606</v>
      </c>
      <c r="I722" s="246" t="s">
        <v>44</v>
      </c>
    </row>
    <row r="723" spans="2:10" x14ac:dyDescent="0.2">
      <c r="B723" s="247" t="s">
        <v>6</v>
      </c>
      <c r="C723" s="301">
        <v>17017</v>
      </c>
      <c r="D723" s="260">
        <v>0.64722222222222225</v>
      </c>
      <c r="F723" s="247">
        <v>1177</v>
      </c>
      <c r="H723" s="90" t="s">
        <v>603</v>
      </c>
      <c r="I723" s="246" t="s">
        <v>44</v>
      </c>
    </row>
    <row r="724" spans="2:10" x14ac:dyDescent="0.2">
      <c r="B724" s="247" t="s">
        <v>6</v>
      </c>
      <c r="C724" s="301">
        <v>17019</v>
      </c>
      <c r="D724" s="260">
        <v>0.66319444444444442</v>
      </c>
      <c r="F724" s="247">
        <v>2647</v>
      </c>
      <c r="G724" s="11" t="s">
        <v>740</v>
      </c>
      <c r="H724" s="90" t="s">
        <v>648</v>
      </c>
      <c r="I724" s="246" t="s">
        <v>569</v>
      </c>
      <c r="J724" s="348" t="str">
        <f>CONCATENATE($J$9,MID(G724,5,4))</f>
        <v>Engine &amp; truck to box 2647</v>
      </c>
    </row>
    <row r="725" spans="2:10" x14ac:dyDescent="0.2">
      <c r="B725" s="247" t="s">
        <v>6</v>
      </c>
      <c r="C725" s="301">
        <v>17020</v>
      </c>
      <c r="D725" s="260">
        <v>0.57708333333333328</v>
      </c>
      <c r="F725" s="247">
        <v>2741</v>
      </c>
      <c r="H725" s="90" t="s">
        <v>711</v>
      </c>
      <c r="I725" s="246" t="s">
        <v>91</v>
      </c>
    </row>
    <row r="726" spans="2:10" x14ac:dyDescent="0.2">
      <c r="B726" s="247" t="s">
        <v>6</v>
      </c>
      <c r="C726" s="301">
        <v>17024</v>
      </c>
      <c r="D726" s="260">
        <v>7.013888888888889E-2</v>
      </c>
      <c r="F726" s="247">
        <v>1143</v>
      </c>
      <c r="H726" s="90" t="s">
        <v>635</v>
      </c>
      <c r="I726" s="246" t="s">
        <v>44</v>
      </c>
    </row>
    <row r="727" spans="2:10" x14ac:dyDescent="0.2">
      <c r="B727" s="247" t="s">
        <v>6</v>
      </c>
      <c r="C727" s="301">
        <v>17027</v>
      </c>
      <c r="D727" s="260">
        <v>0.16666666666666666</v>
      </c>
      <c r="F727" s="247">
        <v>1131</v>
      </c>
      <c r="H727" s="90" t="s">
        <v>688</v>
      </c>
      <c r="I727" s="246" t="s">
        <v>44</v>
      </c>
    </row>
    <row r="728" spans="2:10" x14ac:dyDescent="0.2">
      <c r="B728" s="16" t="s">
        <v>6</v>
      </c>
      <c r="C728" s="303">
        <v>17033</v>
      </c>
      <c r="D728" s="264">
        <v>0.6958333333333333</v>
      </c>
      <c r="E728" s="16"/>
      <c r="F728" s="16">
        <v>3853</v>
      </c>
      <c r="G728" s="16"/>
      <c r="H728" s="91" t="s">
        <v>584</v>
      </c>
      <c r="I728" s="48" t="s">
        <v>44</v>
      </c>
      <c r="J728" s="413"/>
    </row>
    <row r="729" spans="2:10" x14ac:dyDescent="0.2">
      <c r="B729" s="247" t="s">
        <v>6</v>
      </c>
      <c r="C729" s="301">
        <v>17050</v>
      </c>
      <c r="D729" s="260">
        <v>0.84722222222222221</v>
      </c>
      <c r="F729" s="247">
        <v>1172</v>
      </c>
      <c r="H729" s="90" t="s">
        <v>638</v>
      </c>
      <c r="I729" s="246" t="s">
        <v>62</v>
      </c>
    </row>
    <row r="730" spans="2:10" x14ac:dyDescent="0.2">
      <c r="B730" s="247" t="s">
        <v>6</v>
      </c>
      <c r="C730" s="301">
        <v>17052</v>
      </c>
      <c r="D730" s="260">
        <v>0.75763888888888886</v>
      </c>
      <c r="F730" s="247">
        <v>2738</v>
      </c>
      <c r="H730" s="90" t="s">
        <v>601</v>
      </c>
      <c r="I730" s="246" t="s">
        <v>44</v>
      </c>
    </row>
    <row r="731" spans="2:10" x14ac:dyDescent="0.2">
      <c r="B731" s="247" t="s">
        <v>6</v>
      </c>
      <c r="C731" s="301">
        <v>17053</v>
      </c>
      <c r="D731" s="260">
        <v>0.73958333333333337</v>
      </c>
      <c r="F731" s="247">
        <v>1173</v>
      </c>
      <c r="H731" s="90" t="s">
        <v>639</v>
      </c>
      <c r="I731" s="246" t="s">
        <v>44</v>
      </c>
    </row>
    <row r="732" spans="2:10" x14ac:dyDescent="0.2">
      <c r="B732" s="247" t="s">
        <v>6</v>
      </c>
      <c r="C732" s="301">
        <v>17053</v>
      </c>
      <c r="D732" s="260">
        <v>0.90972222222222221</v>
      </c>
      <c r="F732" s="247">
        <v>1140</v>
      </c>
      <c r="H732" s="90" t="s">
        <v>598</v>
      </c>
      <c r="I732" s="246" t="s">
        <v>44</v>
      </c>
    </row>
    <row r="733" spans="2:10" x14ac:dyDescent="0.2">
      <c r="B733" s="247" t="s">
        <v>6</v>
      </c>
      <c r="C733" s="301">
        <v>17056</v>
      </c>
      <c r="D733" s="260">
        <v>0.47430555555555554</v>
      </c>
      <c r="F733" s="247">
        <v>2726</v>
      </c>
      <c r="H733" s="90" t="s">
        <v>591</v>
      </c>
      <c r="I733" s="246" t="s">
        <v>44</v>
      </c>
    </row>
    <row r="734" spans="2:10" x14ac:dyDescent="0.2">
      <c r="B734" s="247" t="s">
        <v>6</v>
      </c>
      <c r="C734" s="301">
        <v>17060</v>
      </c>
      <c r="D734" s="260">
        <v>0.62708333333333333</v>
      </c>
      <c r="F734" s="247">
        <v>1139</v>
      </c>
      <c r="H734" s="90" t="s">
        <v>694</v>
      </c>
      <c r="I734" s="246" t="s">
        <v>49</v>
      </c>
    </row>
    <row r="735" spans="2:10" x14ac:dyDescent="0.2">
      <c r="B735" s="247" t="s">
        <v>6</v>
      </c>
      <c r="C735" s="301">
        <v>17067</v>
      </c>
      <c r="D735" s="260">
        <v>0.12847222222222224</v>
      </c>
      <c r="F735" s="247">
        <v>1140</v>
      </c>
      <c r="H735" s="90" t="s">
        <v>598</v>
      </c>
      <c r="I735" s="246" t="s">
        <v>44</v>
      </c>
    </row>
    <row r="736" spans="2:10" x14ac:dyDescent="0.2">
      <c r="B736" s="247" t="s">
        <v>6</v>
      </c>
      <c r="C736" s="301">
        <v>17069</v>
      </c>
      <c r="D736" s="260">
        <v>0.79583333333333339</v>
      </c>
      <c r="F736" s="247">
        <v>2720</v>
      </c>
      <c r="H736" s="90" t="s">
        <v>592</v>
      </c>
      <c r="I736" s="246" t="s">
        <v>49</v>
      </c>
    </row>
    <row r="737" spans="2:10" x14ac:dyDescent="0.2">
      <c r="B737" s="247" t="s">
        <v>6</v>
      </c>
      <c r="C737" s="301">
        <v>17069</v>
      </c>
      <c r="D737" s="260">
        <v>0.8222222222222223</v>
      </c>
      <c r="F737" s="247">
        <v>1193</v>
      </c>
      <c r="H737" s="90" t="s">
        <v>626</v>
      </c>
      <c r="I737" s="246" t="s">
        <v>838</v>
      </c>
    </row>
    <row r="738" spans="2:10" x14ac:dyDescent="0.2">
      <c r="B738" s="247" t="s">
        <v>6</v>
      </c>
      <c r="C738" s="301">
        <v>17071</v>
      </c>
      <c r="D738" s="260">
        <v>0.72986111111111107</v>
      </c>
      <c r="F738" s="247">
        <v>2535</v>
      </c>
      <c r="H738" s="90" t="s">
        <v>746</v>
      </c>
      <c r="I738" s="246" t="s">
        <v>192</v>
      </c>
    </row>
    <row r="739" spans="2:10" x14ac:dyDescent="0.2">
      <c r="B739" s="509" t="s">
        <v>841</v>
      </c>
      <c r="C739" s="301">
        <v>17071</v>
      </c>
      <c r="D739" s="260">
        <v>0.81319444444444444</v>
      </c>
      <c r="F739" s="247">
        <v>2688</v>
      </c>
      <c r="H739" s="90" t="s">
        <v>747</v>
      </c>
      <c r="I739" s="246" t="s">
        <v>49</v>
      </c>
    </row>
    <row r="740" spans="2:10" x14ac:dyDescent="0.2">
      <c r="B740" s="16" t="s">
        <v>6</v>
      </c>
      <c r="C740" s="303">
        <v>17072</v>
      </c>
      <c r="D740" s="264">
        <v>0.86458333333333337</v>
      </c>
      <c r="E740" s="44">
        <v>0.90277777777777779</v>
      </c>
      <c r="F740" s="16">
        <v>1191</v>
      </c>
      <c r="G740" s="16"/>
      <c r="H740" s="91" t="s">
        <v>624</v>
      </c>
      <c r="I740" s="48" t="s">
        <v>196</v>
      </c>
      <c r="J740" s="413"/>
    </row>
    <row r="741" spans="2:10" x14ac:dyDescent="0.2">
      <c r="B741" s="34" t="s">
        <v>6</v>
      </c>
      <c r="C741" s="302">
        <v>17077</v>
      </c>
      <c r="D741" s="266">
        <v>0.57986111111111105</v>
      </c>
      <c r="E741" s="136">
        <v>0.66666666666666663</v>
      </c>
      <c r="F741" s="34">
        <v>3564</v>
      </c>
      <c r="G741" s="34"/>
      <c r="H741" s="140" t="s">
        <v>748</v>
      </c>
      <c r="I741" s="150" t="s">
        <v>839</v>
      </c>
      <c r="J741" s="349" t="s">
        <v>2344</v>
      </c>
    </row>
    <row r="742" spans="2:10" x14ac:dyDescent="0.2">
      <c r="B742" s="247" t="s">
        <v>6</v>
      </c>
      <c r="C742" s="301">
        <v>17084</v>
      </c>
      <c r="D742" s="260">
        <v>1.9444444444444445E-2</v>
      </c>
      <c r="F742" s="247">
        <v>1157</v>
      </c>
      <c r="H742" s="90" t="s">
        <v>749</v>
      </c>
      <c r="I742" s="246" t="s">
        <v>44</v>
      </c>
    </row>
    <row r="743" spans="2:10" x14ac:dyDescent="0.2">
      <c r="B743" s="247" t="s">
        <v>6</v>
      </c>
      <c r="C743" s="301">
        <v>17086</v>
      </c>
      <c r="D743" s="260">
        <v>0.69374999999999998</v>
      </c>
      <c r="F743" s="247">
        <v>1179</v>
      </c>
      <c r="H743" s="90" t="s">
        <v>643</v>
      </c>
      <c r="I743" s="246" t="s">
        <v>44</v>
      </c>
    </row>
    <row r="744" spans="2:10" x14ac:dyDescent="0.2">
      <c r="B744" s="487" t="s">
        <v>841</v>
      </c>
      <c r="C744" s="301">
        <v>17091</v>
      </c>
      <c r="D744" s="260">
        <v>0.77083333333333337</v>
      </c>
      <c r="F744" s="247">
        <v>2530</v>
      </c>
      <c r="H744" s="90" t="s">
        <v>873</v>
      </c>
      <c r="I744" s="246" t="s">
        <v>105</v>
      </c>
    </row>
    <row r="745" spans="2:10" x14ac:dyDescent="0.2">
      <c r="B745" s="513" t="s">
        <v>841</v>
      </c>
      <c r="C745" s="301">
        <v>17091</v>
      </c>
      <c r="D745" s="260">
        <v>0.84722222222222221</v>
      </c>
      <c r="F745" s="247">
        <v>2770</v>
      </c>
      <c r="H745" s="90" t="s">
        <v>750</v>
      </c>
      <c r="I745" s="246" t="s">
        <v>569</v>
      </c>
    </row>
    <row r="746" spans="2:10" x14ac:dyDescent="0.2">
      <c r="B746" s="247" t="s">
        <v>6</v>
      </c>
      <c r="C746" s="301">
        <v>17102</v>
      </c>
      <c r="D746" s="260">
        <v>0.11875000000000001</v>
      </c>
      <c r="F746" s="247">
        <v>2646</v>
      </c>
      <c r="H746" s="90" t="s">
        <v>597</v>
      </c>
      <c r="I746" s="246" t="s">
        <v>44</v>
      </c>
    </row>
    <row r="747" spans="2:10" x14ac:dyDescent="0.2">
      <c r="B747" s="16" t="s">
        <v>6</v>
      </c>
      <c r="C747" s="303">
        <v>17106</v>
      </c>
      <c r="D747" s="264">
        <v>0.99652777777777779</v>
      </c>
      <c r="E747" s="16"/>
      <c r="F747" s="16">
        <v>1194</v>
      </c>
      <c r="G747" s="16"/>
      <c r="H747" s="91" t="s">
        <v>614</v>
      </c>
      <c r="I747" s="48" t="s">
        <v>840</v>
      </c>
      <c r="J747" s="413"/>
    </row>
    <row r="748" spans="2:10" x14ac:dyDescent="0.2">
      <c r="B748" s="247" t="s">
        <v>6</v>
      </c>
      <c r="C748" s="301">
        <v>17109</v>
      </c>
      <c r="D748" s="260">
        <v>0.84305555555555556</v>
      </c>
      <c r="F748" s="247">
        <v>2761</v>
      </c>
      <c r="H748" s="90" t="s">
        <v>751</v>
      </c>
      <c r="I748" s="246" t="s">
        <v>44</v>
      </c>
    </row>
    <row r="749" spans="2:10" x14ac:dyDescent="0.2">
      <c r="B749" s="247" t="s">
        <v>6</v>
      </c>
      <c r="C749" s="301">
        <v>17110</v>
      </c>
      <c r="D749" s="260">
        <v>0.72569444444444453</v>
      </c>
      <c r="F749" s="247">
        <v>1177</v>
      </c>
      <c r="G749" s="247" t="s">
        <v>844</v>
      </c>
      <c r="H749" s="90" t="s">
        <v>603</v>
      </c>
      <c r="I749" s="246" t="s">
        <v>174</v>
      </c>
      <c r="J749" s="348" t="str">
        <f>CONCATENATE(B749,$J$6,F749)</f>
        <v>E 242 special call to box 1177</v>
      </c>
    </row>
    <row r="750" spans="2:10" x14ac:dyDescent="0.2">
      <c r="B750" s="247" t="s">
        <v>6</v>
      </c>
      <c r="C750" s="301">
        <v>17111</v>
      </c>
      <c r="D750" s="260">
        <v>0.68402777777777779</v>
      </c>
      <c r="F750" s="247">
        <v>2750</v>
      </c>
      <c r="G750" s="247" t="s">
        <v>845</v>
      </c>
      <c r="H750" s="90" t="s">
        <v>726</v>
      </c>
      <c r="I750" s="246" t="s">
        <v>174</v>
      </c>
      <c r="J750" s="348" t="str">
        <f>CONCATENATE(B750,$J$6,F750)</f>
        <v>E 242 special call to box 2750</v>
      </c>
    </row>
    <row r="751" spans="2:10" x14ac:dyDescent="0.2">
      <c r="B751" s="247" t="s">
        <v>6</v>
      </c>
      <c r="C751" s="301">
        <v>17111</v>
      </c>
      <c r="D751" s="260">
        <v>0.81944444444444453</v>
      </c>
      <c r="F751" s="247">
        <v>2748</v>
      </c>
      <c r="G751" s="19" t="s">
        <v>846</v>
      </c>
      <c r="H751" s="90" t="s">
        <v>716</v>
      </c>
      <c r="I751" s="246" t="s">
        <v>853</v>
      </c>
      <c r="J751" s="348" t="str">
        <f>CONCATENATE($J$9,MID(G751,5,4))</f>
        <v>Engine &amp; truck to box 2748</v>
      </c>
    </row>
    <row r="752" spans="2:10" x14ac:dyDescent="0.2">
      <c r="B752" s="247" t="s">
        <v>6</v>
      </c>
      <c r="C752" s="301">
        <v>17111</v>
      </c>
      <c r="D752" s="260">
        <v>0.90625</v>
      </c>
      <c r="F752" s="247">
        <v>1191</v>
      </c>
      <c r="G752" s="11" t="s">
        <v>847</v>
      </c>
      <c r="H752" s="90" t="s">
        <v>624</v>
      </c>
      <c r="I752" s="246" t="s">
        <v>419</v>
      </c>
      <c r="J752" s="348" t="str">
        <f>CONCATENATE(B752,$J$6,F752)</f>
        <v>E 242 special call to box 1191</v>
      </c>
    </row>
    <row r="753" spans="2:14" x14ac:dyDescent="0.2">
      <c r="B753" s="247" t="s">
        <v>6</v>
      </c>
      <c r="C753" s="301">
        <v>17112</v>
      </c>
      <c r="D753" s="260">
        <v>0.86249999999999993</v>
      </c>
      <c r="F753" s="247">
        <v>2750</v>
      </c>
      <c r="H753" s="90" t="s">
        <v>726</v>
      </c>
      <c r="I753" s="246" t="s">
        <v>174</v>
      </c>
    </row>
    <row r="754" spans="2:14" x14ac:dyDescent="0.2">
      <c r="B754" s="247" t="s">
        <v>6</v>
      </c>
      <c r="C754" s="301">
        <v>17113</v>
      </c>
      <c r="D754" s="260">
        <v>0.8520833333333333</v>
      </c>
      <c r="F754" s="247">
        <v>2750</v>
      </c>
      <c r="G754" s="11" t="s">
        <v>848</v>
      </c>
      <c r="H754" s="90" t="s">
        <v>726</v>
      </c>
      <c r="I754" s="246" t="s">
        <v>44</v>
      </c>
      <c r="J754" s="348" t="s">
        <v>2274</v>
      </c>
    </row>
    <row r="755" spans="2:14" x14ac:dyDescent="0.2">
      <c r="B755" s="247" t="s">
        <v>6</v>
      </c>
      <c r="C755" s="301">
        <v>17113</v>
      </c>
      <c r="D755" s="260">
        <v>0.90416666666666667</v>
      </c>
      <c r="F755" s="247">
        <v>2750</v>
      </c>
      <c r="G755" s="247" t="s">
        <v>849</v>
      </c>
      <c r="H755" s="90" t="s">
        <v>726</v>
      </c>
      <c r="I755" s="246" t="s">
        <v>44</v>
      </c>
      <c r="J755" s="348" t="s">
        <v>2275</v>
      </c>
      <c r="N755" s="262" t="str">
        <f>CONCATENATE($J$7,J755,$J$8,MID(K755,8,1))</f>
        <v xml:space="preserve">Special box Special box 2750 terminal 21 terminal </v>
      </c>
    </row>
    <row r="756" spans="2:14" x14ac:dyDescent="0.2">
      <c r="B756" s="247" t="s">
        <v>6</v>
      </c>
      <c r="C756" s="301">
        <v>17115</v>
      </c>
      <c r="D756" s="260">
        <v>0.63402777777777775</v>
      </c>
      <c r="F756" s="247">
        <v>1199</v>
      </c>
      <c r="H756" s="90" t="s">
        <v>629</v>
      </c>
      <c r="I756" s="246" t="s">
        <v>44</v>
      </c>
    </row>
    <row r="757" spans="2:14" x14ac:dyDescent="0.2">
      <c r="B757" s="247" t="s">
        <v>6</v>
      </c>
      <c r="C757" s="301">
        <v>17120</v>
      </c>
      <c r="D757" s="260">
        <v>0.54583333333333328</v>
      </c>
      <c r="F757" s="247">
        <v>1199</v>
      </c>
      <c r="H757" s="90" t="s">
        <v>629</v>
      </c>
      <c r="I757" s="246" t="s">
        <v>174</v>
      </c>
    </row>
    <row r="758" spans="2:14" x14ac:dyDescent="0.2">
      <c r="B758" s="247" t="s">
        <v>6</v>
      </c>
      <c r="C758" s="301">
        <v>17122</v>
      </c>
      <c r="D758" s="260">
        <v>0.15833333333333333</v>
      </c>
      <c r="F758" s="247">
        <v>2648</v>
      </c>
      <c r="H758" s="90" t="s">
        <v>649</v>
      </c>
      <c r="I758" s="246" t="s">
        <v>192</v>
      </c>
    </row>
    <row r="759" spans="2:14" x14ac:dyDescent="0.2">
      <c r="B759" s="247" t="s">
        <v>6</v>
      </c>
      <c r="C759" s="301">
        <v>17123</v>
      </c>
      <c r="D759" s="260">
        <v>0.13541666666666666</v>
      </c>
      <c r="F759" s="247">
        <v>3852</v>
      </c>
      <c r="H759" s="90" t="s">
        <v>843</v>
      </c>
      <c r="I759" s="246" t="s">
        <v>44</v>
      </c>
    </row>
    <row r="760" spans="2:14" x14ac:dyDescent="0.2">
      <c r="B760" s="247" t="s">
        <v>6</v>
      </c>
      <c r="C760" s="301">
        <v>17133</v>
      </c>
      <c r="D760" s="260">
        <v>0.72777777777777775</v>
      </c>
      <c r="F760" s="247">
        <v>1196</v>
      </c>
      <c r="G760" s="247" t="s">
        <v>850</v>
      </c>
      <c r="H760" s="90" t="s">
        <v>627</v>
      </c>
      <c r="I760" s="246" t="s">
        <v>663</v>
      </c>
      <c r="J760" s="348" t="str">
        <f>CONCATENATE($J$9,MID(G760,5,4))</f>
        <v>Engine &amp; truck to box 1196</v>
      </c>
    </row>
    <row r="761" spans="2:14" x14ac:dyDescent="0.2">
      <c r="B761" s="247" t="s">
        <v>6</v>
      </c>
      <c r="C761" s="301">
        <v>17136</v>
      </c>
      <c r="D761" s="260">
        <v>0.59583333333333333</v>
      </c>
      <c r="F761" s="247">
        <v>2782</v>
      </c>
      <c r="H761" s="90" t="s">
        <v>842</v>
      </c>
      <c r="I761" s="246" t="s">
        <v>44</v>
      </c>
    </row>
    <row r="762" spans="2:14" x14ac:dyDescent="0.2">
      <c r="B762" s="16" t="s">
        <v>6</v>
      </c>
      <c r="C762" s="303">
        <v>17136</v>
      </c>
      <c r="D762" s="264">
        <v>0.64513888888888882</v>
      </c>
      <c r="E762" s="44">
        <v>0.67013888888888884</v>
      </c>
      <c r="F762" s="16">
        <v>1134</v>
      </c>
      <c r="G762" s="16"/>
      <c r="H762" s="91" t="s">
        <v>690</v>
      </c>
      <c r="I762" s="48" t="s">
        <v>192</v>
      </c>
      <c r="J762" s="413"/>
    </row>
    <row r="763" spans="2:14" x14ac:dyDescent="0.2">
      <c r="B763" s="247" t="s">
        <v>6</v>
      </c>
      <c r="C763" s="301">
        <v>17138</v>
      </c>
      <c r="D763" s="260">
        <v>0.66597222222222219</v>
      </c>
      <c r="F763" s="247">
        <v>1197</v>
      </c>
      <c r="G763" s="247" t="s">
        <v>851</v>
      </c>
      <c r="H763" s="90" t="s">
        <v>611</v>
      </c>
      <c r="I763" s="246" t="s">
        <v>174</v>
      </c>
      <c r="J763" s="348" t="str">
        <f>CONCATENATE(B763,$J$6,F763)</f>
        <v>E 242 special call to box 1197</v>
      </c>
    </row>
    <row r="764" spans="2:14" x14ac:dyDescent="0.2">
      <c r="B764" s="247" t="s">
        <v>6</v>
      </c>
      <c r="C764" s="301">
        <v>17139</v>
      </c>
      <c r="D764" s="260">
        <v>0.36319444444444443</v>
      </c>
      <c r="E764" s="32">
        <v>0.4145833333333333</v>
      </c>
      <c r="F764" s="247">
        <v>2727</v>
      </c>
      <c r="H764" s="90" t="s">
        <v>575</v>
      </c>
      <c r="I764" s="246" t="s">
        <v>854</v>
      </c>
    </row>
    <row r="765" spans="2:14" x14ac:dyDescent="0.2">
      <c r="B765" s="247" t="s">
        <v>6</v>
      </c>
      <c r="C765" s="301">
        <v>17139</v>
      </c>
      <c r="D765" s="260">
        <v>0.6118055555555556</v>
      </c>
      <c r="E765" s="32">
        <v>0.63888888888888895</v>
      </c>
      <c r="F765" s="247">
        <v>1197</v>
      </c>
      <c r="H765" s="90" t="s">
        <v>611</v>
      </c>
      <c r="I765" s="246" t="s">
        <v>49</v>
      </c>
    </row>
    <row r="766" spans="2:14" x14ac:dyDescent="0.2">
      <c r="B766" s="247" t="s">
        <v>6</v>
      </c>
      <c r="C766" s="301">
        <v>17148</v>
      </c>
      <c r="D766" s="260">
        <v>0.68958333333333333</v>
      </c>
      <c r="F766" s="247">
        <v>1147</v>
      </c>
      <c r="H766" s="90" t="s">
        <v>583</v>
      </c>
      <c r="I766" s="246" t="s">
        <v>196</v>
      </c>
    </row>
    <row r="767" spans="2:14" x14ac:dyDescent="0.2">
      <c r="B767" s="247" t="s">
        <v>6</v>
      </c>
      <c r="C767" s="301">
        <v>17150</v>
      </c>
      <c r="D767" s="260">
        <v>0.89166666666666661</v>
      </c>
      <c r="F767" s="247">
        <v>2756</v>
      </c>
      <c r="H767" s="90" t="s">
        <v>723</v>
      </c>
      <c r="I767" s="246" t="s">
        <v>174</v>
      </c>
    </row>
    <row r="768" spans="2:14" x14ac:dyDescent="0.2">
      <c r="B768" s="247" t="s">
        <v>6</v>
      </c>
      <c r="C768" s="301">
        <v>17151</v>
      </c>
      <c r="D768" s="260">
        <v>0.77013888888888893</v>
      </c>
      <c r="E768" s="32">
        <v>0.81597222222222221</v>
      </c>
      <c r="F768" s="247">
        <v>1146</v>
      </c>
      <c r="G768" s="247" t="s">
        <v>852</v>
      </c>
      <c r="H768" s="90" t="s">
        <v>636</v>
      </c>
      <c r="I768" s="246" t="s">
        <v>196</v>
      </c>
      <c r="J768" s="348" t="str">
        <f>CONCATENATE($J$9,MID(G768,5,4))</f>
        <v>Engine &amp; truck to box 1146</v>
      </c>
    </row>
    <row r="769" spans="2:10" x14ac:dyDescent="0.2">
      <c r="B769" s="247" t="s">
        <v>6</v>
      </c>
      <c r="C769" s="301">
        <v>17160</v>
      </c>
      <c r="D769" s="260">
        <v>0.43888888888888888</v>
      </c>
      <c r="F769" s="247">
        <v>2754</v>
      </c>
      <c r="H769" s="90" t="s">
        <v>721</v>
      </c>
      <c r="I769" s="246" t="s">
        <v>49</v>
      </c>
    </row>
    <row r="770" spans="2:10" x14ac:dyDescent="0.2">
      <c r="B770" s="247" t="s">
        <v>6</v>
      </c>
      <c r="C770" s="301">
        <v>17164</v>
      </c>
      <c r="D770" s="260">
        <v>9.2361111111111116E-2</v>
      </c>
      <c r="F770" s="247">
        <v>1168</v>
      </c>
      <c r="H770" s="90" t="s">
        <v>700</v>
      </c>
      <c r="I770" s="246" t="s">
        <v>44</v>
      </c>
    </row>
    <row r="771" spans="2:10" ht="13.5" thickBot="1" x14ac:dyDescent="0.25">
      <c r="B771" s="4" t="s">
        <v>6</v>
      </c>
      <c r="C771" s="394">
        <v>17165</v>
      </c>
      <c r="D771" s="395">
        <v>0.20208333333333331</v>
      </c>
      <c r="E771" s="4"/>
      <c r="F771" s="4">
        <v>1122</v>
      </c>
      <c r="G771" s="4"/>
      <c r="H771" s="397" t="s">
        <v>588</v>
      </c>
      <c r="I771" s="398" t="s">
        <v>44</v>
      </c>
      <c r="J771" s="408"/>
    </row>
    <row r="772" spans="2:10" ht="13.5" thickTop="1" x14ac:dyDescent="0.2">
      <c r="B772" s="247" t="s">
        <v>6</v>
      </c>
      <c r="C772" s="301">
        <v>17176</v>
      </c>
      <c r="D772" s="260">
        <v>0.57916666666666672</v>
      </c>
      <c r="F772" s="247">
        <v>2726</v>
      </c>
      <c r="H772" s="90" t="s">
        <v>591</v>
      </c>
      <c r="I772" s="246" t="s">
        <v>49</v>
      </c>
    </row>
    <row r="773" spans="2:10" x14ac:dyDescent="0.2">
      <c r="B773" s="247" t="s">
        <v>6</v>
      </c>
      <c r="C773" s="301">
        <v>17192</v>
      </c>
      <c r="D773" s="260">
        <v>0.74236111111111114</v>
      </c>
      <c r="F773" s="247">
        <v>1199</v>
      </c>
      <c r="H773" s="90" t="s">
        <v>629</v>
      </c>
      <c r="I773" s="246" t="s">
        <v>838</v>
      </c>
    </row>
    <row r="774" spans="2:10" x14ac:dyDescent="0.2">
      <c r="B774" s="247" t="s">
        <v>6</v>
      </c>
      <c r="C774" s="301">
        <v>17195</v>
      </c>
      <c r="D774" s="260">
        <v>0.5756944444444444</v>
      </c>
      <c r="F774" s="247">
        <v>1197</v>
      </c>
      <c r="H774" s="90" t="s">
        <v>611</v>
      </c>
      <c r="I774" s="246" t="s">
        <v>44</v>
      </c>
    </row>
    <row r="775" spans="2:10" x14ac:dyDescent="0.2">
      <c r="B775" s="16" t="s">
        <v>6</v>
      </c>
      <c r="C775" s="303">
        <v>17197</v>
      </c>
      <c r="D775" s="264">
        <v>0.62638888888888888</v>
      </c>
      <c r="E775" s="16"/>
      <c r="F775" s="16">
        <v>2726</v>
      </c>
      <c r="G775" s="16"/>
      <c r="H775" s="91" t="s">
        <v>591</v>
      </c>
      <c r="I775" s="48" t="s">
        <v>44</v>
      </c>
      <c r="J775" s="413"/>
    </row>
    <row r="776" spans="2:10" x14ac:dyDescent="0.2">
      <c r="B776" s="247" t="s">
        <v>6</v>
      </c>
      <c r="C776" s="301">
        <v>17202</v>
      </c>
      <c r="D776" s="260">
        <v>7.0833333333333331E-2</v>
      </c>
      <c r="F776" s="247">
        <v>1193</v>
      </c>
      <c r="H776" s="90" t="s">
        <v>626</v>
      </c>
      <c r="I776" s="246" t="s">
        <v>44</v>
      </c>
    </row>
    <row r="777" spans="2:10" x14ac:dyDescent="0.2">
      <c r="B777" s="247" t="s">
        <v>6</v>
      </c>
      <c r="C777" s="301">
        <v>17206</v>
      </c>
      <c r="D777" s="260">
        <v>0.20625000000000002</v>
      </c>
      <c r="F777" s="247">
        <v>1135</v>
      </c>
      <c r="H777" s="90" t="s">
        <v>607</v>
      </c>
      <c r="I777" s="246" t="s">
        <v>44</v>
      </c>
    </row>
    <row r="778" spans="2:10" x14ac:dyDescent="0.2">
      <c r="B778" s="247" t="s">
        <v>6</v>
      </c>
      <c r="C778" s="301">
        <v>17209</v>
      </c>
      <c r="D778" s="260">
        <v>0.76250000000000007</v>
      </c>
      <c r="F778" s="247">
        <v>1192</v>
      </c>
      <c r="H778" s="90" t="s">
        <v>625</v>
      </c>
      <c r="I778" s="246" t="s">
        <v>61</v>
      </c>
    </row>
    <row r="779" spans="2:10" x14ac:dyDescent="0.2">
      <c r="B779" s="247" t="s">
        <v>6</v>
      </c>
      <c r="C779" s="301">
        <v>17213</v>
      </c>
      <c r="D779" s="260">
        <v>0.94791666666666663</v>
      </c>
      <c r="F779" s="247">
        <v>1183</v>
      </c>
      <c r="H779" s="90" t="s">
        <v>632</v>
      </c>
      <c r="I779" s="246" t="s">
        <v>44</v>
      </c>
    </row>
    <row r="780" spans="2:10" x14ac:dyDescent="0.2">
      <c r="B780" s="16" t="s">
        <v>6</v>
      </c>
      <c r="C780" s="303">
        <v>17217</v>
      </c>
      <c r="D780" s="264">
        <v>0.63263888888888886</v>
      </c>
      <c r="E780" s="16"/>
      <c r="F780" s="16">
        <v>2784</v>
      </c>
      <c r="G780" s="16"/>
      <c r="H780" s="91" t="s">
        <v>859</v>
      </c>
      <c r="I780" s="48" t="s">
        <v>44</v>
      </c>
      <c r="J780" s="413"/>
    </row>
    <row r="781" spans="2:10" x14ac:dyDescent="0.2">
      <c r="B781" s="247" t="s">
        <v>6</v>
      </c>
      <c r="C781" s="301">
        <v>17228</v>
      </c>
      <c r="D781" s="260">
        <v>0.7993055555555556</v>
      </c>
      <c r="F781" s="247">
        <v>2825</v>
      </c>
      <c r="H781" s="90" t="s">
        <v>1067</v>
      </c>
      <c r="I781" s="246" t="s">
        <v>860</v>
      </c>
    </row>
    <row r="782" spans="2:10" x14ac:dyDescent="0.2">
      <c r="B782" s="247" t="s">
        <v>6</v>
      </c>
      <c r="C782" s="301">
        <v>17233</v>
      </c>
      <c r="D782" s="260">
        <v>0.83958333333333324</v>
      </c>
      <c r="F782" s="247">
        <v>1107</v>
      </c>
      <c r="H782" s="90" t="s">
        <v>620</v>
      </c>
      <c r="I782" s="246" t="s">
        <v>61</v>
      </c>
    </row>
    <row r="783" spans="2:10" x14ac:dyDescent="0.2">
      <c r="B783" s="247" t="s">
        <v>6</v>
      </c>
      <c r="C783" s="301">
        <v>17233</v>
      </c>
      <c r="D783" s="260">
        <v>0.9868055555555556</v>
      </c>
      <c r="F783" s="247">
        <v>2729</v>
      </c>
      <c r="H783" s="90" t="s">
        <v>657</v>
      </c>
      <c r="I783" s="246" t="s">
        <v>44</v>
      </c>
    </row>
    <row r="784" spans="2:10" x14ac:dyDescent="0.2">
      <c r="B784" s="247" t="s">
        <v>6</v>
      </c>
      <c r="C784" s="301">
        <v>17237</v>
      </c>
      <c r="D784" s="260">
        <v>0.54166666666666663</v>
      </c>
      <c r="F784" s="247">
        <v>1155</v>
      </c>
      <c r="H784" s="90" t="s">
        <v>757</v>
      </c>
      <c r="I784" s="246" t="s">
        <v>192</v>
      </c>
    </row>
    <row r="785" spans="2:10" x14ac:dyDescent="0.2">
      <c r="B785" s="247" t="s">
        <v>6</v>
      </c>
      <c r="C785" s="301">
        <v>17247</v>
      </c>
      <c r="D785" s="260">
        <v>0.15416666666666667</v>
      </c>
      <c r="F785" s="247">
        <v>1108</v>
      </c>
      <c r="H785" s="90" t="s">
        <v>621</v>
      </c>
      <c r="I785" s="246" t="s">
        <v>44</v>
      </c>
    </row>
    <row r="786" spans="2:10" x14ac:dyDescent="0.2">
      <c r="B786" s="247" t="s">
        <v>6</v>
      </c>
      <c r="C786" s="301">
        <v>17252</v>
      </c>
      <c r="D786" s="260">
        <v>0.67361111111111116</v>
      </c>
      <c r="F786" s="247">
        <v>2725</v>
      </c>
      <c r="H786" s="90" t="s">
        <v>656</v>
      </c>
      <c r="I786" s="246" t="s">
        <v>863</v>
      </c>
    </row>
    <row r="787" spans="2:10" x14ac:dyDescent="0.2">
      <c r="B787" s="247" t="s">
        <v>6</v>
      </c>
      <c r="C787" s="301">
        <v>17255</v>
      </c>
      <c r="D787" s="260">
        <v>0.42499999999999999</v>
      </c>
      <c r="F787" s="247">
        <v>2730</v>
      </c>
      <c r="H787" s="90" t="s">
        <v>862</v>
      </c>
      <c r="I787" s="246" t="s">
        <v>44</v>
      </c>
    </row>
    <row r="788" spans="2:10" x14ac:dyDescent="0.2">
      <c r="B788" s="16" t="s">
        <v>6</v>
      </c>
      <c r="C788" s="303">
        <v>17257</v>
      </c>
      <c r="D788" s="264">
        <v>0.62083333333333335</v>
      </c>
      <c r="E788" s="16"/>
      <c r="F788" s="16">
        <v>1158</v>
      </c>
      <c r="G788" s="16"/>
      <c r="H788" s="91" t="s">
        <v>759</v>
      </c>
      <c r="I788" s="48" t="s">
        <v>44</v>
      </c>
      <c r="J788" s="413"/>
    </row>
    <row r="789" spans="2:10" x14ac:dyDescent="0.2">
      <c r="B789" s="247" t="s">
        <v>6</v>
      </c>
      <c r="C789" s="301">
        <v>17258</v>
      </c>
      <c r="D789" s="260">
        <v>0.39374999999999999</v>
      </c>
      <c r="F789" s="247">
        <v>2728</v>
      </c>
      <c r="H789" s="90" t="s">
        <v>574</v>
      </c>
      <c r="I789" s="246" t="s">
        <v>864</v>
      </c>
    </row>
    <row r="790" spans="2:10" x14ac:dyDescent="0.2">
      <c r="B790" s="247" t="s">
        <v>6</v>
      </c>
      <c r="C790" s="301">
        <v>17269</v>
      </c>
      <c r="D790" s="260">
        <v>0.82638888888888884</v>
      </c>
      <c r="F790" s="247">
        <v>1180</v>
      </c>
      <c r="H790" s="90" t="s">
        <v>594</v>
      </c>
      <c r="I790" s="246" t="s">
        <v>44</v>
      </c>
    </row>
    <row r="791" spans="2:10" x14ac:dyDescent="0.2">
      <c r="B791" s="247" t="s">
        <v>6</v>
      </c>
      <c r="C791" s="301">
        <v>17269</v>
      </c>
      <c r="D791" s="260">
        <v>0.88958333333333339</v>
      </c>
      <c r="F791" s="247">
        <v>1199</v>
      </c>
      <c r="H791" s="90" t="s">
        <v>629</v>
      </c>
      <c r="I791" s="246" t="s">
        <v>302</v>
      </c>
    </row>
    <row r="792" spans="2:10" x14ac:dyDescent="0.2">
      <c r="B792" s="247" t="s">
        <v>6</v>
      </c>
      <c r="C792" s="301">
        <v>17276</v>
      </c>
      <c r="D792" s="260">
        <v>0.51111111111111118</v>
      </c>
      <c r="F792" s="247">
        <v>1178</v>
      </c>
      <c r="H792" s="90" t="s">
        <v>642</v>
      </c>
      <c r="I792" s="246" t="s">
        <v>865</v>
      </c>
    </row>
    <row r="793" spans="2:10" x14ac:dyDescent="0.2">
      <c r="B793" s="247" t="s">
        <v>6</v>
      </c>
      <c r="C793" s="301">
        <v>17276</v>
      </c>
      <c r="D793" s="260">
        <v>0.65972222222222221</v>
      </c>
      <c r="F793" s="247">
        <v>1170</v>
      </c>
      <c r="H793" s="90" t="s">
        <v>637</v>
      </c>
      <c r="I793" s="246" t="s">
        <v>44</v>
      </c>
    </row>
    <row r="794" spans="2:10" x14ac:dyDescent="0.2">
      <c r="B794" s="16" t="s">
        <v>6</v>
      </c>
      <c r="C794" s="303">
        <v>17283</v>
      </c>
      <c r="D794" s="264">
        <v>6.1805555555555558E-2</v>
      </c>
      <c r="E794" s="16"/>
      <c r="F794" s="16">
        <v>1106</v>
      </c>
      <c r="G794" s="16"/>
      <c r="H794" s="91" t="s">
        <v>578</v>
      </c>
      <c r="I794" s="48" t="s">
        <v>44</v>
      </c>
      <c r="J794" s="413"/>
    </row>
    <row r="795" spans="2:10" x14ac:dyDescent="0.2">
      <c r="B795" s="247" t="s">
        <v>6</v>
      </c>
      <c r="C795" s="301">
        <v>17288</v>
      </c>
      <c r="D795" s="260">
        <v>0.8979166666666667</v>
      </c>
      <c r="F795" s="247">
        <v>2739</v>
      </c>
      <c r="H795" s="90" t="s">
        <v>710</v>
      </c>
      <c r="I795" s="246" t="s">
        <v>44</v>
      </c>
    </row>
    <row r="796" spans="2:10" x14ac:dyDescent="0.2">
      <c r="B796" s="247" t="s">
        <v>6</v>
      </c>
      <c r="C796" s="301">
        <v>17296</v>
      </c>
      <c r="D796" s="260">
        <v>0.65</v>
      </c>
      <c r="F796" s="247">
        <v>2727</v>
      </c>
      <c r="H796" s="90" t="s">
        <v>575</v>
      </c>
      <c r="I796" s="246" t="s">
        <v>44</v>
      </c>
    </row>
    <row r="797" spans="2:10" x14ac:dyDescent="0.2">
      <c r="B797" s="247" t="s">
        <v>6</v>
      </c>
      <c r="C797" s="301">
        <v>17297</v>
      </c>
      <c r="D797" s="260">
        <v>0.43611111111111112</v>
      </c>
      <c r="F797" s="247">
        <v>2744</v>
      </c>
      <c r="H797" s="90" t="s">
        <v>609</v>
      </c>
      <c r="I797" s="246" t="s">
        <v>49</v>
      </c>
    </row>
    <row r="798" spans="2:10" x14ac:dyDescent="0.2">
      <c r="B798" s="247" t="s">
        <v>6</v>
      </c>
      <c r="C798" s="301">
        <v>17297</v>
      </c>
      <c r="D798" s="260">
        <v>0.53333333333333333</v>
      </c>
      <c r="F798" s="247">
        <v>1135</v>
      </c>
      <c r="H798" s="90" t="s">
        <v>607</v>
      </c>
      <c r="I798" s="246" t="s">
        <v>44</v>
      </c>
    </row>
    <row r="799" spans="2:10" x14ac:dyDescent="0.2">
      <c r="B799" s="247" t="s">
        <v>6</v>
      </c>
      <c r="C799" s="301">
        <v>17297</v>
      </c>
      <c r="D799" s="260">
        <v>0.5395833333333333</v>
      </c>
      <c r="F799" s="247">
        <v>1155</v>
      </c>
      <c r="H799" s="90" t="s">
        <v>757</v>
      </c>
      <c r="I799" s="246" t="s">
        <v>44</v>
      </c>
    </row>
    <row r="800" spans="2:10" x14ac:dyDescent="0.2">
      <c r="B800" s="247" t="s">
        <v>6</v>
      </c>
      <c r="C800" s="301">
        <v>17300</v>
      </c>
      <c r="D800" s="260">
        <v>0.41250000000000003</v>
      </c>
      <c r="F800" s="247">
        <v>2747</v>
      </c>
      <c r="H800" s="90" t="s">
        <v>715</v>
      </c>
      <c r="I800" s="246" t="s">
        <v>44</v>
      </c>
    </row>
    <row r="801" spans="2:10" x14ac:dyDescent="0.2">
      <c r="B801" s="247" t="s">
        <v>6</v>
      </c>
      <c r="C801" s="301">
        <v>17300</v>
      </c>
      <c r="D801" s="260">
        <v>0.60625000000000007</v>
      </c>
      <c r="F801" s="247">
        <v>2613</v>
      </c>
      <c r="H801" s="90" t="s">
        <v>612</v>
      </c>
      <c r="I801" s="246" t="s">
        <v>44</v>
      </c>
    </row>
    <row r="802" spans="2:10" x14ac:dyDescent="0.2">
      <c r="B802" s="247" t="s">
        <v>6</v>
      </c>
      <c r="C802" s="301">
        <v>17304</v>
      </c>
      <c r="D802" s="260">
        <v>8.819444444444445E-2</v>
      </c>
      <c r="F802" s="247">
        <v>2789</v>
      </c>
      <c r="H802" s="90" t="s">
        <v>861</v>
      </c>
      <c r="I802" s="246" t="s">
        <v>192</v>
      </c>
    </row>
    <row r="803" spans="2:10" x14ac:dyDescent="0.2">
      <c r="B803" s="247" t="s">
        <v>6</v>
      </c>
      <c r="C803" s="301">
        <v>17305</v>
      </c>
      <c r="D803" s="260">
        <v>0.99305555555555547</v>
      </c>
      <c r="F803" s="247">
        <v>1161</v>
      </c>
      <c r="G803" s="25"/>
      <c r="H803" s="90" t="s">
        <v>762</v>
      </c>
      <c r="I803" s="246" t="s">
        <v>44</v>
      </c>
    </row>
    <row r="804" spans="2:10" x14ac:dyDescent="0.2">
      <c r="B804" s="247" t="s">
        <v>6</v>
      </c>
      <c r="C804" s="301">
        <v>17312</v>
      </c>
      <c r="D804" s="260">
        <v>0.68402777777777779</v>
      </c>
      <c r="F804" s="247">
        <v>1120</v>
      </c>
      <c r="G804" s="29" t="s">
        <v>911</v>
      </c>
      <c r="H804" s="90" t="s">
        <v>679</v>
      </c>
      <c r="I804" s="246" t="s">
        <v>915</v>
      </c>
      <c r="J804" s="348" t="str">
        <f>CONCATENATE(B804,$J$6,F804)</f>
        <v>E 242 special call to box 1120</v>
      </c>
    </row>
    <row r="805" spans="2:10" x14ac:dyDescent="0.2">
      <c r="B805" s="247" t="s">
        <v>6</v>
      </c>
      <c r="C805" s="301">
        <v>17312</v>
      </c>
      <c r="D805" s="260">
        <v>0.83124999999999993</v>
      </c>
      <c r="F805" s="247">
        <v>2780</v>
      </c>
      <c r="G805" s="25"/>
      <c r="H805" s="90" t="s">
        <v>888</v>
      </c>
      <c r="I805" s="246" t="s">
        <v>49</v>
      </c>
    </row>
    <row r="806" spans="2:10" x14ac:dyDescent="0.2">
      <c r="B806" s="247" t="s">
        <v>6</v>
      </c>
      <c r="C806" s="301">
        <v>17313</v>
      </c>
      <c r="D806" s="260">
        <v>0.87430555555555556</v>
      </c>
      <c r="F806" s="247">
        <v>1106</v>
      </c>
      <c r="G806" s="25"/>
      <c r="H806" s="90" t="s">
        <v>578</v>
      </c>
      <c r="I806" s="246" t="s">
        <v>44</v>
      </c>
    </row>
    <row r="807" spans="2:10" x14ac:dyDescent="0.2">
      <c r="B807" s="16" t="s">
        <v>6</v>
      </c>
      <c r="C807" s="303">
        <v>17316</v>
      </c>
      <c r="D807" s="264">
        <v>0.5083333333333333</v>
      </c>
      <c r="E807" s="16"/>
      <c r="F807" s="16">
        <v>1185</v>
      </c>
      <c r="G807" s="30"/>
      <c r="H807" s="91" t="s">
        <v>590</v>
      </c>
      <c r="I807" s="48" t="s">
        <v>916</v>
      </c>
      <c r="J807" s="413"/>
    </row>
    <row r="808" spans="2:10" x14ac:dyDescent="0.2">
      <c r="B808" s="247" t="s">
        <v>6</v>
      </c>
      <c r="C808" s="301">
        <v>17320</v>
      </c>
      <c r="D808" s="260">
        <v>0.46875</v>
      </c>
      <c r="F808" s="247">
        <v>2758</v>
      </c>
      <c r="G808" s="25"/>
      <c r="H808" s="90" t="s">
        <v>725</v>
      </c>
      <c r="I808" s="246" t="s">
        <v>44</v>
      </c>
    </row>
    <row r="809" spans="2:10" x14ac:dyDescent="0.2">
      <c r="B809" s="247" t="s">
        <v>6</v>
      </c>
      <c r="C809" s="301">
        <v>17324</v>
      </c>
      <c r="D809" s="260">
        <v>7.9166666666666663E-2</v>
      </c>
      <c r="E809" s="32">
        <v>0.13055555555555556</v>
      </c>
      <c r="F809" s="247">
        <v>1165</v>
      </c>
      <c r="G809" s="25"/>
      <c r="H809" s="90" t="s">
        <v>697</v>
      </c>
      <c r="I809" s="246" t="s">
        <v>302</v>
      </c>
    </row>
    <row r="810" spans="2:10" x14ac:dyDescent="0.2">
      <c r="B810" s="247" t="s">
        <v>6</v>
      </c>
      <c r="C810" s="301">
        <v>17324</v>
      </c>
      <c r="D810" s="260">
        <v>0.18819444444444444</v>
      </c>
      <c r="E810" s="32">
        <v>0.18402777777777779</v>
      </c>
      <c r="F810" s="247">
        <v>1169</v>
      </c>
      <c r="G810" s="25"/>
      <c r="H810" s="90" t="s">
        <v>599</v>
      </c>
      <c r="I810" s="246" t="s">
        <v>196</v>
      </c>
    </row>
    <row r="811" spans="2:10" x14ac:dyDescent="0.2">
      <c r="B811" s="247" t="s">
        <v>6</v>
      </c>
      <c r="C811" s="301">
        <v>17330</v>
      </c>
      <c r="D811" s="260">
        <v>0.71388888888888891</v>
      </c>
      <c r="F811" s="247">
        <v>1168</v>
      </c>
      <c r="G811" s="25"/>
      <c r="H811" s="90" t="s">
        <v>700</v>
      </c>
      <c r="I811" s="246" t="s">
        <v>44</v>
      </c>
    </row>
    <row r="812" spans="2:10" x14ac:dyDescent="0.2">
      <c r="B812" s="247" t="s">
        <v>6</v>
      </c>
      <c r="C812" s="301">
        <v>17331</v>
      </c>
      <c r="D812" s="260">
        <v>0.87986111111111109</v>
      </c>
      <c r="F812" s="247">
        <v>1161</v>
      </c>
      <c r="G812" s="29" t="s">
        <v>912</v>
      </c>
      <c r="H812" s="90" t="s">
        <v>762</v>
      </c>
      <c r="I812" s="246" t="s">
        <v>192</v>
      </c>
      <c r="J812" s="348" t="str">
        <f>CONCATENATE($J$9,MID(G812,5,4))</f>
        <v>Engine &amp; truck to box 1161</v>
      </c>
    </row>
    <row r="813" spans="2:10" x14ac:dyDescent="0.2">
      <c r="B813" s="247" t="s">
        <v>6</v>
      </c>
      <c r="C813" s="301">
        <v>17337</v>
      </c>
      <c r="D813" s="260">
        <v>0.46180555555555558</v>
      </c>
      <c r="F813" s="247">
        <v>1184</v>
      </c>
      <c r="G813" s="29" t="s">
        <v>913</v>
      </c>
      <c r="H813" s="90" t="s">
        <v>602</v>
      </c>
      <c r="I813" s="246" t="s">
        <v>49</v>
      </c>
      <c r="J813" s="348" t="str">
        <f>CONCATENATE(B813,$J$6,F813)</f>
        <v>E 242 special call to box 1184</v>
      </c>
    </row>
    <row r="814" spans="2:10" x14ac:dyDescent="0.2">
      <c r="B814" s="247" t="s">
        <v>6</v>
      </c>
      <c r="C814" s="301">
        <v>17337</v>
      </c>
      <c r="D814" s="260">
        <v>0.52222222222222225</v>
      </c>
      <c r="F814" s="247">
        <v>2738</v>
      </c>
      <c r="G814" s="25"/>
      <c r="H814" s="90" t="s">
        <v>601</v>
      </c>
      <c r="I814" s="246" t="s">
        <v>44</v>
      </c>
    </row>
    <row r="815" spans="2:10" x14ac:dyDescent="0.2">
      <c r="B815" s="247" t="s">
        <v>6</v>
      </c>
      <c r="C815" s="301">
        <v>17338</v>
      </c>
      <c r="D815" s="260">
        <v>0.5854166666666667</v>
      </c>
      <c r="F815" s="247">
        <v>1122</v>
      </c>
      <c r="G815" s="25"/>
      <c r="H815" s="90" t="s">
        <v>588</v>
      </c>
      <c r="I815" s="246" t="s">
        <v>44</v>
      </c>
    </row>
    <row r="816" spans="2:10" x14ac:dyDescent="0.2">
      <c r="B816" s="247" t="s">
        <v>6</v>
      </c>
      <c r="C816" s="301">
        <v>17345</v>
      </c>
      <c r="D816" s="260">
        <v>0.14166666666666666</v>
      </c>
      <c r="E816" s="32">
        <v>0.20069444444444443</v>
      </c>
      <c r="F816" s="247">
        <v>1173</v>
      </c>
      <c r="G816" s="25"/>
      <c r="H816" s="90" t="s">
        <v>639</v>
      </c>
      <c r="I816" s="246" t="s">
        <v>302</v>
      </c>
    </row>
    <row r="817" spans="2:10" x14ac:dyDescent="0.2">
      <c r="B817" s="16" t="s">
        <v>6</v>
      </c>
      <c r="C817" s="303">
        <v>17347</v>
      </c>
      <c r="D817" s="264">
        <v>0.20277777777777781</v>
      </c>
      <c r="E817" s="16"/>
      <c r="F817" s="16">
        <v>2645</v>
      </c>
      <c r="G817" s="30"/>
      <c r="H817" s="91" t="s">
        <v>647</v>
      </c>
      <c r="I817" s="48" t="s">
        <v>664</v>
      </c>
      <c r="J817" s="413"/>
    </row>
    <row r="818" spans="2:10" x14ac:dyDescent="0.2">
      <c r="B818" s="534" t="s">
        <v>887</v>
      </c>
      <c r="C818" s="301">
        <v>17350</v>
      </c>
      <c r="D818" s="260">
        <v>0.7284722222222223</v>
      </c>
      <c r="F818" s="247">
        <v>3459</v>
      </c>
      <c r="G818" s="25"/>
      <c r="H818" s="90" t="s">
        <v>890</v>
      </c>
      <c r="I818" s="246" t="s">
        <v>44</v>
      </c>
    </row>
    <row r="819" spans="2:10" x14ac:dyDescent="0.2">
      <c r="B819" s="488" t="s">
        <v>887</v>
      </c>
      <c r="C819" s="301">
        <v>17350</v>
      </c>
      <c r="D819" s="260">
        <v>0.77222222222222225</v>
      </c>
      <c r="F819" s="247">
        <v>3416</v>
      </c>
      <c r="G819" s="29" t="s">
        <v>914</v>
      </c>
      <c r="H819" s="90" t="s">
        <v>889</v>
      </c>
      <c r="I819" s="246" t="s">
        <v>62</v>
      </c>
      <c r="J819" s="348" t="str">
        <f>CONCATENATE(B819,$J$6,F819)</f>
        <v>E 253 special call to box 3416</v>
      </c>
    </row>
    <row r="820" spans="2:10" x14ac:dyDescent="0.2">
      <c r="B820" s="513" t="s">
        <v>887</v>
      </c>
      <c r="C820" s="301">
        <v>17350</v>
      </c>
      <c r="D820" s="260">
        <v>0.9375</v>
      </c>
      <c r="E820" s="32">
        <v>0.97291666666666676</v>
      </c>
      <c r="F820" s="247">
        <v>3774</v>
      </c>
      <c r="G820" s="25"/>
      <c r="H820" s="90" t="s">
        <v>891</v>
      </c>
      <c r="I820" s="246" t="s">
        <v>860</v>
      </c>
    </row>
    <row r="821" spans="2:10" x14ac:dyDescent="0.2">
      <c r="B821" s="247" t="s">
        <v>6</v>
      </c>
      <c r="C821" s="301">
        <v>17353</v>
      </c>
      <c r="D821" s="260">
        <v>0.79513888888888884</v>
      </c>
      <c r="F821" s="247">
        <v>2728</v>
      </c>
      <c r="G821" s="25"/>
      <c r="H821" s="90" t="s">
        <v>574</v>
      </c>
      <c r="I821" s="246" t="s">
        <v>62</v>
      </c>
    </row>
    <row r="822" spans="2:10" x14ac:dyDescent="0.2">
      <c r="B822" s="247" t="s">
        <v>6</v>
      </c>
      <c r="C822" s="301">
        <v>17356</v>
      </c>
      <c r="D822" s="260">
        <v>0.55833333333333335</v>
      </c>
      <c r="F822" s="247">
        <v>2756</v>
      </c>
      <c r="G822" s="25"/>
      <c r="H822" s="90" t="s">
        <v>723</v>
      </c>
      <c r="I822" s="246" t="s">
        <v>44</v>
      </c>
    </row>
    <row r="823" spans="2:10" x14ac:dyDescent="0.2">
      <c r="B823" s="247" t="s">
        <v>6</v>
      </c>
      <c r="C823" s="301">
        <v>17356</v>
      </c>
      <c r="D823" s="260">
        <v>0.60625000000000007</v>
      </c>
      <c r="F823" s="247">
        <v>2740</v>
      </c>
      <c r="G823" s="25"/>
      <c r="H823" s="90" t="s">
        <v>579</v>
      </c>
      <c r="I823" s="246" t="s">
        <v>918</v>
      </c>
    </row>
    <row r="824" spans="2:10" x14ac:dyDescent="0.2">
      <c r="B824" s="247" t="s">
        <v>6</v>
      </c>
      <c r="C824" s="301">
        <v>17365</v>
      </c>
      <c r="D824" s="260">
        <v>0.24236111111111111</v>
      </c>
      <c r="F824" s="247">
        <v>1184</v>
      </c>
      <c r="G824" s="25"/>
      <c r="H824" s="90" t="s">
        <v>602</v>
      </c>
      <c r="I824" s="246" t="s">
        <v>919</v>
      </c>
    </row>
    <row r="825" spans="2:10" x14ac:dyDescent="0.2">
      <c r="B825" s="247" t="s">
        <v>6</v>
      </c>
      <c r="C825" s="301">
        <v>17367</v>
      </c>
      <c r="D825" s="260">
        <v>0.28888888888888892</v>
      </c>
      <c r="F825" s="247">
        <v>2612</v>
      </c>
      <c r="G825" s="25"/>
      <c r="H825" s="90" t="s">
        <v>917</v>
      </c>
      <c r="I825" s="246" t="s">
        <v>192</v>
      </c>
    </row>
    <row r="826" spans="2:10" x14ac:dyDescent="0.2">
      <c r="B826" s="247" t="s">
        <v>6</v>
      </c>
      <c r="C826" s="301">
        <v>17369</v>
      </c>
      <c r="D826" s="260">
        <v>0.71250000000000002</v>
      </c>
      <c r="F826" s="247">
        <v>1147</v>
      </c>
      <c r="G826" s="25"/>
      <c r="H826" s="90" t="s">
        <v>583</v>
      </c>
      <c r="I826" s="246" t="s">
        <v>44</v>
      </c>
    </row>
    <row r="827" spans="2:10" x14ac:dyDescent="0.2">
      <c r="B827" s="247" t="s">
        <v>6</v>
      </c>
      <c r="C827" s="301">
        <v>17369</v>
      </c>
      <c r="D827" s="260">
        <v>0.71875</v>
      </c>
      <c r="F827" s="247">
        <v>1125</v>
      </c>
      <c r="G827" s="25"/>
      <c r="H827" s="90" t="s">
        <v>682</v>
      </c>
      <c r="I827" s="246" t="s">
        <v>44</v>
      </c>
    </row>
    <row r="828" spans="2:10" x14ac:dyDescent="0.2">
      <c r="B828" s="247" t="s">
        <v>6</v>
      </c>
      <c r="C828" s="301">
        <v>17370</v>
      </c>
      <c r="D828" s="260">
        <v>0.65833333333333333</v>
      </c>
      <c r="F828" s="247">
        <v>1171</v>
      </c>
      <c r="G828" s="25"/>
      <c r="H828" s="90" t="s">
        <v>610</v>
      </c>
      <c r="I828" s="246" t="s">
        <v>44</v>
      </c>
    </row>
    <row r="829" spans="2:10" x14ac:dyDescent="0.2">
      <c r="B829" s="16" t="s">
        <v>6</v>
      </c>
      <c r="C829" s="303">
        <v>17370</v>
      </c>
      <c r="D829" s="264">
        <v>0.79513888888888884</v>
      </c>
      <c r="E829" s="16"/>
      <c r="F829" s="16">
        <v>2720</v>
      </c>
      <c r="G829" s="30"/>
      <c r="H829" s="91" t="s">
        <v>592</v>
      </c>
      <c r="I829" s="48" t="s">
        <v>44</v>
      </c>
      <c r="J829" s="413"/>
    </row>
    <row r="830" spans="2:10" x14ac:dyDescent="0.2">
      <c r="B830" s="247" t="s">
        <v>6</v>
      </c>
      <c r="C830" s="301">
        <v>17386</v>
      </c>
      <c r="D830" s="260">
        <v>0.12291666666666667</v>
      </c>
      <c r="F830" s="247">
        <v>1190</v>
      </c>
      <c r="G830" s="25"/>
      <c r="H830" s="90" t="s">
        <v>623</v>
      </c>
      <c r="I830" s="246" t="s">
        <v>44</v>
      </c>
    </row>
    <row r="831" spans="2:10" x14ac:dyDescent="0.2">
      <c r="B831" s="247" t="s">
        <v>6</v>
      </c>
      <c r="C831" s="301">
        <v>17387</v>
      </c>
      <c r="D831" s="260">
        <v>0.18541666666666667</v>
      </c>
      <c r="F831" s="247">
        <v>2720</v>
      </c>
      <c r="G831" s="25"/>
      <c r="H831" s="90" t="s">
        <v>592</v>
      </c>
      <c r="I831" s="246" t="s">
        <v>44</v>
      </c>
    </row>
    <row r="832" spans="2:10" x14ac:dyDescent="0.2">
      <c r="B832" s="247" t="s">
        <v>6</v>
      </c>
      <c r="C832" s="301">
        <v>17387</v>
      </c>
      <c r="D832" s="260">
        <v>0.20486111111111113</v>
      </c>
      <c r="F832" s="247">
        <v>2720</v>
      </c>
      <c r="G832" s="25"/>
      <c r="H832" s="90" t="s">
        <v>592</v>
      </c>
      <c r="I832" s="246" t="s">
        <v>44</v>
      </c>
    </row>
    <row r="833" spans="2:10" x14ac:dyDescent="0.2">
      <c r="B833" s="247" t="s">
        <v>6</v>
      </c>
      <c r="C833" s="301">
        <v>17388</v>
      </c>
      <c r="D833" s="260">
        <v>0.87430555555555556</v>
      </c>
      <c r="E833" s="32">
        <v>0.89236111111111116</v>
      </c>
      <c r="F833" s="247">
        <v>1132</v>
      </c>
      <c r="G833" s="25"/>
      <c r="H833" s="90" t="s">
        <v>604</v>
      </c>
      <c r="I833" s="246" t="s">
        <v>44</v>
      </c>
    </row>
    <row r="834" spans="2:10" x14ac:dyDescent="0.2">
      <c r="B834" s="247" t="s">
        <v>6</v>
      </c>
      <c r="C834" s="301">
        <v>17388</v>
      </c>
      <c r="D834" s="260">
        <v>0.9159722222222223</v>
      </c>
      <c r="F834" s="247">
        <v>2646</v>
      </c>
      <c r="G834" s="25"/>
      <c r="H834" s="90" t="s">
        <v>597</v>
      </c>
      <c r="I834" s="246" t="s">
        <v>328</v>
      </c>
    </row>
    <row r="835" spans="2:10" x14ac:dyDescent="0.2">
      <c r="B835" s="247" t="s">
        <v>6</v>
      </c>
      <c r="C835" s="301">
        <v>17389</v>
      </c>
      <c r="D835" s="260">
        <v>0.72638888888888886</v>
      </c>
      <c r="F835" s="247">
        <v>1197</v>
      </c>
      <c r="G835" s="25"/>
      <c r="H835" s="90" t="s">
        <v>611</v>
      </c>
      <c r="I835" s="246" t="s">
        <v>44</v>
      </c>
    </row>
    <row r="836" spans="2:10" x14ac:dyDescent="0.2">
      <c r="B836" s="247" t="s">
        <v>6</v>
      </c>
      <c r="C836" s="301">
        <v>17391</v>
      </c>
      <c r="D836" s="260">
        <v>0.73125000000000007</v>
      </c>
      <c r="F836" s="247">
        <v>1191</v>
      </c>
      <c r="G836" s="25"/>
      <c r="H836" s="90" t="s">
        <v>624</v>
      </c>
      <c r="I836" s="246" t="s">
        <v>44</v>
      </c>
    </row>
    <row r="837" spans="2:10" x14ac:dyDescent="0.2">
      <c r="B837" s="247" t="s">
        <v>6</v>
      </c>
      <c r="C837" s="301">
        <v>17391</v>
      </c>
      <c r="D837" s="260">
        <v>0.95138888888888884</v>
      </c>
      <c r="F837" s="247">
        <v>2789</v>
      </c>
      <c r="G837" s="25"/>
      <c r="H837" s="90" t="s">
        <v>861</v>
      </c>
      <c r="I837" s="246" t="s">
        <v>328</v>
      </c>
    </row>
    <row r="838" spans="2:10" x14ac:dyDescent="0.2">
      <c r="B838" s="247" t="s">
        <v>6</v>
      </c>
      <c r="C838" s="301">
        <v>17392</v>
      </c>
      <c r="D838" s="260">
        <v>0.87847222222222221</v>
      </c>
      <c r="F838" s="247">
        <v>1198</v>
      </c>
      <c r="G838" s="25"/>
      <c r="H838" s="90" t="s">
        <v>628</v>
      </c>
      <c r="I838" s="246" t="s">
        <v>44</v>
      </c>
    </row>
    <row r="839" spans="2:10" x14ac:dyDescent="0.2">
      <c r="B839" s="247" t="s">
        <v>6</v>
      </c>
      <c r="C839" s="301">
        <v>17402</v>
      </c>
      <c r="D839" s="260">
        <v>0.17013888888888887</v>
      </c>
      <c r="F839" s="247">
        <v>1158</v>
      </c>
      <c r="G839" s="25"/>
      <c r="H839" s="90" t="s">
        <v>759</v>
      </c>
      <c r="I839" s="246" t="s">
        <v>44</v>
      </c>
    </row>
    <row r="840" spans="2:10" x14ac:dyDescent="0.2">
      <c r="B840" s="247" t="s">
        <v>6</v>
      </c>
      <c r="C840" s="301">
        <v>17404</v>
      </c>
      <c r="D840" s="260">
        <v>1.1805555555555555E-2</v>
      </c>
      <c r="F840" s="247">
        <v>1107</v>
      </c>
      <c r="G840" s="25"/>
      <c r="H840" s="90" t="s">
        <v>620</v>
      </c>
      <c r="I840" s="246" t="s">
        <v>44</v>
      </c>
    </row>
    <row r="841" spans="2:10" x14ac:dyDescent="0.2">
      <c r="B841" s="247" t="s">
        <v>6</v>
      </c>
      <c r="C841" s="301">
        <v>17405</v>
      </c>
      <c r="D841" s="260">
        <v>0.11805555555555557</v>
      </c>
      <c r="F841" s="247">
        <v>1183</v>
      </c>
      <c r="G841" s="25"/>
      <c r="H841" s="90" t="s">
        <v>632</v>
      </c>
      <c r="I841" s="246" t="s">
        <v>44</v>
      </c>
    </row>
    <row r="842" spans="2:10" x14ac:dyDescent="0.2">
      <c r="B842" s="247" t="s">
        <v>6</v>
      </c>
      <c r="C842" s="301">
        <v>17409</v>
      </c>
      <c r="D842" s="260">
        <v>0.87152777777777779</v>
      </c>
      <c r="F842" s="247">
        <v>2614</v>
      </c>
      <c r="G842" s="25"/>
      <c r="H842" s="90" t="s">
        <v>701</v>
      </c>
      <c r="I842" s="246" t="s">
        <v>44</v>
      </c>
    </row>
    <row r="843" spans="2:10" x14ac:dyDescent="0.2">
      <c r="B843" s="247" t="s">
        <v>6</v>
      </c>
      <c r="C843" s="301">
        <v>17409</v>
      </c>
      <c r="D843" s="260">
        <v>0.87777777777777777</v>
      </c>
      <c r="F843" s="247">
        <v>1185</v>
      </c>
      <c r="G843" s="25"/>
      <c r="H843" s="90" t="s">
        <v>590</v>
      </c>
      <c r="I843" s="246" t="s">
        <v>44</v>
      </c>
    </row>
    <row r="844" spans="2:10" x14ac:dyDescent="0.2">
      <c r="B844" s="16" t="s">
        <v>6</v>
      </c>
      <c r="C844" s="303">
        <v>17409</v>
      </c>
      <c r="D844" s="264">
        <v>0.96805555555555556</v>
      </c>
      <c r="E844" s="16"/>
      <c r="F844" s="16">
        <v>1193</v>
      </c>
      <c r="G844" s="30"/>
      <c r="H844" s="91" t="s">
        <v>626</v>
      </c>
      <c r="I844" s="48" t="s">
        <v>356</v>
      </c>
      <c r="J844" s="413"/>
    </row>
    <row r="845" spans="2:10" x14ac:dyDescent="0.2">
      <c r="B845" s="247" t="s">
        <v>6</v>
      </c>
      <c r="C845" s="301">
        <v>17411</v>
      </c>
      <c r="D845" s="260">
        <v>0.56874999999999998</v>
      </c>
      <c r="F845" s="247">
        <v>1185</v>
      </c>
      <c r="G845" s="25"/>
      <c r="H845" s="90" t="s">
        <v>590</v>
      </c>
      <c r="I845" s="246" t="s">
        <v>922</v>
      </c>
    </row>
    <row r="846" spans="2:10" ht="13.5" thickBot="1" x14ac:dyDescent="0.25">
      <c r="B846" s="247" t="s">
        <v>6</v>
      </c>
      <c r="C846" s="301">
        <v>17418</v>
      </c>
      <c r="D846" s="260">
        <v>0.5229166666666667</v>
      </c>
      <c r="F846" s="247">
        <v>2710</v>
      </c>
      <c r="G846" s="25"/>
      <c r="H846" s="90" t="s">
        <v>747</v>
      </c>
      <c r="I846" s="246" t="s">
        <v>569</v>
      </c>
    </row>
    <row r="847" spans="2:10" x14ac:dyDescent="0.2">
      <c r="B847" s="447" t="s">
        <v>6</v>
      </c>
      <c r="C847" s="448">
        <v>17420</v>
      </c>
      <c r="D847" s="463"/>
      <c r="E847" s="464"/>
      <c r="F847" s="464"/>
      <c r="G847" s="464"/>
      <c r="H847" s="451" t="s">
        <v>1043</v>
      </c>
      <c r="I847" s="451" t="s">
        <v>1043</v>
      </c>
      <c r="J847" s="452"/>
    </row>
    <row r="848" spans="2:10" ht="18.75" x14ac:dyDescent="0.3">
      <c r="B848" s="82" t="s">
        <v>7</v>
      </c>
      <c r="C848" s="310">
        <v>17441</v>
      </c>
      <c r="D848" s="277"/>
      <c r="E848" s="254"/>
      <c r="F848" s="254"/>
      <c r="G848" s="254"/>
      <c r="H848" s="96" t="s">
        <v>920</v>
      </c>
      <c r="I848" s="96" t="s">
        <v>920</v>
      </c>
      <c r="J848" s="299"/>
    </row>
    <row r="849" spans="2:10" ht="13.5" thickBot="1" x14ac:dyDescent="0.25">
      <c r="B849" s="83" t="s">
        <v>7</v>
      </c>
      <c r="C849" s="305">
        <v>17447</v>
      </c>
      <c r="D849" s="278"/>
      <c r="E849" s="255"/>
      <c r="F849" s="255"/>
      <c r="G849" s="255"/>
      <c r="H849" s="89" t="s">
        <v>1043</v>
      </c>
      <c r="I849" s="89" t="s">
        <v>1043</v>
      </c>
      <c r="J849" s="292"/>
    </row>
    <row r="850" spans="2:10" x14ac:dyDescent="0.2">
      <c r="B850" s="14" t="s">
        <v>7</v>
      </c>
      <c r="C850" s="301">
        <v>17449</v>
      </c>
      <c r="D850" s="260">
        <v>0.4513888888888889</v>
      </c>
      <c r="F850" s="247">
        <v>2503</v>
      </c>
      <c r="G850" s="29" t="s">
        <v>930</v>
      </c>
      <c r="H850" s="90" t="s">
        <v>772</v>
      </c>
      <c r="I850" s="246" t="s">
        <v>923</v>
      </c>
      <c r="J850" s="348" t="str">
        <f>CONCATENATE($J$9,MID(G850,5,4))</f>
        <v>Engine &amp; truck to box 2503</v>
      </c>
    </row>
    <row r="851" spans="2:10" x14ac:dyDescent="0.2">
      <c r="B851" s="247" t="s">
        <v>7</v>
      </c>
      <c r="C851" s="301">
        <v>17449</v>
      </c>
      <c r="D851" s="260">
        <v>0.50555555555555554</v>
      </c>
      <c r="F851" s="247">
        <v>2856</v>
      </c>
      <c r="G851" s="25"/>
      <c r="H851" s="90" t="s">
        <v>785</v>
      </c>
      <c r="I851" s="246" t="s">
        <v>44</v>
      </c>
    </row>
    <row r="852" spans="2:10" x14ac:dyDescent="0.2">
      <c r="B852" s="247" t="s">
        <v>7</v>
      </c>
      <c r="C852" s="301">
        <v>17452</v>
      </c>
      <c r="D852" s="260">
        <v>0.79583333333333339</v>
      </c>
      <c r="F852" s="247">
        <v>3701</v>
      </c>
      <c r="G852" s="25"/>
      <c r="H852" s="90" t="s">
        <v>898</v>
      </c>
      <c r="I852" s="246" t="s">
        <v>44</v>
      </c>
    </row>
    <row r="853" spans="2:10" x14ac:dyDescent="0.2">
      <c r="B853" s="247" t="s">
        <v>7</v>
      </c>
      <c r="C853" s="301">
        <v>17452</v>
      </c>
      <c r="D853" s="260">
        <v>0.87916666666666676</v>
      </c>
      <c r="F853" s="247">
        <v>2463</v>
      </c>
      <c r="G853" s="25"/>
      <c r="H853" s="90" t="s">
        <v>765</v>
      </c>
      <c r="I853" s="246" t="s">
        <v>196</v>
      </c>
    </row>
    <row r="854" spans="2:10" x14ac:dyDescent="0.2">
      <c r="B854" s="247" t="s">
        <v>7</v>
      </c>
      <c r="C854" s="301">
        <v>17456</v>
      </c>
      <c r="D854" s="260">
        <v>0.62361111111111112</v>
      </c>
      <c r="F854" s="247">
        <v>2940</v>
      </c>
      <c r="G854" s="25"/>
      <c r="H854" s="90" t="s">
        <v>809</v>
      </c>
      <c r="I854" s="246" t="s">
        <v>44</v>
      </c>
    </row>
    <row r="855" spans="2:10" x14ac:dyDescent="0.2">
      <c r="B855" s="247" t="s">
        <v>7</v>
      </c>
      <c r="C855" s="301">
        <v>17456</v>
      </c>
      <c r="D855" s="260">
        <v>0.63958333333333328</v>
      </c>
      <c r="F855" s="247">
        <v>3019</v>
      </c>
      <c r="G855" s="25"/>
      <c r="H855" s="90" t="s">
        <v>893</v>
      </c>
      <c r="I855" s="246" t="s">
        <v>82</v>
      </c>
    </row>
    <row r="856" spans="2:10" x14ac:dyDescent="0.2">
      <c r="B856" s="247" t="s">
        <v>7</v>
      </c>
      <c r="C856" s="301">
        <v>17456</v>
      </c>
      <c r="D856" s="260">
        <v>0.6791666666666667</v>
      </c>
      <c r="E856" s="32">
        <v>0.75</v>
      </c>
      <c r="F856" s="247">
        <v>2533</v>
      </c>
      <c r="G856" s="25"/>
      <c r="H856" s="90" t="s">
        <v>779</v>
      </c>
      <c r="I856" s="246" t="s">
        <v>924</v>
      </c>
    </row>
    <row r="857" spans="2:10" x14ac:dyDescent="0.2">
      <c r="B857" s="247" t="s">
        <v>7</v>
      </c>
      <c r="C857" s="301">
        <v>17457</v>
      </c>
      <c r="D857" s="260">
        <v>0.68888888888888899</v>
      </c>
      <c r="F857" s="247">
        <v>2533</v>
      </c>
      <c r="G857" s="25"/>
      <c r="H857" s="90" t="s">
        <v>779</v>
      </c>
      <c r="I857" s="246" t="s">
        <v>174</v>
      </c>
    </row>
    <row r="858" spans="2:10" x14ac:dyDescent="0.2">
      <c r="B858" s="247" t="s">
        <v>7</v>
      </c>
      <c r="C858" s="301">
        <v>17460</v>
      </c>
      <c r="D858" s="260">
        <v>6.8749999999999992E-2</v>
      </c>
      <c r="F858" s="247">
        <v>2490</v>
      </c>
      <c r="G858" s="25"/>
      <c r="H858" s="90" t="s">
        <v>768</v>
      </c>
      <c r="I858" s="246" t="s">
        <v>44</v>
      </c>
    </row>
    <row r="859" spans="2:10" x14ac:dyDescent="0.2">
      <c r="B859" s="247" t="s">
        <v>7</v>
      </c>
      <c r="C859" s="301">
        <v>17460</v>
      </c>
      <c r="D859" s="260">
        <v>0.25208333333333333</v>
      </c>
      <c r="F859" s="247">
        <v>2975</v>
      </c>
      <c r="G859" s="25"/>
      <c r="H859" s="90" t="s">
        <v>833</v>
      </c>
      <c r="I859" s="246" t="s">
        <v>49</v>
      </c>
    </row>
    <row r="860" spans="2:10" x14ac:dyDescent="0.2">
      <c r="B860" s="247" t="s">
        <v>7</v>
      </c>
      <c r="C860" s="301">
        <v>17460</v>
      </c>
      <c r="D860" s="260">
        <v>0.88611111111111107</v>
      </c>
      <c r="F860" s="247">
        <v>2478</v>
      </c>
      <c r="G860" s="25"/>
      <c r="H860" s="90" t="s">
        <v>766</v>
      </c>
      <c r="I860" s="246" t="s">
        <v>174</v>
      </c>
    </row>
    <row r="861" spans="2:10" x14ac:dyDescent="0.2">
      <c r="B861" s="247" t="s">
        <v>7</v>
      </c>
      <c r="C861" s="301">
        <v>17464</v>
      </c>
      <c r="D861" s="260">
        <v>0.49861111111111112</v>
      </c>
      <c r="F861" s="247">
        <v>2855</v>
      </c>
      <c r="G861" s="25"/>
      <c r="H861" s="90" t="s">
        <v>784</v>
      </c>
      <c r="I861" s="246" t="s">
        <v>44</v>
      </c>
    </row>
    <row r="862" spans="2:10" x14ac:dyDescent="0.2">
      <c r="B862" s="247" t="s">
        <v>7</v>
      </c>
      <c r="C862" s="301">
        <v>17464</v>
      </c>
      <c r="D862" s="260">
        <v>0.56736111111111109</v>
      </c>
      <c r="F862" s="247">
        <v>2934</v>
      </c>
      <c r="G862" s="25"/>
      <c r="H862" s="90" t="s">
        <v>803</v>
      </c>
      <c r="I862" s="246" t="s">
        <v>62</v>
      </c>
    </row>
    <row r="863" spans="2:10" x14ac:dyDescent="0.2">
      <c r="B863" s="247" t="s">
        <v>7</v>
      </c>
      <c r="C863" s="301">
        <v>17465</v>
      </c>
      <c r="D863" s="260">
        <v>0.53749999999999998</v>
      </c>
      <c r="F863" s="247">
        <v>2524</v>
      </c>
      <c r="G863" s="29" t="s">
        <v>931</v>
      </c>
      <c r="H863" s="90" t="s">
        <v>777</v>
      </c>
      <c r="I863" s="246" t="s">
        <v>925</v>
      </c>
      <c r="J863" s="348" t="str">
        <f>CONCATENATE(B863,$J$6,F863)</f>
        <v>E 250 special call to box 2524</v>
      </c>
    </row>
    <row r="864" spans="2:10" x14ac:dyDescent="0.2">
      <c r="B864" s="247" t="s">
        <v>7</v>
      </c>
      <c r="C864" s="301">
        <v>17465</v>
      </c>
      <c r="D864" s="260">
        <v>0.58611111111111114</v>
      </c>
      <c r="F864" s="247">
        <v>3703</v>
      </c>
      <c r="G864" s="25"/>
      <c r="H864" s="90" t="s">
        <v>900</v>
      </c>
      <c r="I864" s="246" t="s">
        <v>926</v>
      </c>
    </row>
    <row r="865" spans="2:10" x14ac:dyDescent="0.2">
      <c r="B865" s="247" t="s">
        <v>7</v>
      </c>
      <c r="C865" s="301">
        <v>17465</v>
      </c>
      <c r="D865" s="260">
        <v>0.69305555555555554</v>
      </c>
      <c r="F865" s="247">
        <v>3868</v>
      </c>
      <c r="G865" s="25"/>
      <c r="H865" s="90" t="s">
        <v>1068</v>
      </c>
      <c r="I865" s="246" t="s">
        <v>171</v>
      </c>
    </row>
    <row r="866" spans="2:10" x14ac:dyDescent="0.2">
      <c r="B866" s="247" t="s">
        <v>7</v>
      </c>
      <c r="C866" s="301">
        <v>17467</v>
      </c>
      <c r="D866" s="260">
        <v>0.93541666666666667</v>
      </c>
      <c r="F866" s="247">
        <v>3705</v>
      </c>
      <c r="G866" s="25"/>
      <c r="H866" s="90" t="s">
        <v>902</v>
      </c>
      <c r="I866" s="246" t="s">
        <v>927</v>
      </c>
    </row>
    <row r="867" spans="2:10" x14ac:dyDescent="0.2">
      <c r="B867" s="247" t="s">
        <v>7</v>
      </c>
      <c r="C867" s="301">
        <v>17469</v>
      </c>
      <c r="D867" s="260">
        <v>0.28472222222222221</v>
      </c>
      <c r="F867" s="247">
        <v>2525</v>
      </c>
      <c r="G867" s="25"/>
      <c r="H867" s="90" t="s">
        <v>778</v>
      </c>
      <c r="I867" s="246" t="s">
        <v>860</v>
      </c>
    </row>
    <row r="868" spans="2:10" x14ac:dyDescent="0.2">
      <c r="B868" s="16" t="s">
        <v>7</v>
      </c>
      <c r="C868" s="303">
        <v>17471</v>
      </c>
      <c r="D868" s="264">
        <v>0.7319444444444444</v>
      </c>
      <c r="E868" s="44">
        <v>0.75</v>
      </c>
      <c r="F868" s="16">
        <v>2598</v>
      </c>
      <c r="G868" s="30"/>
      <c r="H868" s="91" t="s">
        <v>783</v>
      </c>
      <c r="I868" s="48" t="s">
        <v>928</v>
      </c>
      <c r="J868" s="413"/>
    </row>
    <row r="869" spans="2:10" x14ac:dyDescent="0.2">
      <c r="B869" s="247" t="s">
        <v>7</v>
      </c>
      <c r="C869" s="301">
        <v>17472</v>
      </c>
      <c r="D869" s="260">
        <v>0.58958333333333335</v>
      </c>
      <c r="E869" s="32">
        <v>0.61111111111111105</v>
      </c>
      <c r="F869" s="247">
        <v>3701</v>
      </c>
      <c r="G869" s="25"/>
      <c r="H869" s="90" t="s">
        <v>898</v>
      </c>
      <c r="I869" s="246" t="s">
        <v>929</v>
      </c>
    </row>
    <row r="870" spans="2:10" x14ac:dyDescent="0.2">
      <c r="B870" s="247" t="s">
        <v>7</v>
      </c>
      <c r="C870" s="301">
        <v>17472</v>
      </c>
      <c r="D870" s="260">
        <v>0.65694444444444444</v>
      </c>
      <c r="F870" s="247">
        <v>2540</v>
      </c>
      <c r="G870" s="25"/>
      <c r="H870" s="90" t="s">
        <v>781</v>
      </c>
      <c r="I870" s="246" t="s">
        <v>44</v>
      </c>
    </row>
    <row r="871" spans="2:10" x14ac:dyDescent="0.2">
      <c r="B871" s="247" t="s">
        <v>7</v>
      </c>
      <c r="C871" s="301">
        <v>17474</v>
      </c>
      <c r="D871" s="260">
        <v>0.875</v>
      </c>
      <c r="F871" s="247">
        <v>2494</v>
      </c>
      <c r="G871" s="25"/>
      <c r="H871" s="90" t="s">
        <v>771</v>
      </c>
      <c r="I871" s="246" t="s">
        <v>62</v>
      </c>
    </row>
    <row r="872" spans="2:10" x14ac:dyDescent="0.2">
      <c r="B872" s="247" t="s">
        <v>7</v>
      </c>
      <c r="C872" s="301">
        <v>17475</v>
      </c>
      <c r="D872" s="260">
        <v>2.1527777777777781E-2</v>
      </c>
      <c r="F872" s="247">
        <v>3708</v>
      </c>
      <c r="G872" s="25"/>
      <c r="H872" s="90" t="s">
        <v>905</v>
      </c>
      <c r="I872" s="246" t="s">
        <v>61</v>
      </c>
    </row>
    <row r="873" spans="2:10" x14ac:dyDescent="0.2">
      <c r="B873" s="247" t="s">
        <v>7</v>
      </c>
      <c r="C873" s="301">
        <v>17478</v>
      </c>
      <c r="D873" s="260">
        <v>0.58472222222222225</v>
      </c>
      <c r="E873" s="32">
        <v>0.62986111111111109</v>
      </c>
      <c r="F873" s="247">
        <v>2933</v>
      </c>
      <c r="G873" s="25"/>
      <c r="H873" s="90" t="s">
        <v>802</v>
      </c>
      <c r="I873" s="246" t="s">
        <v>192</v>
      </c>
    </row>
    <row r="874" spans="2:10" x14ac:dyDescent="0.2">
      <c r="B874" s="247" t="s">
        <v>7</v>
      </c>
      <c r="C874" s="301">
        <v>17482</v>
      </c>
      <c r="D874" s="260">
        <v>0.99513888888888891</v>
      </c>
      <c r="F874" s="247">
        <v>2507</v>
      </c>
      <c r="G874" s="29" t="s">
        <v>933</v>
      </c>
      <c r="H874" s="90" t="s">
        <v>773</v>
      </c>
      <c r="I874" s="246" t="s">
        <v>939</v>
      </c>
      <c r="J874" s="348" t="str">
        <f>CONCATENATE($J$9,MID(G874,5,4))</f>
        <v>Engine &amp; truck to box 2507</v>
      </c>
    </row>
    <row r="875" spans="2:10" x14ac:dyDescent="0.2">
      <c r="B875" s="247" t="s">
        <v>7</v>
      </c>
      <c r="C875" s="301">
        <v>17483</v>
      </c>
      <c r="D875" s="260">
        <v>0.32430555555555557</v>
      </c>
      <c r="F875" s="247">
        <v>2855</v>
      </c>
      <c r="G875" s="25"/>
      <c r="H875" s="90" t="s">
        <v>784</v>
      </c>
      <c r="I875" s="246" t="s">
        <v>569</v>
      </c>
    </row>
    <row r="876" spans="2:10" x14ac:dyDescent="0.2">
      <c r="B876" s="247" t="s">
        <v>7</v>
      </c>
      <c r="C876" s="301">
        <v>17487</v>
      </c>
      <c r="D876" s="260">
        <v>0.55902777777777779</v>
      </c>
      <c r="F876" s="247">
        <v>2942</v>
      </c>
      <c r="G876" s="29" t="s">
        <v>934</v>
      </c>
      <c r="H876" s="90" t="s">
        <v>811</v>
      </c>
      <c r="I876" s="246" t="s">
        <v>356</v>
      </c>
      <c r="J876" s="348" t="str">
        <f>CONCATENATE($J$9,MID(G876,5,4))</f>
        <v>Engine &amp; truck to box 2942</v>
      </c>
    </row>
    <row r="877" spans="2:10" x14ac:dyDescent="0.2">
      <c r="B877" s="247" t="s">
        <v>7</v>
      </c>
      <c r="C877" s="301">
        <v>17487</v>
      </c>
      <c r="D877" s="260">
        <v>0.64166666666666672</v>
      </c>
      <c r="F877" s="247">
        <v>2537</v>
      </c>
      <c r="G877" s="25"/>
      <c r="H877" s="90" t="s">
        <v>780</v>
      </c>
      <c r="I877" s="246" t="s">
        <v>49</v>
      </c>
    </row>
    <row r="878" spans="2:10" x14ac:dyDescent="0.2">
      <c r="B878" s="247" t="s">
        <v>7</v>
      </c>
      <c r="C878" s="301">
        <v>17487</v>
      </c>
      <c r="D878" s="260">
        <v>0.71180555555555547</v>
      </c>
      <c r="F878" s="247">
        <v>2491</v>
      </c>
      <c r="G878" s="29" t="s">
        <v>935</v>
      </c>
      <c r="H878" s="90" t="s">
        <v>769</v>
      </c>
      <c r="I878" s="246" t="s">
        <v>927</v>
      </c>
      <c r="J878" s="348" t="str">
        <f>CONCATENATE(B878,$J$6,F878)</f>
        <v>E 250 special call to box 2491</v>
      </c>
    </row>
    <row r="879" spans="2:10" x14ac:dyDescent="0.2">
      <c r="B879" s="247" t="s">
        <v>7</v>
      </c>
      <c r="C879" s="301">
        <v>17493</v>
      </c>
      <c r="D879" s="260">
        <v>0.48472222222222222</v>
      </c>
      <c r="F879" s="247">
        <v>2521</v>
      </c>
      <c r="G879" s="29" t="s">
        <v>936</v>
      </c>
      <c r="H879" s="90" t="s">
        <v>776</v>
      </c>
      <c r="I879" s="246" t="s">
        <v>940</v>
      </c>
      <c r="J879" s="348" t="str">
        <f>CONCATENATE($J$9,MID(G879,5,4))</f>
        <v>Engine &amp; truck to box 2521</v>
      </c>
    </row>
    <row r="880" spans="2:10" x14ac:dyDescent="0.2">
      <c r="B880" s="247" t="s">
        <v>7</v>
      </c>
      <c r="C880" s="301">
        <v>17493</v>
      </c>
      <c r="D880" s="260">
        <v>0.71736111111111101</v>
      </c>
      <c r="F880" s="247">
        <v>2488</v>
      </c>
      <c r="G880" s="25"/>
      <c r="H880" s="90" t="s">
        <v>767</v>
      </c>
      <c r="I880" s="246" t="s">
        <v>44</v>
      </c>
    </row>
    <row r="881" spans="2:10" x14ac:dyDescent="0.2">
      <c r="B881" s="247" t="s">
        <v>7</v>
      </c>
      <c r="C881" s="301">
        <v>17494</v>
      </c>
      <c r="D881" s="260">
        <v>0.55763888888888891</v>
      </c>
      <c r="F881" s="247">
        <v>2950</v>
      </c>
      <c r="G881" s="25"/>
      <c r="H881" s="90" t="s">
        <v>986</v>
      </c>
      <c r="I881" s="246" t="s">
        <v>44</v>
      </c>
    </row>
    <row r="882" spans="2:10" x14ac:dyDescent="0.2">
      <c r="B882" s="247" t="s">
        <v>7</v>
      </c>
      <c r="C882" s="301">
        <v>17500</v>
      </c>
      <c r="D882" s="260">
        <v>0.60833333333333328</v>
      </c>
      <c r="F882" s="247">
        <v>2524</v>
      </c>
      <c r="G882" s="29" t="s">
        <v>931</v>
      </c>
      <c r="H882" s="90" t="s">
        <v>777</v>
      </c>
      <c r="I882" s="246" t="s">
        <v>174</v>
      </c>
      <c r="J882" s="348" t="str">
        <f>CONCATENATE(B882,$J$6,F882)</f>
        <v>E 250 special call to box 2524</v>
      </c>
    </row>
    <row r="883" spans="2:10" x14ac:dyDescent="0.2">
      <c r="B883" s="16" t="s">
        <v>7</v>
      </c>
      <c r="C883" s="303">
        <v>17501</v>
      </c>
      <c r="D883" s="264">
        <v>0.6777777777777777</v>
      </c>
      <c r="E883" s="44">
        <v>0.72222222222222221</v>
      </c>
      <c r="F883" s="16">
        <v>2491</v>
      </c>
      <c r="G883" s="30"/>
      <c r="H883" s="91" t="s">
        <v>769</v>
      </c>
      <c r="I883" s="48" t="s">
        <v>192</v>
      </c>
      <c r="J883" s="413"/>
    </row>
    <row r="884" spans="2:10" x14ac:dyDescent="0.2">
      <c r="B884" s="247" t="s">
        <v>7</v>
      </c>
      <c r="C884" s="301">
        <v>17504</v>
      </c>
      <c r="D884" s="260">
        <v>0.91180555555555554</v>
      </c>
      <c r="F884" s="247">
        <v>3028</v>
      </c>
      <c r="G884" s="29" t="s">
        <v>937</v>
      </c>
      <c r="H884" s="90" t="s">
        <v>894</v>
      </c>
      <c r="I884" s="246" t="s">
        <v>927</v>
      </c>
    </row>
    <row r="885" spans="2:10" x14ac:dyDescent="0.2">
      <c r="B885" s="247" t="s">
        <v>7</v>
      </c>
      <c r="C885" s="301">
        <v>17504</v>
      </c>
      <c r="D885" s="260">
        <v>0.98611111111111116</v>
      </c>
      <c r="F885" s="25">
        <v>3866</v>
      </c>
      <c r="G885" s="25"/>
      <c r="H885" s="90" t="s">
        <v>932</v>
      </c>
      <c r="I885" s="246" t="s">
        <v>571</v>
      </c>
    </row>
    <row r="886" spans="2:10" x14ac:dyDescent="0.2">
      <c r="B886" s="247" t="s">
        <v>7</v>
      </c>
      <c r="C886" s="301">
        <v>17505</v>
      </c>
      <c r="D886" s="260">
        <v>0.11875000000000001</v>
      </c>
      <c r="F886" s="247">
        <v>2463</v>
      </c>
      <c r="G886" s="25"/>
      <c r="H886" s="90" t="s">
        <v>765</v>
      </c>
      <c r="I886" s="246" t="s">
        <v>196</v>
      </c>
    </row>
    <row r="887" spans="2:10" x14ac:dyDescent="0.2">
      <c r="B887" s="247" t="s">
        <v>7</v>
      </c>
      <c r="C887" s="301">
        <v>17508</v>
      </c>
      <c r="D887" s="260">
        <v>0.41250000000000003</v>
      </c>
      <c r="F887" s="247">
        <v>2515</v>
      </c>
      <c r="G887" s="25"/>
      <c r="H887" s="90" t="s">
        <v>774</v>
      </c>
      <c r="I887" s="246" t="s">
        <v>196</v>
      </c>
    </row>
    <row r="888" spans="2:10" x14ac:dyDescent="0.2">
      <c r="B888" s="247" t="s">
        <v>7</v>
      </c>
      <c r="C888" s="301">
        <v>17508</v>
      </c>
      <c r="D888" s="260">
        <v>0.6381944444444444</v>
      </c>
      <c r="F888" s="247">
        <v>2540</v>
      </c>
      <c r="G888" s="25"/>
      <c r="H888" s="90" t="s">
        <v>781</v>
      </c>
      <c r="I888" s="246" t="s">
        <v>44</v>
      </c>
    </row>
    <row r="889" spans="2:10" x14ac:dyDescent="0.2">
      <c r="B889" s="247" t="s">
        <v>7</v>
      </c>
      <c r="C889" s="301">
        <v>17511</v>
      </c>
      <c r="D889" s="260">
        <v>0.90694444444444444</v>
      </c>
      <c r="F889" s="247">
        <v>2492</v>
      </c>
      <c r="G889" s="25"/>
      <c r="H889" s="90" t="s">
        <v>770</v>
      </c>
      <c r="I889" s="246" t="s">
        <v>569</v>
      </c>
    </row>
    <row r="890" spans="2:10" x14ac:dyDescent="0.2">
      <c r="B890" s="247" t="s">
        <v>7</v>
      </c>
      <c r="C890" s="301">
        <v>17511</v>
      </c>
      <c r="D890" s="260">
        <v>0.98333333333333339</v>
      </c>
      <c r="F890" s="247">
        <v>2547</v>
      </c>
      <c r="G890" s="25"/>
      <c r="H890" s="90" t="s">
        <v>729</v>
      </c>
      <c r="I890" s="246" t="s">
        <v>923</v>
      </c>
    </row>
    <row r="891" spans="2:10" x14ac:dyDescent="0.2">
      <c r="B891" s="247" t="s">
        <v>7</v>
      </c>
      <c r="C891" s="301">
        <v>17512</v>
      </c>
      <c r="D891" s="260">
        <v>0.53055555555555556</v>
      </c>
      <c r="F891" s="247">
        <v>2952</v>
      </c>
      <c r="G891" s="25"/>
      <c r="H891" s="90" t="s">
        <v>832</v>
      </c>
      <c r="I891" s="246" t="s">
        <v>939</v>
      </c>
    </row>
    <row r="892" spans="2:10" x14ac:dyDescent="0.2">
      <c r="B892" s="247" t="s">
        <v>7</v>
      </c>
      <c r="C892" s="301">
        <v>17513</v>
      </c>
      <c r="D892" s="260">
        <v>3.472222222222222E-3</v>
      </c>
      <c r="F892" s="247">
        <v>2931</v>
      </c>
      <c r="G892" s="29" t="s">
        <v>938</v>
      </c>
      <c r="H892" s="90" t="s">
        <v>800</v>
      </c>
      <c r="I892" s="246" t="s">
        <v>941</v>
      </c>
      <c r="J892" s="348" t="str">
        <f>CONCATENATE(B892,$J$6,F892)</f>
        <v>E 250 special call to box 2931</v>
      </c>
    </row>
    <row r="893" spans="2:10" x14ac:dyDescent="0.2">
      <c r="B893" s="247" t="s">
        <v>7</v>
      </c>
      <c r="C893" s="301">
        <v>17516</v>
      </c>
      <c r="D893" s="260">
        <v>0.44444444444444442</v>
      </c>
      <c r="F893" s="247">
        <v>3787</v>
      </c>
      <c r="G893" s="29" t="s">
        <v>949</v>
      </c>
      <c r="H893" s="90" t="s">
        <v>909</v>
      </c>
      <c r="I893" s="246" t="s">
        <v>174</v>
      </c>
      <c r="J893" s="348" t="str">
        <f>CONCATENATE($J$9,MID(G893,5,4))</f>
        <v>Engine &amp; truck to box 3787</v>
      </c>
    </row>
    <row r="894" spans="2:10" x14ac:dyDescent="0.2">
      <c r="B894" s="247" t="s">
        <v>7</v>
      </c>
      <c r="C894" s="301">
        <v>17519</v>
      </c>
      <c r="D894" s="260">
        <v>0.28125</v>
      </c>
      <c r="E894" s="32">
        <v>0.30277777777777776</v>
      </c>
      <c r="F894" s="247">
        <v>2926</v>
      </c>
      <c r="G894" s="25"/>
      <c r="H894" s="90" t="s">
        <v>789</v>
      </c>
      <c r="I894" s="246" t="s">
        <v>569</v>
      </c>
    </row>
    <row r="895" spans="2:10" x14ac:dyDescent="0.2">
      <c r="B895" s="247" t="s">
        <v>7</v>
      </c>
      <c r="C895" s="301">
        <v>17522</v>
      </c>
      <c r="D895" s="260">
        <v>0.99930555555555556</v>
      </c>
      <c r="F895" s="247">
        <v>2945</v>
      </c>
      <c r="G895" s="29" t="s">
        <v>950</v>
      </c>
      <c r="H895" s="90" t="s">
        <v>814</v>
      </c>
      <c r="I895" s="246" t="s">
        <v>174</v>
      </c>
      <c r="J895" s="348" t="str">
        <f>CONCATENATE(B895,$J$6,F895)</f>
        <v>E 250 special call to box 2945</v>
      </c>
    </row>
    <row r="896" spans="2:10" x14ac:dyDescent="0.2">
      <c r="B896" s="247" t="s">
        <v>7</v>
      </c>
      <c r="C896" s="301">
        <v>17522</v>
      </c>
      <c r="D896" s="260">
        <v>0.73958333333333337</v>
      </c>
      <c r="E896" s="32">
        <v>0.76041666666666663</v>
      </c>
      <c r="F896" s="247">
        <v>2525</v>
      </c>
      <c r="G896" s="29" t="s">
        <v>951</v>
      </c>
      <c r="H896" s="90" t="s">
        <v>778</v>
      </c>
      <c r="I896" s="246" t="s">
        <v>954</v>
      </c>
      <c r="J896" s="348" t="str">
        <f>CONCATENATE(B896,$J$6,F896)</f>
        <v>E 250 special call to box 2525</v>
      </c>
    </row>
    <row r="897" spans="2:10" x14ac:dyDescent="0.2">
      <c r="B897" s="247" t="s">
        <v>7</v>
      </c>
      <c r="C897" s="301">
        <v>17525</v>
      </c>
      <c r="D897" s="260">
        <v>0.90486111111111101</v>
      </c>
      <c r="E897" s="32">
        <v>0.92708333333333337</v>
      </c>
      <c r="F897" s="247">
        <v>2516</v>
      </c>
      <c r="G897" s="25"/>
      <c r="H897" s="90" t="s">
        <v>775</v>
      </c>
      <c r="I897" s="246" t="s">
        <v>49</v>
      </c>
    </row>
    <row r="898" spans="2:10" x14ac:dyDescent="0.2">
      <c r="B898" s="247" t="s">
        <v>7</v>
      </c>
      <c r="C898" s="301">
        <v>17527</v>
      </c>
      <c r="D898" s="260">
        <v>0.11944444444444445</v>
      </c>
      <c r="E898" s="32">
        <v>0.15069444444444444</v>
      </c>
      <c r="F898" s="247">
        <v>3785</v>
      </c>
      <c r="G898" s="25"/>
      <c r="H898" s="90" t="s">
        <v>908</v>
      </c>
      <c r="I898" s="246" t="s">
        <v>91</v>
      </c>
    </row>
    <row r="899" spans="2:10" x14ac:dyDescent="0.2">
      <c r="B899" s="247" t="s">
        <v>7</v>
      </c>
      <c r="C899" s="301">
        <v>17530</v>
      </c>
      <c r="D899" s="260">
        <v>0.99305555555555547</v>
      </c>
      <c r="F899" s="247">
        <v>2550</v>
      </c>
      <c r="G899" s="25"/>
      <c r="H899" s="90" t="s">
        <v>782</v>
      </c>
      <c r="I899" s="246" t="s">
        <v>955</v>
      </c>
    </row>
    <row r="900" spans="2:10" ht="13.5" thickBot="1" x14ac:dyDescent="0.25">
      <c r="B900" s="4" t="s">
        <v>7</v>
      </c>
      <c r="C900" s="394">
        <v>17531</v>
      </c>
      <c r="D900" s="395">
        <v>0.54305555555555551</v>
      </c>
      <c r="E900" s="4"/>
      <c r="F900" s="4">
        <v>2859</v>
      </c>
      <c r="G900" s="396"/>
      <c r="H900" s="397" t="s">
        <v>788</v>
      </c>
      <c r="I900" s="398" t="s">
        <v>62</v>
      </c>
      <c r="J900" s="408"/>
    </row>
    <row r="901" spans="2:10" ht="13.5" thickTop="1" x14ac:dyDescent="0.2">
      <c r="B901" s="247" t="s">
        <v>7</v>
      </c>
      <c r="C901" s="301">
        <v>17534</v>
      </c>
      <c r="D901" s="260">
        <v>9.7222222222222224E-3</v>
      </c>
      <c r="F901" s="247">
        <v>3016</v>
      </c>
      <c r="G901" s="25"/>
      <c r="H901" s="90" t="s">
        <v>886</v>
      </c>
      <c r="I901" s="246" t="s">
        <v>569</v>
      </c>
    </row>
    <row r="902" spans="2:10" x14ac:dyDescent="0.2">
      <c r="B902" s="247" t="s">
        <v>7</v>
      </c>
      <c r="C902" s="301">
        <v>17534</v>
      </c>
      <c r="D902" s="260">
        <v>0.12569444444444444</v>
      </c>
      <c r="F902" s="247">
        <v>2991</v>
      </c>
      <c r="G902" s="25"/>
      <c r="H902" s="90" t="s">
        <v>946</v>
      </c>
      <c r="I902" s="246" t="s">
        <v>44</v>
      </c>
    </row>
    <row r="903" spans="2:10" x14ac:dyDescent="0.2">
      <c r="B903" s="247" t="s">
        <v>7</v>
      </c>
      <c r="C903" s="301">
        <v>17534</v>
      </c>
      <c r="D903" s="260">
        <v>0.9145833333333333</v>
      </c>
      <c r="F903" s="247">
        <v>3043</v>
      </c>
      <c r="G903" s="25"/>
      <c r="H903" s="90" t="s">
        <v>895</v>
      </c>
      <c r="I903" s="246" t="s">
        <v>569</v>
      </c>
    </row>
    <row r="904" spans="2:10" x14ac:dyDescent="0.2">
      <c r="B904" s="247" t="s">
        <v>7</v>
      </c>
      <c r="C904" s="301">
        <v>17537</v>
      </c>
      <c r="D904" s="260">
        <v>0.62361111111111112</v>
      </c>
      <c r="F904" s="247">
        <v>2946</v>
      </c>
      <c r="G904" s="25"/>
      <c r="H904" s="90" t="s">
        <v>944</v>
      </c>
      <c r="I904" s="246" t="s">
        <v>569</v>
      </c>
    </row>
    <row r="905" spans="2:10" x14ac:dyDescent="0.2">
      <c r="B905" s="247" t="s">
        <v>7</v>
      </c>
      <c r="C905" s="301">
        <v>17538</v>
      </c>
      <c r="D905" s="260">
        <v>0.54722222222222217</v>
      </c>
      <c r="F905" s="247">
        <v>2537</v>
      </c>
      <c r="G905" s="29" t="s">
        <v>952</v>
      </c>
      <c r="H905" s="90" t="s">
        <v>780</v>
      </c>
      <c r="I905" s="246" t="s">
        <v>956</v>
      </c>
      <c r="J905" s="348" t="str">
        <f t="shared" ref="J905:J907" si="6">CONCATENATE($J$9,MID(G905,5,4))</f>
        <v>Engine &amp; truck to box 2537</v>
      </c>
    </row>
    <row r="906" spans="2:10" x14ac:dyDescent="0.2">
      <c r="B906" s="247" t="s">
        <v>7</v>
      </c>
      <c r="C906" s="301">
        <v>17538</v>
      </c>
      <c r="D906" s="260">
        <v>0.66805555555555562</v>
      </c>
      <c r="F906" s="247">
        <v>3000</v>
      </c>
      <c r="G906" s="29" t="s">
        <v>953</v>
      </c>
      <c r="H906" s="90" t="s">
        <v>947</v>
      </c>
      <c r="I906" s="246" t="s">
        <v>957</v>
      </c>
      <c r="J906" s="348" t="str">
        <f t="shared" si="6"/>
        <v>Engine &amp; truck to box 3000</v>
      </c>
    </row>
    <row r="907" spans="2:10" x14ac:dyDescent="0.2">
      <c r="B907" s="247" t="s">
        <v>7</v>
      </c>
      <c r="C907" s="301">
        <v>17541</v>
      </c>
      <c r="D907" s="260">
        <v>0.86111111111111116</v>
      </c>
      <c r="F907" s="247">
        <v>2507</v>
      </c>
      <c r="G907" s="29" t="s">
        <v>933</v>
      </c>
      <c r="H907" s="90" t="s">
        <v>773</v>
      </c>
      <c r="I907" s="246" t="s">
        <v>105</v>
      </c>
      <c r="J907" s="348" t="str">
        <f t="shared" si="6"/>
        <v>Engine &amp; truck to box 2507</v>
      </c>
    </row>
    <row r="908" spans="2:10" x14ac:dyDescent="0.2">
      <c r="B908" s="247" t="s">
        <v>7</v>
      </c>
      <c r="C908" s="301">
        <v>17542</v>
      </c>
      <c r="D908" s="260">
        <v>1.3888888888888889E-3</v>
      </c>
      <c r="F908" s="247">
        <v>2913</v>
      </c>
      <c r="G908" s="25"/>
      <c r="H908" s="90" t="s">
        <v>612</v>
      </c>
      <c r="I908" s="246" t="s">
        <v>958</v>
      </c>
    </row>
    <row r="909" spans="2:10" x14ac:dyDescent="0.2">
      <c r="B909" s="247" t="s">
        <v>7</v>
      </c>
      <c r="C909" s="301">
        <v>17544</v>
      </c>
      <c r="D909" s="260">
        <v>0.40625</v>
      </c>
      <c r="F909" s="247">
        <v>2522</v>
      </c>
      <c r="G909" s="25"/>
      <c r="H909" s="90" t="s">
        <v>942</v>
      </c>
      <c r="I909" s="246" t="s">
        <v>44</v>
      </c>
    </row>
    <row r="910" spans="2:10" x14ac:dyDescent="0.2">
      <c r="B910" s="247" t="s">
        <v>7</v>
      </c>
      <c r="C910" s="301">
        <v>17548</v>
      </c>
      <c r="D910" s="260">
        <v>0.7909722222222223</v>
      </c>
      <c r="F910" s="247">
        <v>2931</v>
      </c>
      <c r="G910" s="25"/>
      <c r="H910" s="90" t="s">
        <v>800</v>
      </c>
      <c r="I910" s="246" t="s">
        <v>664</v>
      </c>
    </row>
    <row r="911" spans="2:10" x14ac:dyDescent="0.2">
      <c r="B911" s="247" t="s">
        <v>7</v>
      </c>
      <c r="C911" s="301">
        <v>17552</v>
      </c>
      <c r="D911" s="260">
        <v>0.61111111111111105</v>
      </c>
      <c r="F911" s="247">
        <v>2986</v>
      </c>
      <c r="G911" s="25"/>
      <c r="H911" s="90" t="s">
        <v>1034</v>
      </c>
      <c r="I911" s="246" t="s">
        <v>209</v>
      </c>
    </row>
    <row r="912" spans="2:10" x14ac:dyDescent="0.2">
      <c r="B912" s="247" t="s">
        <v>7</v>
      </c>
      <c r="C912" s="301">
        <v>17556</v>
      </c>
      <c r="D912" s="260">
        <v>0.10347222222222223</v>
      </c>
      <c r="F912" s="25">
        <v>2927</v>
      </c>
      <c r="G912" s="25"/>
      <c r="H912" s="90" t="s">
        <v>796</v>
      </c>
      <c r="I912" s="246" t="s">
        <v>49</v>
      </c>
    </row>
    <row r="913" spans="2:10" x14ac:dyDescent="0.2">
      <c r="B913" s="247" t="s">
        <v>7</v>
      </c>
      <c r="C913" s="301">
        <v>17556</v>
      </c>
      <c r="D913" s="260">
        <v>0.15694444444444444</v>
      </c>
      <c r="F913" s="25">
        <v>2933</v>
      </c>
      <c r="G913" s="25"/>
      <c r="H913" s="90" t="s">
        <v>802</v>
      </c>
      <c r="I913" s="246" t="s">
        <v>982</v>
      </c>
    </row>
    <row r="914" spans="2:10" x14ac:dyDescent="0.2">
      <c r="B914" s="247" t="s">
        <v>7</v>
      </c>
      <c r="C914" s="301">
        <v>17556</v>
      </c>
      <c r="D914" s="260">
        <v>0.27847222222222223</v>
      </c>
      <c r="F914" s="25">
        <v>2933</v>
      </c>
      <c r="G914" s="25"/>
      <c r="H914" s="90" t="s">
        <v>802</v>
      </c>
      <c r="I914" s="246" t="s">
        <v>44</v>
      </c>
    </row>
    <row r="915" spans="2:10" x14ac:dyDescent="0.2">
      <c r="B915" s="247" t="s">
        <v>7</v>
      </c>
      <c r="C915" s="301">
        <v>17559</v>
      </c>
      <c r="D915" s="260">
        <v>0.59861111111111109</v>
      </c>
      <c r="F915" s="25">
        <v>2567</v>
      </c>
      <c r="G915" s="25"/>
      <c r="H915" s="90" t="s">
        <v>825</v>
      </c>
      <c r="I915" s="246" t="s">
        <v>515</v>
      </c>
    </row>
    <row r="916" spans="2:10" x14ac:dyDescent="0.2">
      <c r="B916" s="247" t="s">
        <v>7</v>
      </c>
      <c r="C916" s="301">
        <v>17560</v>
      </c>
      <c r="D916" s="260">
        <v>0.6743055555555556</v>
      </c>
      <c r="F916" s="25">
        <v>2514</v>
      </c>
      <c r="G916" s="25"/>
      <c r="H916" s="90" t="s">
        <v>971</v>
      </c>
      <c r="I916" s="246" t="s">
        <v>44</v>
      </c>
    </row>
    <row r="917" spans="2:10" x14ac:dyDescent="0.2">
      <c r="B917" s="247" t="s">
        <v>7</v>
      </c>
      <c r="C917" s="301">
        <v>17560</v>
      </c>
      <c r="D917" s="260">
        <v>0.72222222222222221</v>
      </c>
      <c r="E917" s="32">
        <v>0.75</v>
      </c>
      <c r="F917" s="25">
        <v>2445</v>
      </c>
      <c r="G917" s="25"/>
      <c r="H917" s="90" t="s">
        <v>1130</v>
      </c>
      <c r="I917" s="246" t="s">
        <v>91</v>
      </c>
    </row>
    <row r="918" spans="2:10" x14ac:dyDescent="0.2">
      <c r="B918" s="247" t="s">
        <v>7</v>
      </c>
      <c r="C918" s="301">
        <v>17562</v>
      </c>
      <c r="D918" s="260">
        <v>0.81111111111111101</v>
      </c>
      <c r="F918" s="25">
        <v>3781</v>
      </c>
      <c r="G918" s="25"/>
      <c r="H918" s="90" t="s">
        <v>978</v>
      </c>
      <c r="I918" s="246" t="s">
        <v>192</v>
      </c>
    </row>
    <row r="919" spans="2:10" x14ac:dyDescent="0.2">
      <c r="B919" s="247" t="s">
        <v>7</v>
      </c>
      <c r="C919" s="301">
        <v>17563</v>
      </c>
      <c r="D919" s="260">
        <v>0.20347222222222219</v>
      </c>
      <c r="F919" s="25">
        <v>2504</v>
      </c>
      <c r="G919" s="25"/>
      <c r="H919" s="90" t="s">
        <v>964</v>
      </c>
      <c r="I919" s="246" t="s">
        <v>61</v>
      </c>
    </row>
    <row r="920" spans="2:10" x14ac:dyDescent="0.2">
      <c r="B920" s="16" t="s">
        <v>7</v>
      </c>
      <c r="C920" s="303">
        <v>17563</v>
      </c>
      <c r="D920" s="264">
        <v>0.93194444444444446</v>
      </c>
      <c r="E920" s="44">
        <v>0.95347222222222217</v>
      </c>
      <c r="F920" s="30" t="s">
        <v>666</v>
      </c>
      <c r="G920" s="33" t="s">
        <v>979</v>
      </c>
      <c r="H920" s="91" t="s">
        <v>783</v>
      </c>
      <c r="I920" s="48" t="s">
        <v>983</v>
      </c>
      <c r="J920" s="413" t="str">
        <f>CONCATENATE($J$9,MID(G920,5,4))</f>
        <v>Engine &amp; truck to box 2598</v>
      </c>
    </row>
    <row r="921" spans="2:10" x14ac:dyDescent="0.2">
      <c r="B921" s="247" t="s">
        <v>7</v>
      </c>
      <c r="C921" s="301">
        <v>17564</v>
      </c>
      <c r="D921" s="260">
        <v>5.6944444444444443E-2</v>
      </c>
      <c r="F921" s="25">
        <v>2517</v>
      </c>
      <c r="G921" s="25"/>
      <c r="H921" s="90" t="s">
        <v>866</v>
      </c>
      <c r="I921" s="246" t="s">
        <v>419</v>
      </c>
    </row>
    <row r="922" spans="2:10" x14ac:dyDescent="0.2">
      <c r="B922" s="247" t="s">
        <v>7</v>
      </c>
      <c r="C922" s="301">
        <v>17566</v>
      </c>
      <c r="D922" s="260">
        <v>0.42777777777777781</v>
      </c>
      <c r="E922" s="32">
        <v>0.44861111111111113</v>
      </c>
      <c r="F922" s="25">
        <v>3046</v>
      </c>
      <c r="G922" s="25"/>
      <c r="H922" s="90" t="s">
        <v>976</v>
      </c>
      <c r="I922" s="246" t="s">
        <v>82</v>
      </c>
    </row>
    <row r="923" spans="2:10" x14ac:dyDescent="0.2">
      <c r="B923" s="247" t="s">
        <v>7</v>
      </c>
      <c r="C923" s="301">
        <v>17567</v>
      </c>
      <c r="D923" s="260">
        <v>0.49791666666666662</v>
      </c>
      <c r="E923" s="32">
        <v>0.53194444444444444</v>
      </c>
      <c r="F923" s="25">
        <v>2952</v>
      </c>
      <c r="G923" s="29" t="s">
        <v>980</v>
      </c>
      <c r="H923" s="90" t="s">
        <v>832</v>
      </c>
      <c r="I923" s="246" t="s">
        <v>984</v>
      </c>
      <c r="J923" s="348" t="str">
        <f>CONCATENATE($J$9,MID(G923,5,4))</f>
        <v>Engine &amp; truck to box 2952</v>
      </c>
    </row>
    <row r="924" spans="2:10" x14ac:dyDescent="0.2">
      <c r="B924" s="247" t="s">
        <v>7</v>
      </c>
      <c r="C924" s="301">
        <v>17569</v>
      </c>
      <c r="D924" s="260">
        <v>0.94652777777777775</v>
      </c>
      <c r="F924" s="25">
        <v>2431</v>
      </c>
      <c r="G924" s="25"/>
      <c r="H924" s="90" t="s">
        <v>963</v>
      </c>
      <c r="I924" s="246" t="s">
        <v>49</v>
      </c>
    </row>
    <row r="925" spans="2:10" x14ac:dyDescent="0.2">
      <c r="B925" s="247" t="s">
        <v>7</v>
      </c>
      <c r="C925" s="301">
        <v>17574</v>
      </c>
      <c r="D925" s="260">
        <v>0.49027777777777781</v>
      </c>
      <c r="F925" s="25">
        <v>3787</v>
      </c>
      <c r="G925" s="29" t="s">
        <v>949</v>
      </c>
      <c r="H925" s="90" t="s">
        <v>909</v>
      </c>
      <c r="I925" s="246" t="s">
        <v>174</v>
      </c>
      <c r="J925" s="348" t="str">
        <f>CONCATENATE($J$9,MID(G925,5,4))</f>
        <v>Engine &amp; truck to box 3787</v>
      </c>
    </row>
    <row r="926" spans="2:10" x14ac:dyDescent="0.2">
      <c r="B926" s="247" t="s">
        <v>7</v>
      </c>
      <c r="C926" s="301">
        <v>17575</v>
      </c>
      <c r="D926" s="260">
        <v>0.44791666666666669</v>
      </c>
      <c r="F926" s="25">
        <v>2944</v>
      </c>
      <c r="G926" s="25"/>
      <c r="H926" s="90" t="s">
        <v>813</v>
      </c>
      <c r="I926" s="246" t="s">
        <v>44</v>
      </c>
    </row>
    <row r="927" spans="2:10" x14ac:dyDescent="0.2">
      <c r="B927" s="247" t="s">
        <v>7</v>
      </c>
      <c r="C927" s="301">
        <v>17575</v>
      </c>
      <c r="D927" s="260">
        <v>0.71805555555555556</v>
      </c>
      <c r="F927" s="25">
        <v>2507</v>
      </c>
      <c r="G927" s="25"/>
      <c r="H927" s="90" t="s">
        <v>773</v>
      </c>
      <c r="I927" s="246" t="s">
        <v>44</v>
      </c>
    </row>
    <row r="928" spans="2:10" x14ac:dyDescent="0.2">
      <c r="B928" s="247" t="s">
        <v>7</v>
      </c>
      <c r="C928" s="301">
        <v>17578</v>
      </c>
      <c r="D928" s="260">
        <v>8.8888888888888892E-2</v>
      </c>
      <c r="F928" s="25">
        <v>3326</v>
      </c>
      <c r="G928" s="25"/>
      <c r="H928" s="90" t="s">
        <v>896</v>
      </c>
      <c r="I928" s="246" t="s">
        <v>676</v>
      </c>
    </row>
    <row r="929" spans="2:10" x14ac:dyDescent="0.2">
      <c r="B929" s="247" t="s">
        <v>7</v>
      </c>
      <c r="C929" s="301">
        <v>17578</v>
      </c>
      <c r="D929" s="260">
        <v>0.14305555555555557</v>
      </c>
      <c r="F929" s="25">
        <v>2935</v>
      </c>
      <c r="G929" s="25"/>
      <c r="H929" s="90" t="s">
        <v>804</v>
      </c>
      <c r="I929" s="246" t="s">
        <v>569</v>
      </c>
    </row>
    <row r="930" spans="2:10" x14ac:dyDescent="0.2">
      <c r="B930" s="247" t="s">
        <v>7</v>
      </c>
      <c r="C930" s="301">
        <v>17581</v>
      </c>
      <c r="D930" s="260">
        <v>0.6069444444444444</v>
      </c>
      <c r="F930" s="25">
        <v>2991</v>
      </c>
      <c r="G930" s="25"/>
      <c r="H930" s="90" t="s">
        <v>946</v>
      </c>
      <c r="I930" s="246" t="s">
        <v>985</v>
      </c>
    </row>
    <row r="931" spans="2:10" ht="13.5" thickBot="1" x14ac:dyDescent="0.25">
      <c r="B931" s="247" t="s">
        <v>7</v>
      </c>
      <c r="C931" s="301">
        <v>17581</v>
      </c>
      <c r="D931" s="260">
        <v>0.63194444444444442</v>
      </c>
      <c r="F931" s="25">
        <v>2509</v>
      </c>
      <c r="G931" s="25"/>
      <c r="H931" s="90" t="s">
        <v>966</v>
      </c>
      <c r="I931" s="246" t="s">
        <v>44</v>
      </c>
    </row>
    <row r="932" spans="2:10" x14ac:dyDescent="0.2">
      <c r="B932" s="84" t="s">
        <v>7</v>
      </c>
      <c r="C932" s="311">
        <v>17582</v>
      </c>
      <c r="D932" s="324"/>
      <c r="E932" s="325"/>
      <c r="F932" s="325"/>
      <c r="G932" s="325"/>
      <c r="H932" s="361" t="s">
        <v>1045</v>
      </c>
      <c r="I932" s="361" t="s">
        <v>1045</v>
      </c>
      <c r="J932" s="316"/>
    </row>
    <row r="933" spans="2:10" ht="13.5" thickBot="1" x14ac:dyDescent="0.25">
      <c r="B933" s="85" t="s">
        <v>7</v>
      </c>
      <c r="C933" s="312">
        <v>17587</v>
      </c>
      <c r="D933" s="326"/>
      <c r="E933" s="327"/>
      <c r="F933" s="327"/>
      <c r="G933" s="327"/>
      <c r="H933" s="363" t="s">
        <v>1045</v>
      </c>
      <c r="I933" s="363" t="s">
        <v>1045</v>
      </c>
      <c r="J933" s="321"/>
    </row>
    <row r="934" spans="2:10" x14ac:dyDescent="0.2">
      <c r="B934" s="247" t="s">
        <v>7</v>
      </c>
      <c r="C934" s="301">
        <v>17588</v>
      </c>
      <c r="D934" s="260">
        <v>0.82777777777777783</v>
      </c>
      <c r="F934" s="25">
        <v>3325</v>
      </c>
      <c r="G934" s="25"/>
      <c r="H934" s="90" t="s">
        <v>977</v>
      </c>
      <c r="I934" s="246" t="s">
        <v>192</v>
      </c>
    </row>
    <row r="935" spans="2:10" x14ac:dyDescent="0.2">
      <c r="B935" s="247" t="s">
        <v>7</v>
      </c>
      <c r="C935" s="301">
        <v>17588</v>
      </c>
      <c r="D935" s="260">
        <v>0.84791666666666676</v>
      </c>
      <c r="F935" s="25">
        <v>2528</v>
      </c>
      <c r="G935" s="25"/>
      <c r="H935" s="90" t="s">
        <v>728</v>
      </c>
      <c r="I935" s="246" t="s">
        <v>82</v>
      </c>
    </row>
    <row r="936" spans="2:10" x14ac:dyDescent="0.2">
      <c r="B936" s="16" t="s">
        <v>7</v>
      </c>
      <c r="C936" s="303">
        <v>17589</v>
      </c>
      <c r="D936" s="264">
        <v>0.35833333333333334</v>
      </c>
      <c r="E936" s="44">
        <v>0.37847222222222227</v>
      </c>
      <c r="F936" s="30">
        <v>2954</v>
      </c>
      <c r="G936" s="33" t="s">
        <v>981</v>
      </c>
      <c r="H936" s="91" t="s">
        <v>962</v>
      </c>
      <c r="I936" s="48" t="s">
        <v>349</v>
      </c>
      <c r="J936" s="413" t="str">
        <f>CONCATENATE($J$9,MID(G936,5,4))</f>
        <v>Engine &amp; truck to box 2954</v>
      </c>
    </row>
    <row r="937" spans="2:10" x14ac:dyDescent="0.2">
      <c r="B937" s="247" t="s">
        <v>7</v>
      </c>
      <c r="C937" s="301">
        <v>17593</v>
      </c>
      <c r="D937" s="260">
        <v>0.54027777777777775</v>
      </c>
      <c r="F937" s="247">
        <v>2950</v>
      </c>
      <c r="G937" s="25"/>
      <c r="H937" s="90" t="s">
        <v>986</v>
      </c>
      <c r="I937" s="246" t="s">
        <v>174</v>
      </c>
    </row>
    <row r="938" spans="2:10" x14ac:dyDescent="0.2">
      <c r="B938" s="247" t="s">
        <v>7</v>
      </c>
      <c r="C938" s="301">
        <v>17593</v>
      </c>
      <c r="D938" s="260">
        <v>0.69513888888888886</v>
      </c>
      <c r="F938" s="247">
        <v>2524</v>
      </c>
      <c r="G938" s="25"/>
      <c r="H938" s="90" t="s">
        <v>777</v>
      </c>
      <c r="I938" s="246" t="s">
        <v>174</v>
      </c>
    </row>
    <row r="939" spans="2:10" x14ac:dyDescent="0.2">
      <c r="B939" s="247" t="s">
        <v>7</v>
      </c>
      <c r="C939" s="301">
        <v>17597</v>
      </c>
      <c r="D939" s="260">
        <v>0.92222222222222217</v>
      </c>
      <c r="F939" s="247">
        <v>3365</v>
      </c>
      <c r="G939" s="25"/>
      <c r="H939" s="90" t="s">
        <v>897</v>
      </c>
      <c r="I939" s="246" t="s">
        <v>44</v>
      </c>
    </row>
    <row r="940" spans="2:10" x14ac:dyDescent="0.2">
      <c r="B940" s="247" t="s">
        <v>7</v>
      </c>
      <c r="C940" s="301">
        <v>17600</v>
      </c>
      <c r="D940" s="260">
        <v>0.63055555555555554</v>
      </c>
      <c r="F940" s="247">
        <v>2540</v>
      </c>
      <c r="G940" s="25"/>
      <c r="H940" s="90" t="s">
        <v>781</v>
      </c>
      <c r="I940" s="246" t="s">
        <v>44</v>
      </c>
    </row>
    <row r="941" spans="2:10" x14ac:dyDescent="0.2">
      <c r="B941" s="247" t="s">
        <v>7</v>
      </c>
      <c r="C941" s="301">
        <v>17603</v>
      </c>
      <c r="D941" s="260">
        <v>0.95277777777777783</v>
      </c>
      <c r="F941" s="247">
        <v>3785</v>
      </c>
      <c r="G941" s="25"/>
      <c r="H941" s="90" t="s">
        <v>908</v>
      </c>
      <c r="I941" s="246" t="s">
        <v>49</v>
      </c>
    </row>
    <row r="942" spans="2:10" x14ac:dyDescent="0.2">
      <c r="B942" s="510" t="s">
        <v>1017</v>
      </c>
      <c r="C942" s="301">
        <v>17604</v>
      </c>
      <c r="D942" s="260">
        <v>0.7680555555555556</v>
      </c>
      <c r="F942" s="247">
        <v>3754</v>
      </c>
      <c r="G942" s="25"/>
      <c r="H942" s="90" t="s">
        <v>987</v>
      </c>
      <c r="I942" s="246" t="s">
        <v>44</v>
      </c>
    </row>
    <row r="943" spans="2:10" x14ac:dyDescent="0.2">
      <c r="B943" s="512" t="s">
        <v>1017</v>
      </c>
      <c r="C943" s="301">
        <v>17604</v>
      </c>
      <c r="D943" s="260">
        <v>0.83124999999999993</v>
      </c>
      <c r="F943" s="247">
        <v>2498</v>
      </c>
      <c r="G943" s="25"/>
      <c r="H943" s="90" t="s">
        <v>819</v>
      </c>
      <c r="I943" s="246" t="s">
        <v>44</v>
      </c>
    </row>
    <row r="944" spans="2:10" x14ac:dyDescent="0.2">
      <c r="B944" s="247" t="s">
        <v>7</v>
      </c>
      <c r="C944" s="301">
        <v>17607</v>
      </c>
      <c r="D944" s="260">
        <v>0.65555555555555556</v>
      </c>
      <c r="F944" s="247">
        <v>2944</v>
      </c>
      <c r="G944" s="25"/>
      <c r="H944" s="90" t="s">
        <v>813</v>
      </c>
      <c r="I944" s="246" t="s">
        <v>44</v>
      </c>
    </row>
    <row r="945" spans="2:10" x14ac:dyDescent="0.2">
      <c r="B945" s="247" t="s">
        <v>7</v>
      </c>
      <c r="C945" s="301">
        <v>17607</v>
      </c>
      <c r="D945" s="260">
        <v>0.7104166666666667</v>
      </c>
      <c r="F945" s="25">
        <v>2976</v>
      </c>
      <c r="G945" s="29" t="s">
        <v>1018</v>
      </c>
      <c r="H945" s="90" t="s">
        <v>1007</v>
      </c>
      <c r="I945" s="246" t="s">
        <v>1022</v>
      </c>
      <c r="J945" s="348" t="str">
        <f>CONCATENATE($J$9,MID(G945,5,4))</f>
        <v>Engine &amp; truck to box 2976</v>
      </c>
    </row>
    <row r="946" spans="2:10" x14ac:dyDescent="0.2">
      <c r="B946" s="247" t="s">
        <v>7</v>
      </c>
      <c r="C946" s="301">
        <v>17610</v>
      </c>
      <c r="D946" s="260">
        <v>0.76666666666666661</v>
      </c>
      <c r="F946" s="247">
        <v>2449</v>
      </c>
      <c r="G946" s="25"/>
      <c r="H946" s="90" t="s">
        <v>989</v>
      </c>
      <c r="I946" s="246" t="s">
        <v>174</v>
      </c>
    </row>
    <row r="947" spans="2:10" x14ac:dyDescent="0.2">
      <c r="B947" s="247" t="s">
        <v>7</v>
      </c>
      <c r="C947" s="301">
        <v>17611</v>
      </c>
      <c r="D947" s="260">
        <v>0.10555555555555556</v>
      </c>
      <c r="F947" s="247">
        <v>2936</v>
      </c>
      <c r="G947" s="25"/>
      <c r="H947" s="90" t="s">
        <v>805</v>
      </c>
      <c r="I947" s="246" t="s">
        <v>419</v>
      </c>
    </row>
    <row r="948" spans="2:10" x14ac:dyDescent="0.2">
      <c r="B948" s="247" t="s">
        <v>7</v>
      </c>
      <c r="C948" s="301">
        <v>17611</v>
      </c>
      <c r="D948" s="260">
        <v>0.79722222222222217</v>
      </c>
      <c r="F948" s="247">
        <v>2464</v>
      </c>
      <c r="G948" s="25"/>
      <c r="H948" s="90" t="s">
        <v>990</v>
      </c>
      <c r="I948" s="246" t="s">
        <v>192</v>
      </c>
    </row>
    <row r="949" spans="2:10" x14ac:dyDescent="0.2">
      <c r="B949" s="247" t="s">
        <v>7</v>
      </c>
      <c r="C949" s="301">
        <v>17612</v>
      </c>
      <c r="D949" s="260">
        <v>4.5833333333333337E-2</v>
      </c>
      <c r="E949" s="32">
        <v>6.7361111111111108E-2</v>
      </c>
      <c r="F949" s="247">
        <v>2914</v>
      </c>
      <c r="G949" s="25"/>
      <c r="H949" s="90" t="s">
        <v>829</v>
      </c>
      <c r="I949" s="246" t="s">
        <v>411</v>
      </c>
    </row>
    <row r="950" spans="2:10" x14ac:dyDescent="0.2">
      <c r="B950" s="247" t="s">
        <v>7</v>
      </c>
      <c r="C950" s="301">
        <v>17612</v>
      </c>
      <c r="D950" s="260">
        <v>0.29375000000000001</v>
      </c>
      <c r="F950" s="247">
        <v>3708</v>
      </c>
      <c r="G950" s="25"/>
      <c r="H950" s="90" t="s">
        <v>905</v>
      </c>
      <c r="I950" s="246" t="s">
        <v>196</v>
      </c>
    </row>
    <row r="951" spans="2:10" x14ac:dyDescent="0.2">
      <c r="B951" s="247" t="s">
        <v>7</v>
      </c>
      <c r="C951" s="301">
        <v>17615</v>
      </c>
      <c r="D951" s="260">
        <v>0.70347222222222217</v>
      </c>
      <c r="F951" s="247">
        <v>3701</v>
      </c>
      <c r="G951" s="29" t="s">
        <v>1019</v>
      </c>
      <c r="H951" s="90" t="s">
        <v>898</v>
      </c>
      <c r="I951" s="246" t="s">
        <v>419</v>
      </c>
      <c r="J951" s="348" t="str">
        <f>CONCATENATE(B951,$J$6,F951)</f>
        <v>E 250 special call to box 3701</v>
      </c>
    </row>
    <row r="952" spans="2:10" x14ac:dyDescent="0.2">
      <c r="B952" s="247" t="s">
        <v>7</v>
      </c>
      <c r="C952" s="301">
        <v>17616</v>
      </c>
      <c r="D952" s="260">
        <v>0.62222222222222223</v>
      </c>
      <c r="F952" s="247">
        <v>2491</v>
      </c>
      <c r="G952" s="25"/>
      <c r="H952" s="90" t="s">
        <v>769</v>
      </c>
      <c r="I952" s="246" t="s">
        <v>44</v>
      </c>
    </row>
    <row r="953" spans="2:10" x14ac:dyDescent="0.2">
      <c r="B953" s="16" t="s">
        <v>7</v>
      </c>
      <c r="C953" s="303">
        <v>17619</v>
      </c>
      <c r="D953" s="264">
        <v>2.4305555555555556E-2</v>
      </c>
      <c r="E953" s="16"/>
      <c r="F953" s="16">
        <v>3913</v>
      </c>
      <c r="G953" s="30"/>
      <c r="H953" s="91" t="s">
        <v>948</v>
      </c>
      <c r="I953" s="48" t="s">
        <v>44</v>
      </c>
      <c r="J953" s="413"/>
    </row>
    <row r="954" spans="2:10" x14ac:dyDescent="0.2">
      <c r="B954" s="247" t="s">
        <v>7</v>
      </c>
      <c r="C954" s="301">
        <v>17630</v>
      </c>
      <c r="D954" s="260">
        <v>0.55972222222222223</v>
      </c>
      <c r="F954" s="247">
        <v>2941</v>
      </c>
      <c r="G954" s="25"/>
      <c r="H954" s="90" t="s">
        <v>810</v>
      </c>
      <c r="I954" s="246" t="s">
        <v>44</v>
      </c>
    </row>
    <row r="955" spans="2:10" x14ac:dyDescent="0.2">
      <c r="B955" s="247" t="s">
        <v>7</v>
      </c>
      <c r="C955" s="301">
        <v>17630</v>
      </c>
      <c r="D955" s="260">
        <v>0.65555555555555556</v>
      </c>
      <c r="E955" s="32">
        <v>0.68541666666666667</v>
      </c>
      <c r="F955" s="247">
        <v>2932</v>
      </c>
      <c r="G955" s="25"/>
      <c r="H955" s="90" t="s">
        <v>801</v>
      </c>
      <c r="I955" s="246" t="s">
        <v>419</v>
      </c>
    </row>
    <row r="956" spans="2:10" x14ac:dyDescent="0.2">
      <c r="B956" s="247" t="s">
        <v>7</v>
      </c>
      <c r="C956" s="301">
        <v>17632</v>
      </c>
      <c r="D956" s="260">
        <v>0.84305555555555556</v>
      </c>
      <c r="F956" s="247">
        <v>2524</v>
      </c>
      <c r="G956" s="29" t="s">
        <v>931</v>
      </c>
      <c r="H956" s="90" t="s">
        <v>777</v>
      </c>
      <c r="I956" s="246" t="s">
        <v>174</v>
      </c>
      <c r="J956" s="348" t="str">
        <f>CONCATENATE(B956,$J$6,F956)</f>
        <v>E 250 special call to box 2524</v>
      </c>
    </row>
    <row r="957" spans="2:10" x14ac:dyDescent="0.2">
      <c r="B957" s="247" t="s">
        <v>7</v>
      </c>
      <c r="C957" s="301">
        <v>17641</v>
      </c>
      <c r="D957" s="260">
        <v>5.8333333333333327E-2</v>
      </c>
      <c r="F957" s="25">
        <v>2490</v>
      </c>
      <c r="G957" s="25"/>
      <c r="H957" s="90" t="s">
        <v>768</v>
      </c>
      <c r="I957" s="246" t="s">
        <v>196</v>
      </c>
    </row>
    <row r="958" spans="2:10" x14ac:dyDescent="0.2">
      <c r="B958" s="247" t="s">
        <v>7</v>
      </c>
      <c r="C958" s="301">
        <v>17641</v>
      </c>
      <c r="D958" s="260">
        <v>0.36736111111111108</v>
      </c>
      <c r="E958" s="32">
        <v>0.37847222222222227</v>
      </c>
      <c r="F958" s="25">
        <v>2912</v>
      </c>
      <c r="G958" s="29" t="s">
        <v>1020</v>
      </c>
      <c r="H958" s="90" t="s">
        <v>1032</v>
      </c>
      <c r="I958" s="246" t="s">
        <v>1023</v>
      </c>
      <c r="J958" s="348" t="str">
        <f t="shared" ref="J958:J959" si="7">CONCATENATE($J$9,MID(G958,5,4))</f>
        <v>Engine &amp; truck to box 2912</v>
      </c>
    </row>
    <row r="959" spans="2:10" x14ac:dyDescent="0.2">
      <c r="B959" s="247" t="s">
        <v>7</v>
      </c>
      <c r="C959" s="301">
        <v>17641</v>
      </c>
      <c r="D959" s="260">
        <v>0.7631944444444444</v>
      </c>
      <c r="F959" s="247">
        <v>2940</v>
      </c>
      <c r="G959" s="29" t="s">
        <v>1021</v>
      </c>
      <c r="H959" s="90" t="s">
        <v>809</v>
      </c>
      <c r="I959" s="246" t="s">
        <v>49</v>
      </c>
      <c r="J959" s="348" t="str">
        <f t="shared" si="7"/>
        <v>Engine &amp; truck to box 2940</v>
      </c>
    </row>
    <row r="960" spans="2:10" x14ac:dyDescent="0.2">
      <c r="B960" s="247" t="s">
        <v>7</v>
      </c>
      <c r="C960" s="301">
        <v>17641</v>
      </c>
      <c r="D960" s="260">
        <v>0.93541666666666667</v>
      </c>
      <c r="F960" s="247">
        <v>3326</v>
      </c>
      <c r="G960" s="25"/>
      <c r="H960" s="90" t="s">
        <v>896</v>
      </c>
      <c r="I960" s="246" t="s">
        <v>44</v>
      </c>
    </row>
    <row r="961" spans="2:10" x14ac:dyDescent="0.2">
      <c r="B961" s="247" t="s">
        <v>7</v>
      </c>
      <c r="C961" s="301">
        <v>17642</v>
      </c>
      <c r="D961" s="260">
        <v>0.18958333333333333</v>
      </c>
      <c r="E961" s="32">
        <v>0.21041666666666667</v>
      </c>
      <c r="F961" s="25">
        <v>2470</v>
      </c>
      <c r="G961" s="25"/>
      <c r="H961" s="90" t="s">
        <v>991</v>
      </c>
      <c r="I961" s="246" t="s">
        <v>91</v>
      </c>
    </row>
    <row r="962" spans="2:10" x14ac:dyDescent="0.2">
      <c r="B962" s="16" t="s">
        <v>7</v>
      </c>
      <c r="C962" s="303">
        <v>17652</v>
      </c>
      <c r="D962" s="264">
        <v>0.66388888888888886</v>
      </c>
      <c r="E962" s="16"/>
      <c r="F962" s="30">
        <v>3709</v>
      </c>
      <c r="G962" s="30"/>
      <c r="H962" s="91" t="s">
        <v>906</v>
      </c>
      <c r="I962" s="48" t="s">
        <v>174</v>
      </c>
      <c r="J962" s="413"/>
    </row>
    <row r="963" spans="2:10" x14ac:dyDescent="0.2">
      <c r="B963" s="247" t="s">
        <v>7</v>
      </c>
      <c r="C963" s="301">
        <v>17654</v>
      </c>
      <c r="D963" s="260">
        <v>0.77708333333333324</v>
      </c>
      <c r="E963" s="32">
        <v>0.79791666666666661</v>
      </c>
      <c r="F963" s="25">
        <v>2516</v>
      </c>
      <c r="G963" s="25"/>
      <c r="H963" s="90" t="s">
        <v>775</v>
      </c>
      <c r="I963" s="246" t="s">
        <v>62</v>
      </c>
    </row>
    <row r="964" spans="2:10" x14ac:dyDescent="0.2">
      <c r="B964" s="247" t="s">
        <v>7</v>
      </c>
      <c r="C964" s="301">
        <v>17655</v>
      </c>
      <c r="D964" s="260">
        <v>2.9166666666666664E-2</v>
      </c>
      <c r="F964" s="25">
        <v>2907</v>
      </c>
      <c r="G964" s="25"/>
      <c r="H964" s="90" t="s">
        <v>992</v>
      </c>
      <c r="I964" s="246" t="s">
        <v>192</v>
      </c>
    </row>
    <row r="965" spans="2:10" x14ac:dyDescent="0.2">
      <c r="B965" s="247" t="s">
        <v>7</v>
      </c>
      <c r="C965" s="301">
        <v>17655</v>
      </c>
      <c r="D965" s="260">
        <v>0.16458333333333333</v>
      </c>
      <c r="F965" s="247">
        <v>3326</v>
      </c>
      <c r="G965" s="25"/>
      <c r="H965" s="90" t="s">
        <v>896</v>
      </c>
      <c r="I965" s="246" t="s">
        <v>50</v>
      </c>
    </row>
    <row r="966" spans="2:10" x14ac:dyDescent="0.2">
      <c r="B966" s="247" t="s">
        <v>7</v>
      </c>
      <c r="C966" s="301">
        <v>17655</v>
      </c>
      <c r="D966" s="260">
        <v>0.84513888888888899</v>
      </c>
      <c r="F966" s="25">
        <v>3772</v>
      </c>
      <c r="G966" s="25"/>
      <c r="H966" s="90" t="s">
        <v>994</v>
      </c>
      <c r="I966" s="246" t="s">
        <v>44</v>
      </c>
    </row>
    <row r="967" spans="2:10" x14ac:dyDescent="0.2">
      <c r="B967" s="247" t="s">
        <v>7</v>
      </c>
      <c r="C967" s="301">
        <v>17663</v>
      </c>
      <c r="D967" s="260">
        <v>0.89097222222222217</v>
      </c>
      <c r="F967" s="25">
        <v>3034</v>
      </c>
      <c r="G967" s="25"/>
      <c r="H967" s="90" t="s">
        <v>995</v>
      </c>
      <c r="I967" s="246" t="s">
        <v>44</v>
      </c>
    </row>
    <row r="968" spans="2:10" x14ac:dyDescent="0.2">
      <c r="B968" s="247" t="s">
        <v>7</v>
      </c>
      <c r="C968" s="301">
        <v>17667</v>
      </c>
      <c r="D968" s="260">
        <v>0.52777777777777779</v>
      </c>
      <c r="F968" s="247">
        <v>3326</v>
      </c>
      <c r="G968" s="25"/>
      <c r="H968" s="90" t="s">
        <v>896</v>
      </c>
      <c r="I968" s="246" t="s">
        <v>44</v>
      </c>
    </row>
    <row r="969" spans="2:10" x14ac:dyDescent="0.2">
      <c r="B969" s="509" t="s">
        <v>1026</v>
      </c>
      <c r="C969" s="301">
        <v>17673</v>
      </c>
      <c r="D969" s="260">
        <v>0.58680555555555558</v>
      </c>
      <c r="F969" s="25">
        <v>1552</v>
      </c>
      <c r="G969" s="25"/>
      <c r="H969" s="90" t="s">
        <v>993</v>
      </c>
      <c r="I969" s="246" t="s">
        <v>49</v>
      </c>
    </row>
    <row r="970" spans="2:10" x14ac:dyDescent="0.2">
      <c r="B970" s="247" t="s">
        <v>7</v>
      </c>
      <c r="C970" s="301">
        <v>17681</v>
      </c>
      <c r="D970" s="260">
        <v>0.59027777777777779</v>
      </c>
      <c r="F970" s="25">
        <v>3031</v>
      </c>
      <c r="G970" s="25"/>
      <c r="H970" s="90" t="s">
        <v>996</v>
      </c>
      <c r="I970" s="246" t="s">
        <v>1027</v>
      </c>
    </row>
    <row r="971" spans="2:10" x14ac:dyDescent="0.2">
      <c r="B971" s="247" t="s">
        <v>7</v>
      </c>
      <c r="C971" s="301">
        <v>17682</v>
      </c>
      <c r="D971" s="260">
        <v>0.50972222222222219</v>
      </c>
      <c r="F971" s="247">
        <v>2557</v>
      </c>
      <c r="G971" s="25"/>
      <c r="H971" s="90" t="s">
        <v>824</v>
      </c>
      <c r="I971" s="246" t="s">
        <v>44</v>
      </c>
    </row>
    <row r="972" spans="2:10" x14ac:dyDescent="0.2">
      <c r="B972" s="16" t="s">
        <v>7</v>
      </c>
      <c r="C972" s="303">
        <v>17684</v>
      </c>
      <c r="D972" s="264">
        <v>0.93402777777777779</v>
      </c>
      <c r="E972" s="16"/>
      <c r="F972" s="16">
        <v>2534</v>
      </c>
      <c r="G972" s="30"/>
      <c r="H972" s="91" t="s">
        <v>876</v>
      </c>
      <c r="I972" s="48" t="s">
        <v>49</v>
      </c>
      <c r="J972" s="413"/>
    </row>
    <row r="973" spans="2:10" x14ac:dyDescent="0.2">
      <c r="B973" s="247" t="s">
        <v>7</v>
      </c>
      <c r="C973" s="301">
        <v>17688</v>
      </c>
      <c r="D973" s="260">
        <v>0.54236111111111118</v>
      </c>
      <c r="F973" s="25">
        <v>3796</v>
      </c>
      <c r="G973" s="25"/>
      <c r="H973" s="90" t="s">
        <v>997</v>
      </c>
      <c r="I973" s="246" t="s">
        <v>44</v>
      </c>
    </row>
    <row r="974" spans="2:10" x14ac:dyDescent="0.2">
      <c r="B974" s="247" t="s">
        <v>7</v>
      </c>
      <c r="C974" s="301">
        <v>17688</v>
      </c>
      <c r="D974" s="260">
        <v>0.73541666666666661</v>
      </c>
      <c r="F974" s="25">
        <v>3796</v>
      </c>
      <c r="G974" s="25"/>
      <c r="H974" s="90" t="s">
        <v>997</v>
      </c>
      <c r="I974" s="246" t="s">
        <v>49</v>
      </c>
    </row>
    <row r="975" spans="2:10" x14ac:dyDescent="0.2">
      <c r="B975" s="247" t="s">
        <v>7</v>
      </c>
      <c r="C975" s="301">
        <v>17691</v>
      </c>
      <c r="D975" s="260">
        <v>0.90486111111111101</v>
      </c>
      <c r="F975" s="247">
        <v>2948</v>
      </c>
      <c r="G975" s="29" t="s">
        <v>1024</v>
      </c>
      <c r="H975" s="90" t="s">
        <v>831</v>
      </c>
      <c r="I975" s="246" t="s">
        <v>63</v>
      </c>
      <c r="J975" s="348" t="str">
        <f>CONCATENATE(B975,$J$6,F975)</f>
        <v>E 250 special call to box 2948</v>
      </c>
    </row>
    <row r="976" spans="2:10" x14ac:dyDescent="0.2">
      <c r="B976" s="247" t="s">
        <v>7</v>
      </c>
      <c r="C976" s="301">
        <v>17692</v>
      </c>
      <c r="D976" s="260">
        <v>8.3333333333333332E-3</v>
      </c>
      <c r="F976" s="247">
        <v>2537</v>
      </c>
      <c r="G976" s="25"/>
      <c r="H976" s="90" t="s">
        <v>780</v>
      </c>
      <c r="I976" s="246" t="s">
        <v>49</v>
      </c>
    </row>
    <row r="977" spans="2:10" x14ac:dyDescent="0.2">
      <c r="B977" s="247" t="s">
        <v>7</v>
      </c>
      <c r="C977" s="301">
        <v>17692</v>
      </c>
      <c r="D977" s="260">
        <v>0.80138888888888893</v>
      </c>
      <c r="F977" s="247">
        <v>2537</v>
      </c>
      <c r="G977" s="25"/>
      <c r="H977" s="90" t="s">
        <v>780</v>
      </c>
      <c r="I977" s="246" t="s">
        <v>49</v>
      </c>
    </row>
    <row r="978" spans="2:10" x14ac:dyDescent="0.2">
      <c r="B978" s="247" t="s">
        <v>7</v>
      </c>
      <c r="C978" s="301">
        <v>17695</v>
      </c>
      <c r="D978" s="260">
        <v>0.55069444444444449</v>
      </c>
      <c r="F978" s="25">
        <v>2569</v>
      </c>
      <c r="G978" s="25"/>
      <c r="H978" s="90" t="s">
        <v>998</v>
      </c>
      <c r="I978" s="246" t="s">
        <v>44</v>
      </c>
    </row>
    <row r="979" spans="2:10" x14ac:dyDescent="0.2">
      <c r="B979" s="247" t="s">
        <v>7</v>
      </c>
      <c r="C979" s="301">
        <v>17695</v>
      </c>
      <c r="D979" s="260">
        <v>0.63472222222222219</v>
      </c>
      <c r="F979" s="247">
        <v>2855</v>
      </c>
      <c r="G979" s="25"/>
      <c r="H979" s="90" t="s">
        <v>784</v>
      </c>
      <c r="I979" s="246" t="s">
        <v>44</v>
      </c>
    </row>
    <row r="980" spans="2:10" x14ac:dyDescent="0.2">
      <c r="B980" s="247" t="s">
        <v>7</v>
      </c>
      <c r="C980" s="301">
        <v>17696</v>
      </c>
      <c r="D980" s="260">
        <v>0.52430555555555558</v>
      </c>
      <c r="F980" s="247">
        <v>2516</v>
      </c>
      <c r="G980" s="25"/>
      <c r="H980" s="90" t="s">
        <v>775</v>
      </c>
      <c r="I980" s="246" t="s">
        <v>49</v>
      </c>
    </row>
    <row r="981" spans="2:10" x14ac:dyDescent="0.2">
      <c r="B981" s="247" t="s">
        <v>7</v>
      </c>
      <c r="C981" s="301">
        <v>17699</v>
      </c>
      <c r="D981" s="260">
        <v>0.9555555555555556</v>
      </c>
      <c r="F981" s="247">
        <v>2541</v>
      </c>
      <c r="G981" s="25"/>
      <c r="H981" s="90" t="s">
        <v>879</v>
      </c>
      <c r="I981" s="246" t="s">
        <v>1028</v>
      </c>
    </row>
    <row r="982" spans="2:10" x14ac:dyDescent="0.2">
      <c r="B982" s="247" t="s">
        <v>7</v>
      </c>
      <c r="C982" s="301">
        <v>17703</v>
      </c>
      <c r="D982" s="260">
        <v>0.40833333333333338</v>
      </c>
      <c r="F982" s="247">
        <v>2914</v>
      </c>
      <c r="G982" s="29" t="s">
        <v>1025</v>
      </c>
      <c r="H982" s="90" t="s">
        <v>829</v>
      </c>
      <c r="I982" s="246" t="s">
        <v>1029</v>
      </c>
      <c r="J982" s="348" t="str">
        <f>CONCATENATE($J$9,MID(G982,5,4))</f>
        <v>Engine &amp; truck to box 2914</v>
      </c>
    </row>
    <row r="983" spans="2:10" x14ac:dyDescent="0.2">
      <c r="B983" s="247" t="s">
        <v>7</v>
      </c>
      <c r="C983" s="301">
        <v>17704</v>
      </c>
      <c r="D983" s="260">
        <v>0.52152777777777781</v>
      </c>
      <c r="F983" s="25">
        <v>2980</v>
      </c>
      <c r="G983" s="25"/>
      <c r="H983" s="90" t="s">
        <v>999</v>
      </c>
      <c r="I983" s="246" t="s">
        <v>49</v>
      </c>
    </row>
    <row r="984" spans="2:10" x14ac:dyDescent="0.2">
      <c r="B984" s="247" t="s">
        <v>7</v>
      </c>
      <c r="C984" s="301">
        <v>17706</v>
      </c>
      <c r="D984" s="260">
        <v>0.7895833333333333</v>
      </c>
      <c r="F984" s="247">
        <v>2530</v>
      </c>
      <c r="G984" s="25"/>
      <c r="H984" s="90" t="s">
        <v>873</v>
      </c>
      <c r="I984" s="246" t="s">
        <v>411</v>
      </c>
    </row>
    <row r="985" spans="2:10" x14ac:dyDescent="0.2">
      <c r="B985" s="247" t="s">
        <v>7</v>
      </c>
      <c r="C985" s="301">
        <v>17711</v>
      </c>
      <c r="D985" s="260">
        <v>0.51388888888888895</v>
      </c>
      <c r="F985" s="25">
        <v>2954</v>
      </c>
      <c r="G985" s="29" t="s">
        <v>981</v>
      </c>
      <c r="H985" s="90" t="s">
        <v>962</v>
      </c>
      <c r="I985" s="246" t="s">
        <v>327</v>
      </c>
      <c r="J985" s="348" t="str">
        <f>CONCATENATE($J$9,MID(G985,5,4))</f>
        <v>Engine &amp; truck to box 2954</v>
      </c>
    </row>
    <row r="986" spans="2:10" x14ac:dyDescent="0.2">
      <c r="B986" s="247" t="s">
        <v>7</v>
      </c>
      <c r="C986" s="301">
        <v>17711</v>
      </c>
      <c r="D986" s="260">
        <v>0.7270833333333333</v>
      </c>
      <c r="F986" s="25">
        <v>2411</v>
      </c>
      <c r="G986" s="25"/>
      <c r="H986" s="90" t="s">
        <v>1030</v>
      </c>
      <c r="I986" s="246" t="s">
        <v>44</v>
      </c>
    </row>
    <row r="987" spans="2:10" x14ac:dyDescent="0.2">
      <c r="B987" s="247" t="s">
        <v>7</v>
      </c>
      <c r="C987" s="301">
        <v>17713</v>
      </c>
      <c r="D987" s="260">
        <v>0.92569444444444438</v>
      </c>
      <c r="F987" s="247">
        <v>2980</v>
      </c>
      <c r="G987" s="25"/>
      <c r="H987" s="90" t="s">
        <v>999</v>
      </c>
      <c r="I987" s="246" t="s">
        <v>1040</v>
      </c>
    </row>
    <row r="988" spans="2:10" x14ac:dyDescent="0.2">
      <c r="B988" s="16" t="s">
        <v>7</v>
      </c>
      <c r="C988" s="303">
        <v>17713</v>
      </c>
      <c r="D988" s="264">
        <v>0.9604166666666667</v>
      </c>
      <c r="E988" s="16"/>
      <c r="F988" s="30">
        <v>2916</v>
      </c>
      <c r="G988" s="30"/>
      <c r="H988" s="91" t="s">
        <v>1031</v>
      </c>
      <c r="I988" s="48" t="s">
        <v>49</v>
      </c>
      <c r="J988" s="413"/>
    </row>
    <row r="989" spans="2:10" x14ac:dyDescent="0.2">
      <c r="B989" s="247" t="s">
        <v>7</v>
      </c>
      <c r="C989" s="301">
        <v>17715</v>
      </c>
      <c r="D989" s="260">
        <v>6.3888888888888884E-2</v>
      </c>
      <c r="F989" s="25">
        <v>3017</v>
      </c>
      <c r="G989" s="25"/>
      <c r="H989" s="90" t="s">
        <v>1035</v>
      </c>
      <c r="I989" s="246" t="s">
        <v>1041</v>
      </c>
    </row>
    <row r="990" spans="2:10" x14ac:dyDescent="0.2">
      <c r="B990" s="247" t="s">
        <v>7</v>
      </c>
      <c r="C990" s="301">
        <v>17717</v>
      </c>
      <c r="D990" s="260">
        <v>0.47291666666666665</v>
      </c>
      <c r="F990" s="247">
        <v>2431</v>
      </c>
      <c r="G990" s="25"/>
      <c r="H990" s="90" t="s">
        <v>963</v>
      </c>
      <c r="I990" s="246" t="s">
        <v>1027</v>
      </c>
    </row>
    <row r="991" spans="2:10" x14ac:dyDescent="0.2">
      <c r="B991" s="247" t="s">
        <v>7</v>
      </c>
      <c r="C991" s="301">
        <v>17720</v>
      </c>
      <c r="D991" s="260">
        <v>0.82152777777777775</v>
      </c>
      <c r="F991" s="247">
        <v>2478</v>
      </c>
      <c r="G991" s="25"/>
      <c r="H991" s="90" t="s">
        <v>766</v>
      </c>
      <c r="I991" s="246" t="s">
        <v>739</v>
      </c>
    </row>
    <row r="992" spans="2:10" x14ac:dyDescent="0.2">
      <c r="B992" s="247" t="s">
        <v>7</v>
      </c>
      <c r="C992" s="301">
        <v>17720</v>
      </c>
      <c r="D992" s="260">
        <v>0.86041666666666661</v>
      </c>
      <c r="F992" s="247">
        <v>2518</v>
      </c>
      <c r="G992" s="25"/>
      <c r="H992" s="90" t="s">
        <v>867</v>
      </c>
      <c r="I992" s="246" t="s">
        <v>285</v>
      </c>
    </row>
    <row r="993" spans="2:10" x14ac:dyDescent="0.2">
      <c r="B993" s="247" t="s">
        <v>7</v>
      </c>
      <c r="C993" s="301">
        <v>17721</v>
      </c>
      <c r="D993" s="260">
        <v>0.76041666666666663</v>
      </c>
      <c r="F993" s="247">
        <v>2548</v>
      </c>
      <c r="G993" s="25"/>
      <c r="H993" s="90" t="s">
        <v>884</v>
      </c>
      <c r="I993" s="246" t="s">
        <v>44</v>
      </c>
    </row>
    <row r="994" spans="2:10" x14ac:dyDescent="0.2">
      <c r="B994" s="247" t="s">
        <v>7</v>
      </c>
      <c r="C994" s="301">
        <v>17725</v>
      </c>
      <c r="D994" s="260">
        <v>0.51944444444444449</v>
      </c>
      <c r="F994" s="25">
        <v>2986</v>
      </c>
      <c r="G994" s="25"/>
      <c r="H994" s="90" t="s">
        <v>1034</v>
      </c>
      <c r="I994" s="246" t="s">
        <v>192</v>
      </c>
    </row>
    <row r="995" spans="2:10" x14ac:dyDescent="0.2">
      <c r="B995" s="247" t="s">
        <v>7</v>
      </c>
      <c r="C995" s="301">
        <v>17726</v>
      </c>
      <c r="D995" s="260">
        <v>0.3756944444444445</v>
      </c>
      <c r="F995" s="25">
        <v>2853</v>
      </c>
      <c r="G995" s="25"/>
      <c r="H995" s="90" t="s">
        <v>1033</v>
      </c>
      <c r="I995" s="246" t="s">
        <v>91</v>
      </c>
    </row>
    <row r="996" spans="2:10" x14ac:dyDescent="0.2">
      <c r="B996" s="247" t="s">
        <v>7</v>
      </c>
      <c r="C996" s="301">
        <v>17726</v>
      </c>
      <c r="D996" s="260">
        <v>0.5083333333333333</v>
      </c>
      <c r="F996" s="247">
        <v>3781</v>
      </c>
      <c r="G996" s="25"/>
      <c r="H996" s="90" t="s">
        <v>978</v>
      </c>
      <c r="I996" s="246" t="s">
        <v>44</v>
      </c>
    </row>
    <row r="997" spans="2:10" x14ac:dyDescent="0.2">
      <c r="B997" s="247" t="s">
        <v>7</v>
      </c>
      <c r="C997" s="301">
        <v>17728</v>
      </c>
      <c r="D997" s="260">
        <v>0.83888888888888891</v>
      </c>
      <c r="F997" s="247">
        <v>1524</v>
      </c>
      <c r="G997" s="25"/>
      <c r="H997" s="90" t="s">
        <v>816</v>
      </c>
      <c r="I997" s="246" t="s">
        <v>44</v>
      </c>
    </row>
    <row r="998" spans="2:10" x14ac:dyDescent="0.2">
      <c r="B998" s="247" t="s">
        <v>7</v>
      </c>
      <c r="C998" s="301">
        <v>17729</v>
      </c>
      <c r="D998" s="260">
        <v>0.89444444444444438</v>
      </c>
      <c r="F998" s="25">
        <v>3869</v>
      </c>
      <c r="G998" s="29" t="s">
        <v>1038</v>
      </c>
      <c r="H998" s="90" t="s">
        <v>1037</v>
      </c>
      <c r="I998" s="246" t="s">
        <v>62</v>
      </c>
      <c r="J998" s="348" t="str">
        <f>CONCATENATE(B998,$J$6,F998)</f>
        <v>E 250 special call to box 3869</v>
      </c>
    </row>
    <row r="999" spans="2:10" x14ac:dyDescent="0.2">
      <c r="B999" s="247" t="s">
        <v>7</v>
      </c>
      <c r="C999" s="301">
        <v>17732</v>
      </c>
      <c r="D999" s="260">
        <v>0.5229166666666667</v>
      </c>
      <c r="F999" s="247">
        <v>2930</v>
      </c>
      <c r="G999" s="25"/>
      <c r="H999" s="90" t="s">
        <v>799</v>
      </c>
      <c r="I999" s="246" t="s">
        <v>44</v>
      </c>
    </row>
    <row r="1000" spans="2:10" x14ac:dyDescent="0.2">
      <c r="B1000" s="247" t="s">
        <v>7</v>
      </c>
      <c r="C1000" s="301">
        <v>17736</v>
      </c>
      <c r="D1000" s="260">
        <v>0.7993055555555556</v>
      </c>
      <c r="F1000" s="247">
        <v>3787</v>
      </c>
      <c r="G1000" s="25"/>
      <c r="H1000" s="90" t="s">
        <v>909</v>
      </c>
      <c r="I1000" s="246" t="s">
        <v>61</v>
      </c>
    </row>
    <row r="1001" spans="2:10" x14ac:dyDescent="0.2">
      <c r="B1001" s="247" t="s">
        <v>7</v>
      </c>
      <c r="C1001" s="301">
        <v>17736</v>
      </c>
      <c r="D1001" s="260">
        <v>0.8881944444444444</v>
      </c>
      <c r="F1001" s="247">
        <v>2952</v>
      </c>
      <c r="G1001" s="29" t="s">
        <v>980</v>
      </c>
      <c r="H1001" s="90" t="s">
        <v>832</v>
      </c>
      <c r="I1001" s="246" t="s">
        <v>1042</v>
      </c>
      <c r="J1001" s="348" t="str">
        <f>CONCATENATE($J$9,MID(G1001,5,4))</f>
        <v>Engine &amp; truck to box 2952</v>
      </c>
    </row>
    <row r="1002" spans="2:10" x14ac:dyDescent="0.2">
      <c r="B1002" s="247" t="s">
        <v>7</v>
      </c>
      <c r="C1002" s="301">
        <v>17742</v>
      </c>
      <c r="D1002" s="260">
        <v>0.84652777777777777</v>
      </c>
      <c r="F1002" s="25">
        <v>3793</v>
      </c>
      <c r="G1002" s="25"/>
      <c r="H1002" s="90" t="s">
        <v>1036</v>
      </c>
      <c r="I1002" s="246" t="s">
        <v>196</v>
      </c>
    </row>
    <row r="1003" spans="2:10" x14ac:dyDescent="0.2">
      <c r="B1003" s="247" t="s">
        <v>7</v>
      </c>
      <c r="C1003" s="301">
        <v>17742</v>
      </c>
      <c r="D1003" s="260">
        <v>0.88611111111111107</v>
      </c>
      <c r="F1003" s="247">
        <v>2567</v>
      </c>
      <c r="G1003" s="25"/>
      <c r="H1003" s="90" t="s">
        <v>825</v>
      </c>
      <c r="I1003" s="246" t="s">
        <v>44</v>
      </c>
    </row>
    <row r="1004" spans="2:10" x14ac:dyDescent="0.2">
      <c r="B1004" s="16" t="s">
        <v>7</v>
      </c>
      <c r="C1004" s="303">
        <v>17743</v>
      </c>
      <c r="D1004" s="264">
        <v>0.94305555555555554</v>
      </c>
      <c r="E1004" s="16"/>
      <c r="F1004" s="16">
        <v>2527</v>
      </c>
      <c r="G1004" s="33" t="s">
        <v>1039</v>
      </c>
      <c r="H1004" s="91" t="s">
        <v>871</v>
      </c>
      <c r="I1004" s="48" t="s">
        <v>419</v>
      </c>
      <c r="J1004" s="413" t="str">
        <f>CONCATENATE($J$9,MID(G1004,5,4))</f>
        <v>Engine &amp; truck to box 2527</v>
      </c>
    </row>
    <row r="1005" spans="2:10" x14ac:dyDescent="0.2">
      <c r="B1005" s="247" t="s">
        <v>7</v>
      </c>
      <c r="C1005" s="301">
        <v>17755</v>
      </c>
      <c r="D1005" s="260">
        <v>0.51736111111111105</v>
      </c>
      <c r="F1005" s="247">
        <v>1523</v>
      </c>
      <c r="G1005" s="25"/>
      <c r="H1005" s="90" t="s">
        <v>815</v>
      </c>
      <c r="I1005" s="246" t="s">
        <v>49</v>
      </c>
    </row>
    <row r="1006" spans="2:10" x14ac:dyDescent="0.2">
      <c r="B1006" s="247" t="s">
        <v>7</v>
      </c>
      <c r="C1006" s="301">
        <v>17755</v>
      </c>
      <c r="D1006" s="260">
        <v>0.64652777777777781</v>
      </c>
      <c r="F1006" s="247">
        <v>2913</v>
      </c>
      <c r="G1006" s="25"/>
      <c r="H1006" s="90" t="s">
        <v>612</v>
      </c>
      <c r="I1006" s="246" t="s">
        <v>44</v>
      </c>
    </row>
    <row r="1007" spans="2:10" x14ac:dyDescent="0.2">
      <c r="B1007" s="247" t="s">
        <v>7</v>
      </c>
      <c r="C1007" s="301">
        <v>17757</v>
      </c>
      <c r="D1007" s="260">
        <v>0.78680555555555554</v>
      </c>
      <c r="F1007" s="247">
        <v>3913</v>
      </c>
      <c r="G1007" s="25"/>
      <c r="H1007" s="90" t="s">
        <v>948</v>
      </c>
      <c r="I1007" s="246" t="s">
        <v>44</v>
      </c>
    </row>
    <row r="1008" spans="2:10" x14ac:dyDescent="0.2">
      <c r="B1008" s="247" t="s">
        <v>7</v>
      </c>
      <c r="C1008" s="301">
        <v>17762</v>
      </c>
      <c r="D1008" s="260">
        <v>0.58611111111111114</v>
      </c>
      <c r="F1008" s="35">
        <v>3864</v>
      </c>
      <c r="G1008" s="34"/>
      <c r="H1008" s="90" t="s">
        <v>1056</v>
      </c>
      <c r="I1008" s="246" t="s">
        <v>44</v>
      </c>
    </row>
    <row r="1009" spans="2:10" x14ac:dyDescent="0.2">
      <c r="B1009" s="247" t="s">
        <v>7</v>
      </c>
      <c r="C1009" s="301">
        <v>17765</v>
      </c>
      <c r="D1009" s="260">
        <v>1.3888888888888888E-2</v>
      </c>
      <c r="F1009" s="14">
        <v>3703</v>
      </c>
      <c r="G1009" s="25"/>
      <c r="H1009" s="90" t="s">
        <v>900</v>
      </c>
      <c r="I1009" s="246" t="s">
        <v>49</v>
      </c>
    </row>
    <row r="1010" spans="2:10" x14ac:dyDescent="0.2">
      <c r="B1010" s="247" t="s">
        <v>7</v>
      </c>
      <c r="C1010" s="301">
        <v>17765</v>
      </c>
      <c r="D1010" s="260">
        <v>0.78125</v>
      </c>
      <c r="F1010" s="35">
        <v>3786</v>
      </c>
      <c r="G1010" s="34"/>
      <c r="H1010" s="90" t="s">
        <v>1055</v>
      </c>
      <c r="I1010" s="246" t="s">
        <v>49</v>
      </c>
    </row>
    <row r="1011" spans="2:10" x14ac:dyDescent="0.2">
      <c r="B1011" s="247" t="s">
        <v>7</v>
      </c>
      <c r="C1011" s="301">
        <v>17772</v>
      </c>
      <c r="D1011" s="260">
        <v>0.91111111111111109</v>
      </c>
      <c r="F1011" s="14">
        <v>3365</v>
      </c>
      <c r="G1011" s="25"/>
      <c r="H1011" s="90" t="s">
        <v>897</v>
      </c>
      <c r="I1011" s="246" t="s">
        <v>44</v>
      </c>
    </row>
    <row r="1012" spans="2:10" x14ac:dyDescent="0.2">
      <c r="B1012" s="247" t="s">
        <v>7</v>
      </c>
      <c r="C1012" s="301">
        <v>17773</v>
      </c>
      <c r="D1012" s="260">
        <v>0.77708333333333324</v>
      </c>
      <c r="F1012" s="14">
        <v>3868</v>
      </c>
      <c r="G1012" s="25"/>
      <c r="H1012" s="90" t="s">
        <v>1068</v>
      </c>
      <c r="I1012" s="246" t="s">
        <v>62</v>
      </c>
    </row>
    <row r="1013" spans="2:10" x14ac:dyDescent="0.2">
      <c r="B1013" s="247" t="s">
        <v>7</v>
      </c>
      <c r="C1013" s="301">
        <v>17773</v>
      </c>
      <c r="D1013" s="260">
        <v>0.18263888888888891</v>
      </c>
      <c r="F1013" s="14">
        <v>3793</v>
      </c>
      <c r="G1013" s="25"/>
      <c r="H1013" s="90" t="s">
        <v>1036</v>
      </c>
      <c r="I1013" s="246" t="s">
        <v>196</v>
      </c>
    </row>
    <row r="1014" spans="2:10" x14ac:dyDescent="0.2">
      <c r="B1014" s="247" t="s">
        <v>7</v>
      </c>
      <c r="C1014" s="301">
        <v>17776</v>
      </c>
      <c r="D1014" s="260">
        <v>0.64236111111111105</v>
      </c>
      <c r="F1014" s="35">
        <v>2481</v>
      </c>
      <c r="G1014" s="34"/>
      <c r="H1014" s="90" t="s">
        <v>1051</v>
      </c>
      <c r="I1014" s="246" t="s">
        <v>61</v>
      </c>
    </row>
    <row r="1015" spans="2:10" x14ac:dyDescent="0.2">
      <c r="B1015" s="247" t="s">
        <v>7</v>
      </c>
      <c r="C1015" s="301">
        <v>17776</v>
      </c>
      <c r="D1015" s="260">
        <v>0.6694444444444444</v>
      </c>
      <c r="F1015" s="14">
        <v>2944</v>
      </c>
      <c r="G1015" s="25"/>
      <c r="H1015" s="90" t="s">
        <v>813</v>
      </c>
      <c r="I1015" s="246" t="s">
        <v>44</v>
      </c>
    </row>
    <row r="1016" spans="2:10" x14ac:dyDescent="0.2">
      <c r="B1016" s="16" t="s">
        <v>7</v>
      </c>
      <c r="C1016" s="303">
        <v>17776</v>
      </c>
      <c r="D1016" s="264">
        <v>0.72013888888888899</v>
      </c>
      <c r="E1016" s="16"/>
      <c r="F1016" s="38">
        <v>2996</v>
      </c>
      <c r="G1016" s="30" t="s">
        <v>1057</v>
      </c>
      <c r="H1016" s="91" t="s">
        <v>835</v>
      </c>
      <c r="I1016" s="48" t="s">
        <v>62</v>
      </c>
      <c r="J1016" s="413" t="str">
        <f>CONCATENATE(B1016,$J$6,F1016)</f>
        <v>E 250 special call to box 2996</v>
      </c>
    </row>
    <row r="1017" spans="2:10" x14ac:dyDescent="0.2">
      <c r="B1017" s="247" t="s">
        <v>7</v>
      </c>
      <c r="C1017" s="301">
        <v>17780</v>
      </c>
      <c r="D1017" s="260">
        <v>0.82638888888888884</v>
      </c>
      <c r="F1017" s="35">
        <v>2471</v>
      </c>
      <c r="G1017" s="34"/>
      <c r="H1017" s="90" t="s">
        <v>1048</v>
      </c>
      <c r="I1017" s="246" t="s">
        <v>676</v>
      </c>
    </row>
    <row r="1018" spans="2:10" x14ac:dyDescent="0.2">
      <c r="B1018" s="247" t="s">
        <v>7</v>
      </c>
      <c r="C1018" s="301">
        <v>17780</v>
      </c>
      <c r="D1018" s="260">
        <v>0.86388888888888893</v>
      </c>
      <c r="F1018" s="14">
        <v>2504</v>
      </c>
      <c r="G1018" s="29" t="s">
        <v>1058</v>
      </c>
      <c r="H1018" s="90" t="s">
        <v>964</v>
      </c>
      <c r="I1018" s="246" t="s">
        <v>1069</v>
      </c>
    </row>
    <row r="1019" spans="2:10" x14ac:dyDescent="0.2">
      <c r="B1019" s="247" t="s">
        <v>7</v>
      </c>
      <c r="C1019" s="301">
        <v>17783</v>
      </c>
      <c r="D1019" s="260">
        <v>0.52916666666666667</v>
      </c>
      <c r="F1019" s="14">
        <v>3326</v>
      </c>
      <c r="G1019" s="25"/>
      <c r="H1019" s="90" t="s">
        <v>896</v>
      </c>
      <c r="I1019" s="246" t="s">
        <v>44</v>
      </c>
    </row>
    <row r="1020" spans="2:10" x14ac:dyDescent="0.2">
      <c r="B1020" s="247" t="s">
        <v>7</v>
      </c>
      <c r="C1020" s="301">
        <v>17783</v>
      </c>
      <c r="D1020" s="260">
        <v>0.55208333333333337</v>
      </c>
      <c r="F1020" s="35">
        <v>2854</v>
      </c>
      <c r="G1020" s="34"/>
      <c r="H1020" s="90" t="s">
        <v>1053</v>
      </c>
      <c r="I1020" s="246" t="s">
        <v>302</v>
      </c>
    </row>
    <row r="1021" spans="2:10" x14ac:dyDescent="0.2">
      <c r="B1021" s="509" t="s">
        <v>51</v>
      </c>
      <c r="C1021" s="301">
        <v>17788</v>
      </c>
      <c r="D1021" s="260">
        <v>0.1173611111111111</v>
      </c>
      <c r="F1021" s="14">
        <v>3707</v>
      </c>
      <c r="G1021" s="25"/>
      <c r="H1021" s="90" t="s">
        <v>904</v>
      </c>
      <c r="I1021" s="246" t="s">
        <v>44</v>
      </c>
    </row>
    <row r="1022" spans="2:10" x14ac:dyDescent="0.2">
      <c r="B1022" s="247" t="s">
        <v>7</v>
      </c>
      <c r="C1022" s="301">
        <v>17791</v>
      </c>
      <c r="D1022" s="260">
        <v>0.62708333333333333</v>
      </c>
      <c r="F1022" s="14">
        <v>2469</v>
      </c>
      <c r="G1022" s="34"/>
      <c r="H1022" s="90" t="s">
        <v>1047</v>
      </c>
      <c r="I1022" s="246" t="s">
        <v>44</v>
      </c>
    </row>
    <row r="1023" spans="2:10" x14ac:dyDescent="0.2">
      <c r="B1023" s="247" t="s">
        <v>7</v>
      </c>
      <c r="C1023" s="301">
        <v>17791</v>
      </c>
      <c r="D1023" s="260">
        <v>0.63402777777777775</v>
      </c>
      <c r="F1023" s="14">
        <v>2506</v>
      </c>
      <c r="G1023" s="25"/>
      <c r="H1023" s="90" t="s">
        <v>821</v>
      </c>
      <c r="I1023" s="246" t="s">
        <v>44</v>
      </c>
    </row>
    <row r="1024" spans="2:10" x14ac:dyDescent="0.2">
      <c r="B1024" s="247" t="s">
        <v>7</v>
      </c>
      <c r="C1024" s="301">
        <v>17791</v>
      </c>
      <c r="D1024" s="260">
        <v>0.72152777777777777</v>
      </c>
      <c r="F1024" s="14">
        <v>2988</v>
      </c>
      <c r="G1024" s="34"/>
      <c r="H1024" s="90" t="s">
        <v>1054</v>
      </c>
      <c r="I1024" s="246" t="s">
        <v>44</v>
      </c>
    </row>
    <row r="1025" spans="2:10" x14ac:dyDescent="0.2">
      <c r="B1025" s="247" t="s">
        <v>7</v>
      </c>
      <c r="C1025" s="301">
        <v>17792</v>
      </c>
      <c r="D1025" s="260">
        <v>0.5756944444444444</v>
      </c>
      <c r="F1025" s="14">
        <v>3703</v>
      </c>
      <c r="G1025" s="29" t="s">
        <v>1059</v>
      </c>
      <c r="H1025" s="90" t="s">
        <v>900</v>
      </c>
      <c r="I1025" s="246" t="s">
        <v>174</v>
      </c>
      <c r="J1025" s="348" t="str">
        <f>CONCATENATE(B1025,$J$6,F1025)</f>
        <v>E 250 special call to box 3703</v>
      </c>
    </row>
    <row r="1026" spans="2:10" x14ac:dyDescent="0.2">
      <c r="B1026" s="247" t="s">
        <v>7</v>
      </c>
      <c r="C1026" s="301">
        <v>17792</v>
      </c>
      <c r="D1026" s="260">
        <v>0.62222222222222223</v>
      </c>
      <c r="F1026" s="14">
        <v>2945</v>
      </c>
      <c r="G1026" s="29" t="s">
        <v>950</v>
      </c>
      <c r="H1026" s="90" t="s">
        <v>814</v>
      </c>
      <c r="I1026" s="246" t="s">
        <v>174</v>
      </c>
      <c r="J1026" s="348" t="str">
        <f>CONCATENATE(B1026,$J$6,F1026)</f>
        <v>E 250 special call to box 2945</v>
      </c>
    </row>
    <row r="1027" spans="2:10" x14ac:dyDescent="0.2">
      <c r="B1027" s="247" t="s">
        <v>7</v>
      </c>
      <c r="C1027" s="301">
        <v>17795</v>
      </c>
      <c r="D1027" s="260">
        <v>0.59305555555555556</v>
      </c>
      <c r="F1027" s="14">
        <v>2524</v>
      </c>
      <c r="G1027" s="29" t="s">
        <v>931</v>
      </c>
      <c r="H1027" s="90" t="s">
        <v>777</v>
      </c>
      <c r="I1027" s="246" t="s">
        <v>49</v>
      </c>
      <c r="J1027" s="348" t="str">
        <f>CONCATENATE(B1027,$J$6,F1027)</f>
        <v>E 250 special call to box 2524</v>
      </c>
    </row>
    <row r="1028" spans="2:10" x14ac:dyDescent="0.2">
      <c r="B1028" s="247" t="s">
        <v>7</v>
      </c>
      <c r="C1028" s="301">
        <v>17795</v>
      </c>
      <c r="D1028" s="260">
        <v>0.80486111111111114</v>
      </c>
      <c r="E1028" s="32">
        <v>0.8534722222222223</v>
      </c>
      <c r="F1028" s="14">
        <v>2912</v>
      </c>
      <c r="G1028" s="29" t="s">
        <v>1020</v>
      </c>
      <c r="H1028" s="90" t="s">
        <v>1032</v>
      </c>
      <c r="I1028" s="246" t="s">
        <v>1070</v>
      </c>
      <c r="J1028" s="348" t="str">
        <f t="shared" ref="J1028:J1029" si="8">CONCATENATE($J$9,MID(G1028,5,4))</f>
        <v>Engine &amp; truck to box 2912</v>
      </c>
    </row>
    <row r="1029" spans="2:10" x14ac:dyDescent="0.2">
      <c r="B1029" s="247" t="s">
        <v>7</v>
      </c>
      <c r="C1029" s="301">
        <v>17798</v>
      </c>
      <c r="D1029" s="260">
        <v>0.48819444444444443</v>
      </c>
      <c r="E1029" s="32">
        <v>0.53888888888888886</v>
      </c>
      <c r="F1029" s="14">
        <v>2528</v>
      </c>
      <c r="G1029" s="29" t="s">
        <v>1060</v>
      </c>
      <c r="H1029" s="90" t="s">
        <v>728</v>
      </c>
      <c r="I1029" s="246" t="s">
        <v>192</v>
      </c>
      <c r="J1029" s="348" t="str">
        <f t="shared" si="8"/>
        <v>Engine &amp; truck to box 2528</v>
      </c>
    </row>
    <row r="1030" spans="2:10" x14ac:dyDescent="0.2">
      <c r="B1030" s="247" t="s">
        <v>7</v>
      </c>
      <c r="C1030" s="301">
        <v>17798</v>
      </c>
      <c r="D1030" s="260">
        <v>0.60486111111111118</v>
      </c>
      <c r="F1030" s="14">
        <v>2448</v>
      </c>
      <c r="G1030" s="34"/>
      <c r="H1030" s="90" t="s">
        <v>1046</v>
      </c>
      <c r="I1030" s="246" t="s">
        <v>1071</v>
      </c>
    </row>
    <row r="1031" spans="2:10" x14ac:dyDescent="0.2">
      <c r="B1031" s="247" t="s">
        <v>7</v>
      </c>
      <c r="C1031" s="301">
        <v>17798</v>
      </c>
      <c r="D1031" s="260">
        <v>0.70763888888888893</v>
      </c>
      <c r="F1031" s="14">
        <v>2534</v>
      </c>
      <c r="G1031" s="25"/>
      <c r="H1031" s="90" t="s">
        <v>876</v>
      </c>
      <c r="I1031" s="246" t="s">
        <v>1072</v>
      </c>
    </row>
    <row r="1032" spans="2:10" x14ac:dyDescent="0.2">
      <c r="B1032" s="247" t="s">
        <v>7</v>
      </c>
      <c r="C1032" s="301">
        <v>17799</v>
      </c>
      <c r="D1032" s="260">
        <v>0.59930555555555554</v>
      </c>
      <c r="F1032" s="14">
        <v>2557</v>
      </c>
      <c r="G1032" s="25"/>
      <c r="H1032" s="90" t="s">
        <v>824</v>
      </c>
      <c r="I1032" s="246" t="s">
        <v>44</v>
      </c>
    </row>
    <row r="1033" spans="2:10" x14ac:dyDescent="0.2">
      <c r="B1033" s="247" t="s">
        <v>7</v>
      </c>
      <c r="C1033" s="301">
        <v>17799</v>
      </c>
      <c r="D1033" s="260">
        <v>0.6479166666666667</v>
      </c>
      <c r="F1033" s="14">
        <v>2933</v>
      </c>
      <c r="G1033" s="25"/>
      <c r="H1033" s="90" t="s">
        <v>802</v>
      </c>
      <c r="I1033" s="246" t="s">
        <v>44</v>
      </c>
    </row>
    <row r="1034" spans="2:10" x14ac:dyDescent="0.2">
      <c r="B1034" s="247" t="s">
        <v>7</v>
      </c>
      <c r="C1034" s="301">
        <v>17805</v>
      </c>
      <c r="D1034" s="260">
        <v>0.53402777777777777</v>
      </c>
      <c r="F1034" s="14">
        <v>2545</v>
      </c>
      <c r="G1034" s="25"/>
      <c r="H1034" s="90" t="s">
        <v>883</v>
      </c>
      <c r="I1034" s="246" t="s">
        <v>44</v>
      </c>
    </row>
    <row r="1035" spans="2:10" x14ac:dyDescent="0.2">
      <c r="B1035" s="16" t="s">
        <v>7</v>
      </c>
      <c r="C1035" s="303">
        <v>17806</v>
      </c>
      <c r="D1035" s="264">
        <v>0.44513888888888892</v>
      </c>
      <c r="E1035" s="16"/>
      <c r="F1035" s="38">
        <v>2525</v>
      </c>
      <c r="G1035" s="30"/>
      <c r="H1035" s="91" t="s">
        <v>778</v>
      </c>
      <c r="I1035" s="48" t="s">
        <v>44</v>
      </c>
    </row>
    <row r="1036" spans="2:10" x14ac:dyDescent="0.2">
      <c r="B1036" s="247" t="s">
        <v>7</v>
      </c>
      <c r="C1036" s="301">
        <v>17808</v>
      </c>
      <c r="D1036" s="260">
        <v>0.83888888888888891</v>
      </c>
      <c r="E1036" s="32">
        <v>0.91666666666666663</v>
      </c>
      <c r="F1036" s="14">
        <v>2557</v>
      </c>
      <c r="G1036" s="25"/>
      <c r="H1036" s="90" t="s">
        <v>824</v>
      </c>
      <c r="I1036" s="246" t="s">
        <v>74</v>
      </c>
    </row>
    <row r="1037" spans="2:10" ht="13.5" thickBot="1" x14ac:dyDescent="0.25">
      <c r="B1037" s="20" t="s">
        <v>7</v>
      </c>
      <c r="C1037" s="309">
        <v>17809</v>
      </c>
      <c r="D1037" s="275">
        <v>0.8618055555555556</v>
      </c>
      <c r="E1037" s="20"/>
      <c r="F1037" s="39">
        <v>2926</v>
      </c>
      <c r="G1037" s="40"/>
      <c r="H1037" s="95" t="s">
        <v>789</v>
      </c>
      <c r="I1037" s="49" t="s">
        <v>1073</v>
      </c>
    </row>
    <row r="1038" spans="2:10" x14ac:dyDescent="0.2">
      <c r="B1038" s="447" t="s">
        <v>7</v>
      </c>
      <c r="C1038" s="448">
        <v>17813</v>
      </c>
      <c r="D1038" s="463"/>
      <c r="E1038" s="464"/>
      <c r="F1038" s="464"/>
      <c r="G1038" s="464"/>
      <c r="H1038" s="508" t="s">
        <v>1043</v>
      </c>
      <c r="I1038" s="508" t="s">
        <v>1043</v>
      </c>
      <c r="J1038" s="452"/>
    </row>
    <row r="1039" spans="2:10" ht="13.5" thickBot="1" x14ac:dyDescent="0.25">
      <c r="B1039" s="83" t="s">
        <v>7</v>
      </c>
      <c r="C1039" s="305">
        <v>17840</v>
      </c>
      <c r="D1039" s="278"/>
      <c r="E1039" s="255"/>
      <c r="F1039" s="255"/>
      <c r="G1039" s="255"/>
      <c r="H1039" s="93" t="s">
        <v>1043</v>
      </c>
      <c r="I1039" s="93" t="s">
        <v>1043</v>
      </c>
      <c r="J1039" s="292"/>
    </row>
    <row r="1040" spans="2:10" x14ac:dyDescent="0.2">
      <c r="B1040" s="247" t="s">
        <v>7</v>
      </c>
      <c r="C1040" s="301">
        <v>17842</v>
      </c>
      <c r="D1040" s="260">
        <v>0.53125</v>
      </c>
      <c r="F1040" s="14">
        <v>2940</v>
      </c>
      <c r="G1040" s="35"/>
      <c r="H1040" s="90" t="s">
        <v>809</v>
      </c>
      <c r="I1040" s="246" t="s">
        <v>44</v>
      </c>
    </row>
    <row r="1041" spans="2:10" x14ac:dyDescent="0.2">
      <c r="B1041" s="247" t="s">
        <v>7</v>
      </c>
      <c r="C1041" s="301">
        <v>17842</v>
      </c>
      <c r="D1041" s="260">
        <v>0.7284722222222223</v>
      </c>
      <c r="F1041" s="14">
        <v>3868</v>
      </c>
      <c r="G1041" s="35"/>
      <c r="H1041" s="90" t="s">
        <v>1068</v>
      </c>
      <c r="I1041" s="246" t="s">
        <v>62</v>
      </c>
    </row>
    <row r="1042" spans="2:10" x14ac:dyDescent="0.2">
      <c r="B1042" s="247" t="s">
        <v>7</v>
      </c>
      <c r="C1042" s="301">
        <v>17845</v>
      </c>
      <c r="D1042" s="260">
        <v>0.84166666666666667</v>
      </c>
      <c r="F1042" s="14">
        <v>2548</v>
      </c>
      <c r="G1042" s="35"/>
      <c r="H1042" s="90" t="s">
        <v>884</v>
      </c>
      <c r="I1042" s="246" t="s">
        <v>327</v>
      </c>
    </row>
    <row r="1043" spans="2:10" x14ac:dyDescent="0.2">
      <c r="B1043" s="247" t="s">
        <v>7</v>
      </c>
      <c r="C1043" s="301">
        <v>17847</v>
      </c>
      <c r="D1043" s="260">
        <v>6.5972222222222224E-2</v>
      </c>
      <c r="F1043" s="14">
        <v>2549</v>
      </c>
      <c r="G1043" s="35"/>
      <c r="H1043" s="90" t="s">
        <v>885</v>
      </c>
      <c r="I1043" s="246" t="s">
        <v>209</v>
      </c>
    </row>
    <row r="1044" spans="2:10" x14ac:dyDescent="0.2">
      <c r="B1044" s="247" t="s">
        <v>7</v>
      </c>
      <c r="C1044" s="301">
        <v>17850</v>
      </c>
      <c r="D1044" s="260">
        <v>0.65625</v>
      </c>
      <c r="F1044" s="14">
        <v>2485</v>
      </c>
      <c r="G1044" s="35"/>
      <c r="H1044" s="90" t="s">
        <v>1065</v>
      </c>
      <c r="I1044" s="246" t="s">
        <v>1074</v>
      </c>
    </row>
    <row r="1045" spans="2:10" x14ac:dyDescent="0.2">
      <c r="B1045" s="247" t="s">
        <v>7</v>
      </c>
      <c r="C1045" s="301">
        <v>17853</v>
      </c>
      <c r="D1045" s="260">
        <v>0.89861111111111114</v>
      </c>
      <c r="F1045" s="14">
        <v>3016</v>
      </c>
      <c r="G1045" s="35"/>
      <c r="H1045" s="90" t="s">
        <v>886</v>
      </c>
      <c r="I1045" s="246" t="s">
        <v>1074</v>
      </c>
    </row>
    <row r="1046" spans="2:10" x14ac:dyDescent="0.2">
      <c r="B1046" s="247" t="s">
        <v>7</v>
      </c>
      <c r="C1046" s="301">
        <v>17854</v>
      </c>
      <c r="D1046" s="260">
        <v>0.78749999999999998</v>
      </c>
      <c r="F1046" s="14">
        <v>3709</v>
      </c>
      <c r="G1046" s="124" t="s">
        <v>1312</v>
      </c>
      <c r="H1046" s="90" t="s">
        <v>906</v>
      </c>
      <c r="I1046" s="246" t="s">
        <v>285</v>
      </c>
      <c r="J1046" s="348" t="str">
        <f>CONCATENATE($J$9,MID(G1046,5,4))</f>
        <v>Engine &amp; truck to box 3709</v>
      </c>
    </row>
    <row r="1047" spans="2:10" x14ac:dyDescent="0.2">
      <c r="B1047" s="247" t="s">
        <v>7</v>
      </c>
      <c r="C1047" s="301">
        <v>17857</v>
      </c>
      <c r="D1047" s="260">
        <v>0.43402777777777773</v>
      </c>
      <c r="E1047" s="32">
        <v>0.51180555555555551</v>
      </c>
      <c r="F1047" s="14">
        <v>2857</v>
      </c>
      <c r="G1047" s="35"/>
      <c r="H1047" s="90" t="s">
        <v>786</v>
      </c>
      <c r="I1047" s="246" t="s">
        <v>196</v>
      </c>
    </row>
    <row r="1048" spans="2:10" x14ac:dyDescent="0.2">
      <c r="B1048" s="247" t="s">
        <v>7</v>
      </c>
      <c r="C1048" s="301">
        <v>17857</v>
      </c>
      <c r="D1048" s="260">
        <v>0.55833333333333335</v>
      </c>
      <c r="F1048" s="14">
        <v>3788</v>
      </c>
      <c r="G1048" s="35"/>
      <c r="H1048" s="90" t="s">
        <v>921</v>
      </c>
      <c r="I1048" s="246" t="s">
        <v>922</v>
      </c>
    </row>
    <row r="1049" spans="2:10" x14ac:dyDescent="0.2">
      <c r="B1049" s="247" t="s">
        <v>7</v>
      </c>
      <c r="C1049" s="301">
        <v>17857</v>
      </c>
      <c r="D1049" s="260">
        <v>0.65208333333333335</v>
      </c>
      <c r="F1049" s="14">
        <v>2464</v>
      </c>
      <c r="G1049" s="35"/>
      <c r="H1049" s="90" t="s">
        <v>990</v>
      </c>
      <c r="I1049" s="246" t="s">
        <v>44</v>
      </c>
    </row>
    <row r="1050" spans="2:10" x14ac:dyDescent="0.2">
      <c r="B1050" s="247" t="s">
        <v>7</v>
      </c>
      <c r="C1050" s="301">
        <v>17858</v>
      </c>
      <c r="D1050" s="260">
        <v>0.49861111111111112</v>
      </c>
      <c r="F1050" s="14">
        <v>2598</v>
      </c>
      <c r="G1050" s="35"/>
      <c r="H1050" s="90" t="s">
        <v>783</v>
      </c>
      <c r="I1050" s="246" t="s">
        <v>44</v>
      </c>
    </row>
    <row r="1051" spans="2:10" x14ac:dyDescent="0.2">
      <c r="B1051" s="247" t="s">
        <v>7</v>
      </c>
      <c r="C1051" s="301">
        <v>17860</v>
      </c>
      <c r="D1051" s="260">
        <v>0.86875000000000002</v>
      </c>
      <c r="F1051" s="14">
        <v>2858</v>
      </c>
      <c r="G1051" s="35"/>
      <c r="H1051" s="90" t="s">
        <v>787</v>
      </c>
      <c r="I1051" s="246" t="s">
        <v>44</v>
      </c>
    </row>
    <row r="1052" spans="2:10" x14ac:dyDescent="0.2">
      <c r="B1052" s="247" t="s">
        <v>7</v>
      </c>
      <c r="C1052" s="301">
        <v>17861</v>
      </c>
      <c r="D1052" s="260">
        <v>0.9291666666666667</v>
      </c>
      <c r="F1052" s="14">
        <v>2855</v>
      </c>
      <c r="G1052" s="35"/>
      <c r="H1052" s="90" t="s">
        <v>784</v>
      </c>
      <c r="I1052" s="246" t="s">
        <v>1074</v>
      </c>
    </row>
    <row r="1053" spans="2:10" x14ac:dyDescent="0.2">
      <c r="B1053" s="247" t="s">
        <v>7</v>
      </c>
      <c r="C1053" s="301">
        <v>17864</v>
      </c>
      <c r="D1053" s="260">
        <v>0.40347222222222223</v>
      </c>
      <c r="F1053" s="14">
        <v>2802</v>
      </c>
      <c r="G1053" s="35"/>
      <c r="H1053" s="90" t="s">
        <v>1067</v>
      </c>
      <c r="I1053" s="246" t="s">
        <v>74</v>
      </c>
    </row>
    <row r="1054" spans="2:10" x14ac:dyDescent="0.2">
      <c r="B1054" s="247" t="s">
        <v>7</v>
      </c>
      <c r="C1054" s="301">
        <v>17864</v>
      </c>
      <c r="D1054" s="260">
        <v>0.63194444444444442</v>
      </c>
      <c r="F1054" s="14">
        <v>2489</v>
      </c>
      <c r="G1054" s="35"/>
      <c r="H1054" s="90" t="s">
        <v>1066</v>
      </c>
      <c r="I1054" s="246" t="s">
        <v>49</v>
      </c>
    </row>
    <row r="1055" spans="2:10" x14ac:dyDescent="0.2">
      <c r="B1055" s="247" t="s">
        <v>7</v>
      </c>
      <c r="C1055" s="301">
        <v>17864</v>
      </c>
      <c r="D1055" s="260">
        <v>0.65</v>
      </c>
      <c r="F1055" s="14">
        <v>3868</v>
      </c>
      <c r="G1055" s="35"/>
      <c r="H1055" s="90" t="s">
        <v>1068</v>
      </c>
      <c r="I1055" s="246" t="s">
        <v>171</v>
      </c>
    </row>
    <row r="1056" spans="2:10" x14ac:dyDescent="0.2">
      <c r="B1056" s="247" t="s">
        <v>7</v>
      </c>
      <c r="C1056" s="301">
        <v>17865</v>
      </c>
      <c r="D1056" s="260">
        <v>0.64097222222222217</v>
      </c>
      <c r="F1056" s="14">
        <v>2547</v>
      </c>
      <c r="G1056" s="35"/>
      <c r="H1056" s="90" t="s">
        <v>729</v>
      </c>
      <c r="I1056" s="246" t="s">
        <v>44</v>
      </c>
    </row>
    <row r="1057" spans="2:10" x14ac:dyDescent="0.2">
      <c r="B1057" s="16" t="s">
        <v>7</v>
      </c>
      <c r="C1057" s="303">
        <v>17867</v>
      </c>
      <c r="D1057" s="264">
        <v>0.83263888888888893</v>
      </c>
      <c r="E1057" s="16"/>
      <c r="F1057" s="16">
        <v>2539</v>
      </c>
      <c r="G1057" s="73"/>
      <c r="H1057" s="91" t="s">
        <v>729</v>
      </c>
      <c r="I1057" s="48" t="s">
        <v>44</v>
      </c>
      <c r="J1057" s="413"/>
    </row>
    <row r="1058" spans="2:10" x14ac:dyDescent="0.2">
      <c r="B1058" s="247" t="s">
        <v>7</v>
      </c>
      <c r="C1058" s="301">
        <v>17869</v>
      </c>
      <c r="D1058" s="260">
        <v>0.36805555555555558</v>
      </c>
      <c r="F1058" s="247">
        <v>2861</v>
      </c>
      <c r="G1058" s="25"/>
      <c r="H1058" s="90" t="s">
        <v>828</v>
      </c>
      <c r="I1058" s="246" t="s">
        <v>196</v>
      </c>
    </row>
    <row r="1059" spans="2:10" x14ac:dyDescent="0.2">
      <c r="B1059" s="247" t="s">
        <v>7</v>
      </c>
      <c r="C1059" s="301">
        <v>17872</v>
      </c>
      <c r="D1059" s="260">
        <v>0.6694444444444444</v>
      </c>
      <c r="F1059" s="247">
        <v>2944</v>
      </c>
      <c r="G1059" s="25"/>
      <c r="H1059" s="90" t="s">
        <v>813</v>
      </c>
      <c r="I1059" s="246" t="s">
        <v>174</v>
      </c>
    </row>
    <row r="1060" spans="2:10" x14ac:dyDescent="0.2">
      <c r="B1060" s="247" t="s">
        <v>7</v>
      </c>
      <c r="C1060" s="301">
        <v>17875</v>
      </c>
      <c r="D1060" s="260">
        <v>0.78680555555555554</v>
      </c>
      <c r="F1060" s="247">
        <v>2914</v>
      </c>
      <c r="G1060" s="29" t="s">
        <v>1025</v>
      </c>
      <c r="H1060" s="90" t="s">
        <v>829</v>
      </c>
      <c r="I1060" s="246" t="s">
        <v>419</v>
      </c>
      <c r="J1060" s="348" t="str">
        <f>CONCATENATE($J$9,MID(G1060,5,4))</f>
        <v>Engine &amp; truck to box 2914</v>
      </c>
    </row>
    <row r="1061" spans="2:10" x14ac:dyDescent="0.2">
      <c r="B1061" s="247" t="s">
        <v>7</v>
      </c>
      <c r="C1061" s="301">
        <v>17876</v>
      </c>
      <c r="D1061" s="260">
        <v>0.83194444444444438</v>
      </c>
      <c r="F1061" s="247">
        <v>2945</v>
      </c>
      <c r="G1061" s="29" t="s">
        <v>950</v>
      </c>
      <c r="H1061" s="90" t="s">
        <v>814</v>
      </c>
      <c r="I1061" s="246" t="s">
        <v>1077</v>
      </c>
      <c r="J1061" s="348" t="str">
        <f>CONCATENATE(B1061,$J$6,F1061)</f>
        <v>E 250 special call to box 2945</v>
      </c>
    </row>
    <row r="1062" spans="2:10" x14ac:dyDescent="0.2">
      <c r="B1062" s="247" t="s">
        <v>7</v>
      </c>
      <c r="C1062" s="301">
        <v>17876</v>
      </c>
      <c r="D1062" s="260">
        <v>0.85625000000000007</v>
      </c>
      <c r="F1062" s="247">
        <v>2598</v>
      </c>
      <c r="G1062" s="29" t="s">
        <v>979</v>
      </c>
      <c r="H1062" s="90" t="s">
        <v>783</v>
      </c>
      <c r="I1062" s="246" t="s">
        <v>49</v>
      </c>
      <c r="J1062" s="348" t="str">
        <f t="shared" ref="J1062:J1063" si="9">CONCATENATE($J$9,MID(G1062,5,4))</f>
        <v>Engine &amp; truck to box 2598</v>
      </c>
    </row>
    <row r="1063" spans="2:10" x14ac:dyDescent="0.2">
      <c r="B1063" s="247" t="s">
        <v>7</v>
      </c>
      <c r="C1063" s="301">
        <v>17879</v>
      </c>
      <c r="D1063" s="260">
        <v>0.42499999999999999</v>
      </c>
      <c r="F1063" s="247">
        <v>2859</v>
      </c>
      <c r="G1063" s="29" t="s">
        <v>1075</v>
      </c>
      <c r="H1063" s="90" t="s">
        <v>788</v>
      </c>
      <c r="I1063" s="246" t="s">
        <v>569</v>
      </c>
      <c r="J1063" s="348" t="str">
        <f t="shared" si="9"/>
        <v>Engine &amp; truck to box 2859</v>
      </c>
    </row>
    <row r="1064" spans="2:10" x14ac:dyDescent="0.2">
      <c r="B1064" s="247" t="s">
        <v>7</v>
      </c>
      <c r="C1064" s="301">
        <v>17879</v>
      </c>
      <c r="D1064" s="260">
        <v>0.69027777777777777</v>
      </c>
      <c r="F1064" s="247">
        <v>1523</v>
      </c>
      <c r="G1064" s="25"/>
      <c r="H1064" s="90" t="s">
        <v>815</v>
      </c>
      <c r="I1064" s="246" t="s">
        <v>1078</v>
      </c>
    </row>
    <row r="1065" spans="2:10" x14ac:dyDescent="0.2">
      <c r="B1065" s="247" t="s">
        <v>7</v>
      </c>
      <c r="C1065" s="301">
        <v>17880</v>
      </c>
      <c r="D1065" s="260">
        <v>0.52430555555555558</v>
      </c>
      <c r="F1065" s="247">
        <v>2493</v>
      </c>
      <c r="G1065" s="25"/>
      <c r="H1065" s="90" t="s">
        <v>818</v>
      </c>
      <c r="I1065" s="246" t="s">
        <v>44</v>
      </c>
    </row>
    <row r="1066" spans="2:10" x14ac:dyDescent="0.2">
      <c r="B1066" s="247" t="s">
        <v>7</v>
      </c>
      <c r="C1066" s="301">
        <v>17880</v>
      </c>
      <c r="D1066" s="260">
        <v>0.68819444444444444</v>
      </c>
      <c r="F1066" s="247">
        <v>2493</v>
      </c>
      <c r="G1066" s="25"/>
      <c r="H1066" s="90" t="s">
        <v>818</v>
      </c>
      <c r="I1066" s="246" t="s">
        <v>44</v>
      </c>
    </row>
    <row r="1067" spans="2:10" x14ac:dyDescent="0.2">
      <c r="B1067" s="247" t="s">
        <v>7</v>
      </c>
      <c r="C1067" s="301">
        <v>17884</v>
      </c>
      <c r="D1067" s="260">
        <v>3.125E-2</v>
      </c>
      <c r="F1067" s="247">
        <v>2857</v>
      </c>
      <c r="G1067" s="25"/>
      <c r="H1067" s="90" t="s">
        <v>786</v>
      </c>
      <c r="I1067" s="246" t="s">
        <v>44</v>
      </c>
    </row>
    <row r="1068" spans="2:10" x14ac:dyDescent="0.2">
      <c r="B1068" s="247" t="s">
        <v>7</v>
      </c>
      <c r="C1068" s="301">
        <v>17886</v>
      </c>
      <c r="D1068" s="260">
        <v>0.53333333333333333</v>
      </c>
      <c r="F1068" s="247">
        <v>3365</v>
      </c>
      <c r="G1068" s="25"/>
      <c r="H1068" s="90" t="s">
        <v>897</v>
      </c>
      <c r="I1068" s="246" t="s">
        <v>192</v>
      </c>
    </row>
    <row r="1069" spans="2:10" x14ac:dyDescent="0.2">
      <c r="B1069" s="247" t="s">
        <v>7</v>
      </c>
      <c r="C1069" s="301">
        <v>17887</v>
      </c>
      <c r="D1069" s="260">
        <v>0.11180555555555556</v>
      </c>
      <c r="F1069" s="247">
        <v>2506</v>
      </c>
      <c r="G1069" s="25"/>
      <c r="H1069" s="90" t="s">
        <v>821</v>
      </c>
      <c r="I1069" s="246" t="s">
        <v>196</v>
      </c>
    </row>
    <row r="1070" spans="2:10" x14ac:dyDescent="0.2">
      <c r="B1070" s="247" t="s">
        <v>7</v>
      </c>
      <c r="C1070" s="301">
        <v>17890</v>
      </c>
      <c r="D1070" s="260">
        <v>0.18124999999999999</v>
      </c>
      <c r="F1070" s="247">
        <v>2474</v>
      </c>
      <c r="G1070" s="25"/>
      <c r="H1070" s="90" t="s">
        <v>817</v>
      </c>
      <c r="I1070" s="246" t="s">
        <v>196</v>
      </c>
    </row>
    <row r="1071" spans="2:10" x14ac:dyDescent="0.2">
      <c r="B1071" s="247" t="s">
        <v>7</v>
      </c>
      <c r="C1071" s="301">
        <v>17894</v>
      </c>
      <c r="D1071" s="260">
        <v>0.4909722222222222</v>
      </c>
      <c r="E1071" s="32">
        <v>0.53125</v>
      </c>
      <c r="F1071" s="247">
        <v>2919</v>
      </c>
      <c r="G1071" s="25"/>
      <c r="H1071" s="90" t="s">
        <v>830</v>
      </c>
      <c r="I1071" s="246" t="s">
        <v>569</v>
      </c>
    </row>
    <row r="1072" spans="2:10" ht="13.5" thickBot="1" x14ac:dyDescent="0.25">
      <c r="B1072" s="4" t="s">
        <v>7</v>
      </c>
      <c r="C1072" s="394">
        <v>17897</v>
      </c>
      <c r="D1072" s="395">
        <v>0.89930555555555547</v>
      </c>
      <c r="E1072" s="4"/>
      <c r="F1072" s="4">
        <v>3913</v>
      </c>
      <c r="G1072" s="423" t="s">
        <v>1076</v>
      </c>
      <c r="H1072" s="397" t="s">
        <v>948</v>
      </c>
      <c r="I1072" s="398" t="s">
        <v>212</v>
      </c>
      <c r="J1072" s="408" t="str">
        <f>CONCATENATE($J$9,MID(G1072,5,4))</f>
        <v>Engine &amp; truck to box 3913</v>
      </c>
    </row>
    <row r="1073" spans="2:10" ht="13.5" thickTop="1" x14ac:dyDescent="0.2">
      <c r="B1073" s="247" t="s">
        <v>7</v>
      </c>
      <c r="C1073" s="301">
        <v>17899</v>
      </c>
      <c r="D1073" s="260">
        <v>6.9444444444444447E-4</v>
      </c>
      <c r="F1073" s="247">
        <v>3701</v>
      </c>
      <c r="G1073" s="29" t="s">
        <v>1099</v>
      </c>
      <c r="H1073" s="90" t="s">
        <v>898</v>
      </c>
      <c r="I1073" s="246" t="s">
        <v>44</v>
      </c>
      <c r="J1073" s="348" t="str">
        <f t="shared" ref="J1073:J1074" si="10">CONCATENATE($J$9,MID(G1073,5,4))</f>
        <v>Engine &amp; truck to box 3701</v>
      </c>
    </row>
    <row r="1074" spans="2:10" x14ac:dyDescent="0.2">
      <c r="B1074" s="247" t="s">
        <v>7</v>
      </c>
      <c r="C1074" s="301">
        <v>17902</v>
      </c>
      <c r="D1074" s="260">
        <v>0.49861111111111112</v>
      </c>
      <c r="F1074" s="247">
        <v>3016</v>
      </c>
      <c r="G1074" s="29" t="s">
        <v>1100</v>
      </c>
      <c r="H1074" s="90" t="s">
        <v>886</v>
      </c>
      <c r="I1074" s="246" t="s">
        <v>1104</v>
      </c>
      <c r="J1074" s="348" t="str">
        <f t="shared" si="10"/>
        <v>Engine &amp; truck to box 3016</v>
      </c>
    </row>
    <row r="1075" spans="2:10" x14ac:dyDescent="0.2">
      <c r="B1075" s="247" t="s">
        <v>7</v>
      </c>
      <c r="C1075" s="301">
        <v>17905</v>
      </c>
      <c r="D1075" s="260">
        <v>0.85138888888888886</v>
      </c>
      <c r="F1075" s="247">
        <v>1524</v>
      </c>
      <c r="G1075" s="25"/>
      <c r="H1075" s="90" t="s">
        <v>816</v>
      </c>
      <c r="I1075" s="246" t="s">
        <v>49</v>
      </c>
    </row>
    <row r="1076" spans="2:10" x14ac:dyDescent="0.2">
      <c r="B1076" s="247" t="s">
        <v>7</v>
      </c>
      <c r="C1076" s="301">
        <v>17906</v>
      </c>
      <c r="D1076" s="260">
        <v>9.7916666666666666E-2</v>
      </c>
      <c r="F1076" s="247">
        <v>2989</v>
      </c>
      <c r="G1076" s="25"/>
      <c r="H1076" s="90" t="s">
        <v>834</v>
      </c>
      <c r="I1076" s="246" t="s">
        <v>569</v>
      </c>
    </row>
    <row r="1077" spans="2:10" x14ac:dyDescent="0.2">
      <c r="B1077" s="247" t="s">
        <v>7</v>
      </c>
      <c r="C1077" s="301">
        <v>17908</v>
      </c>
      <c r="D1077" s="260">
        <v>0.47847222222222219</v>
      </c>
      <c r="F1077" s="14">
        <v>3865</v>
      </c>
      <c r="G1077" s="29" t="s">
        <v>1101</v>
      </c>
      <c r="H1077" s="90" t="s">
        <v>1098</v>
      </c>
      <c r="I1077" s="246" t="s">
        <v>1105</v>
      </c>
      <c r="J1077" s="348" t="str">
        <f>CONCATENATE($J$9,MID(G1077,5,4))</f>
        <v>Engine &amp; truck to box 3865</v>
      </c>
    </row>
    <row r="1078" spans="2:10" x14ac:dyDescent="0.2">
      <c r="B1078" s="247" t="s">
        <v>7</v>
      </c>
      <c r="C1078" s="301">
        <v>17908</v>
      </c>
      <c r="D1078" s="260">
        <v>0.61944444444444446</v>
      </c>
      <c r="F1078" s="247">
        <v>3326</v>
      </c>
      <c r="G1078" s="25"/>
      <c r="H1078" s="90" t="s">
        <v>896</v>
      </c>
      <c r="I1078" s="246" t="s">
        <v>44</v>
      </c>
    </row>
    <row r="1079" spans="2:10" x14ac:dyDescent="0.2">
      <c r="B1079" s="247" t="s">
        <v>7</v>
      </c>
      <c r="C1079" s="301">
        <v>17908</v>
      </c>
      <c r="D1079" s="260">
        <v>0.70694444444444438</v>
      </c>
      <c r="F1079" s="247">
        <v>2944</v>
      </c>
      <c r="G1079" s="25"/>
      <c r="H1079" s="90" t="s">
        <v>813</v>
      </c>
      <c r="I1079" s="246" t="s">
        <v>44</v>
      </c>
    </row>
    <row r="1080" spans="2:10" x14ac:dyDescent="0.2">
      <c r="B1080" s="247" t="s">
        <v>7</v>
      </c>
      <c r="C1080" s="301">
        <v>17909</v>
      </c>
      <c r="D1080" s="260">
        <v>0.61597222222222225</v>
      </c>
      <c r="F1080" s="247">
        <v>2855</v>
      </c>
      <c r="G1080" s="25"/>
      <c r="H1080" s="90" t="s">
        <v>784</v>
      </c>
      <c r="I1080" s="246" t="s">
        <v>44</v>
      </c>
    </row>
    <row r="1081" spans="2:10" x14ac:dyDescent="0.2">
      <c r="B1081" s="247" t="s">
        <v>7</v>
      </c>
      <c r="C1081" s="301">
        <v>17909</v>
      </c>
      <c r="D1081" s="260">
        <v>0.68541666666666667</v>
      </c>
      <c r="F1081" s="247">
        <v>2525</v>
      </c>
      <c r="G1081" s="29" t="s">
        <v>951</v>
      </c>
      <c r="H1081" s="90" t="s">
        <v>778</v>
      </c>
      <c r="I1081" s="246" t="s">
        <v>174</v>
      </c>
      <c r="J1081" s="348" t="str">
        <f>CONCATENATE(B1081,$J$6,F1081)</f>
        <v>E 250 special call to box 2525</v>
      </c>
    </row>
    <row r="1082" spans="2:10" x14ac:dyDescent="0.2">
      <c r="B1082" s="247" t="s">
        <v>7</v>
      </c>
      <c r="C1082" s="301">
        <v>17909</v>
      </c>
      <c r="D1082" s="260">
        <v>0.69930555555555562</v>
      </c>
      <c r="F1082" s="247">
        <v>2556</v>
      </c>
      <c r="G1082" s="25"/>
      <c r="H1082" s="90" t="s">
        <v>823</v>
      </c>
      <c r="I1082" s="246" t="s">
        <v>174</v>
      </c>
    </row>
    <row r="1083" spans="2:10" x14ac:dyDescent="0.2">
      <c r="B1083" s="247" t="s">
        <v>7</v>
      </c>
      <c r="C1083" s="301">
        <v>17911</v>
      </c>
      <c r="D1083" s="260">
        <v>0.77569444444444446</v>
      </c>
      <c r="F1083" s="247">
        <v>2952</v>
      </c>
      <c r="G1083" s="29" t="s">
        <v>980</v>
      </c>
      <c r="H1083" s="90" t="s">
        <v>832</v>
      </c>
      <c r="I1083" s="246" t="s">
        <v>1042</v>
      </c>
      <c r="J1083" s="348" t="str">
        <f>CONCATENATE($J$9,MID(G1083,5,4))</f>
        <v>Engine &amp; truck to box 2952</v>
      </c>
    </row>
    <row r="1084" spans="2:10" x14ac:dyDescent="0.2">
      <c r="B1084" s="247" t="s">
        <v>7</v>
      </c>
      <c r="C1084" s="301">
        <v>17911</v>
      </c>
      <c r="D1084" s="260">
        <v>0.88124999999999998</v>
      </c>
      <c r="F1084" s="247">
        <v>2597</v>
      </c>
      <c r="G1084" s="25"/>
      <c r="H1084" s="90" t="s">
        <v>827</v>
      </c>
      <c r="I1084" s="246" t="s">
        <v>44</v>
      </c>
    </row>
    <row r="1085" spans="2:10" x14ac:dyDescent="0.2">
      <c r="B1085" s="247" t="s">
        <v>7</v>
      </c>
      <c r="C1085" s="301">
        <v>17912</v>
      </c>
      <c r="D1085" s="260">
        <v>1.3888888888888889E-3</v>
      </c>
      <c r="F1085" s="247">
        <v>3014</v>
      </c>
      <c r="G1085" s="25"/>
      <c r="H1085" s="90" t="s">
        <v>837</v>
      </c>
      <c r="I1085" s="246" t="s">
        <v>1106</v>
      </c>
    </row>
    <row r="1086" spans="2:10" x14ac:dyDescent="0.2">
      <c r="B1086" s="247" t="s">
        <v>7</v>
      </c>
      <c r="C1086" s="301">
        <v>17912</v>
      </c>
      <c r="D1086" s="260">
        <v>0.17569444444444446</v>
      </c>
      <c r="E1086" s="32">
        <v>0.20138888888888887</v>
      </c>
      <c r="F1086" s="247">
        <v>2945</v>
      </c>
      <c r="G1086" s="25"/>
      <c r="H1086" s="90" t="s">
        <v>814</v>
      </c>
      <c r="I1086" s="246" t="s">
        <v>923</v>
      </c>
    </row>
    <row r="1087" spans="2:10" x14ac:dyDescent="0.2">
      <c r="B1087" s="247" t="s">
        <v>7</v>
      </c>
      <c r="C1087" s="301">
        <v>17912</v>
      </c>
      <c r="D1087" s="260">
        <v>0.8618055555555556</v>
      </c>
      <c r="F1087" s="247">
        <v>2521</v>
      </c>
      <c r="G1087" s="25"/>
      <c r="H1087" s="90" t="s">
        <v>776</v>
      </c>
      <c r="I1087" s="246" t="s">
        <v>44</v>
      </c>
    </row>
    <row r="1088" spans="2:10" x14ac:dyDescent="0.2">
      <c r="B1088" s="247" t="s">
        <v>7</v>
      </c>
      <c r="C1088" s="301">
        <v>17916</v>
      </c>
      <c r="D1088" s="260">
        <v>0.65138888888888891</v>
      </c>
      <c r="F1088" s="247">
        <v>2546</v>
      </c>
      <c r="G1088" s="25"/>
      <c r="H1088" s="90" t="s">
        <v>822</v>
      </c>
      <c r="I1088" s="246" t="s">
        <v>44</v>
      </c>
    </row>
    <row r="1089" spans="2:10" x14ac:dyDescent="0.2">
      <c r="B1089" s="247" t="s">
        <v>7</v>
      </c>
      <c r="C1089" s="301">
        <v>17917</v>
      </c>
      <c r="D1089" s="260">
        <v>0.54791666666666672</v>
      </c>
      <c r="F1089" s="247">
        <v>2556</v>
      </c>
      <c r="G1089" s="25"/>
      <c r="H1089" s="90" t="s">
        <v>823</v>
      </c>
      <c r="I1089" s="246" t="s">
        <v>44</v>
      </c>
    </row>
    <row r="1090" spans="2:10" x14ac:dyDescent="0.2">
      <c r="B1090" s="247" t="s">
        <v>7</v>
      </c>
      <c r="C1090" s="301">
        <v>17917</v>
      </c>
      <c r="D1090" s="260">
        <v>0.60138888888888886</v>
      </c>
      <c r="F1090" s="247">
        <v>3016</v>
      </c>
      <c r="G1090" s="29" t="s">
        <v>1100</v>
      </c>
      <c r="H1090" s="90" t="s">
        <v>886</v>
      </c>
      <c r="I1090" s="246" t="s">
        <v>61</v>
      </c>
      <c r="J1090" s="348" t="str">
        <f>CONCATENATE($J$9,MID(G1090,5,4))</f>
        <v>Engine &amp; truck to box 3016</v>
      </c>
    </row>
    <row r="1091" spans="2:10" x14ac:dyDescent="0.2">
      <c r="B1091" s="247" t="s">
        <v>7</v>
      </c>
      <c r="C1091" s="301">
        <v>17917</v>
      </c>
      <c r="D1091" s="260">
        <v>0.67291666666666661</v>
      </c>
      <c r="E1091" s="32">
        <v>0.71736111111111101</v>
      </c>
      <c r="F1091" s="247">
        <v>2859</v>
      </c>
      <c r="G1091" s="25"/>
      <c r="H1091" s="90" t="s">
        <v>788</v>
      </c>
      <c r="I1091" s="246" t="s">
        <v>196</v>
      </c>
    </row>
    <row r="1092" spans="2:10" x14ac:dyDescent="0.2">
      <c r="B1092" s="247" t="s">
        <v>7</v>
      </c>
      <c r="C1092" s="301">
        <v>17923</v>
      </c>
      <c r="D1092" s="260">
        <v>0.72291666666666676</v>
      </c>
      <c r="F1092" s="247">
        <v>2540</v>
      </c>
      <c r="G1092" s="29" t="s">
        <v>1102</v>
      </c>
      <c r="H1092" s="90" t="s">
        <v>781</v>
      </c>
      <c r="I1092" s="246" t="s">
        <v>62</v>
      </c>
      <c r="J1092" s="348" t="str">
        <f>CONCATENATE($J$9,MID(G1092,5,4))</f>
        <v>Engine &amp; truck to box 2540</v>
      </c>
    </row>
    <row r="1093" spans="2:10" x14ac:dyDescent="0.2">
      <c r="B1093" s="34" t="s">
        <v>7</v>
      </c>
      <c r="C1093" s="302">
        <v>17924</v>
      </c>
      <c r="D1093" s="266">
        <v>0.73819444444444438</v>
      </c>
      <c r="E1093" s="136">
        <v>0.75347222222222221</v>
      </c>
      <c r="F1093" s="34">
        <v>2921</v>
      </c>
      <c r="G1093" s="34"/>
      <c r="H1093" s="140" t="s">
        <v>791</v>
      </c>
      <c r="I1093" s="140" t="s">
        <v>1107</v>
      </c>
      <c r="J1093" s="349" t="s">
        <v>2345</v>
      </c>
    </row>
    <row r="1094" spans="2:10" x14ac:dyDescent="0.2">
      <c r="B1094" s="247" t="s">
        <v>7</v>
      </c>
      <c r="C1094" s="301">
        <v>17926</v>
      </c>
      <c r="D1094" s="260">
        <v>0.9784722222222223</v>
      </c>
      <c r="F1094" s="247">
        <v>2505</v>
      </c>
      <c r="G1094" s="25"/>
      <c r="H1094" s="90" t="s">
        <v>820</v>
      </c>
      <c r="I1094" s="246" t="s">
        <v>44</v>
      </c>
    </row>
    <row r="1095" spans="2:10" x14ac:dyDescent="0.2">
      <c r="B1095" s="16" t="s">
        <v>7</v>
      </c>
      <c r="C1095" s="303">
        <v>17927</v>
      </c>
      <c r="D1095" s="264">
        <v>0.78888888888888886</v>
      </c>
      <c r="E1095" s="44">
        <v>0.81666666666666676</v>
      </c>
      <c r="F1095" s="16">
        <v>2998</v>
      </c>
      <c r="G1095" s="33" t="s">
        <v>1103</v>
      </c>
      <c r="H1095" s="91" t="s">
        <v>836</v>
      </c>
      <c r="I1095" s="48" t="s">
        <v>63</v>
      </c>
      <c r="J1095" s="413" t="str">
        <f>CONCATENATE($J$9,MID(G1095,5,4))</f>
        <v>Engine &amp; truck to box 2998</v>
      </c>
    </row>
    <row r="1096" spans="2:10" x14ac:dyDescent="0.2">
      <c r="B1096" s="247" t="s">
        <v>7</v>
      </c>
      <c r="C1096" s="301">
        <v>17933</v>
      </c>
      <c r="D1096" s="260">
        <v>0.8041666666666667</v>
      </c>
      <c r="F1096" s="247">
        <v>3018</v>
      </c>
      <c r="G1096" s="25"/>
      <c r="H1096" s="90" t="s">
        <v>892</v>
      </c>
      <c r="I1096" s="246" t="s">
        <v>49</v>
      </c>
    </row>
    <row r="1097" spans="2:10" x14ac:dyDescent="0.2">
      <c r="B1097" s="247" t="s">
        <v>7</v>
      </c>
      <c r="C1097" s="301">
        <v>17942</v>
      </c>
      <c r="D1097" s="260">
        <v>0.83194444444444438</v>
      </c>
      <c r="F1097" s="247">
        <v>2547</v>
      </c>
      <c r="G1097" s="25"/>
      <c r="H1097" s="90" t="s">
        <v>729</v>
      </c>
      <c r="I1097" s="246" t="s">
        <v>44</v>
      </c>
    </row>
    <row r="1098" spans="2:10" x14ac:dyDescent="0.2">
      <c r="B1098" s="247" t="s">
        <v>7</v>
      </c>
      <c r="C1098" s="301">
        <v>17945</v>
      </c>
      <c r="D1098" s="260">
        <v>0.65555555555555556</v>
      </c>
      <c r="F1098" s="247">
        <v>2948</v>
      </c>
      <c r="G1098" s="29" t="s">
        <v>1108</v>
      </c>
      <c r="H1098" s="90" t="s">
        <v>831</v>
      </c>
      <c r="I1098" s="246" t="s">
        <v>171</v>
      </c>
      <c r="J1098" s="348" t="str">
        <f>CONCATENATE($J$9,MID(G1098,5,4))</f>
        <v>Engine &amp; truck to box 2948</v>
      </c>
    </row>
    <row r="1099" spans="2:10" x14ac:dyDescent="0.2">
      <c r="B1099" s="247" t="s">
        <v>7</v>
      </c>
      <c r="C1099" s="301">
        <v>17946</v>
      </c>
      <c r="D1099" s="260">
        <v>0.6958333333333333</v>
      </c>
      <c r="F1099" s="247">
        <v>3868</v>
      </c>
      <c r="G1099" s="25"/>
      <c r="H1099" s="90" t="s">
        <v>1068</v>
      </c>
      <c r="I1099" s="246" t="s">
        <v>743</v>
      </c>
    </row>
    <row r="1100" spans="2:10" x14ac:dyDescent="0.2">
      <c r="B1100" s="247" t="s">
        <v>7</v>
      </c>
      <c r="C1100" s="301">
        <v>17948</v>
      </c>
      <c r="D1100" s="260">
        <v>0.79236111111111107</v>
      </c>
      <c r="F1100" s="247">
        <v>2498</v>
      </c>
      <c r="G1100" s="25"/>
      <c r="H1100" s="90" t="s">
        <v>819</v>
      </c>
      <c r="I1100" s="246" t="s">
        <v>44</v>
      </c>
    </row>
    <row r="1101" spans="2:10" x14ac:dyDescent="0.2">
      <c r="B1101" s="247" t="s">
        <v>7</v>
      </c>
      <c r="C1101" s="301">
        <v>17950</v>
      </c>
      <c r="D1101" s="260">
        <v>0.17222222222222225</v>
      </c>
      <c r="F1101" s="247">
        <v>2572</v>
      </c>
      <c r="G1101" s="25"/>
      <c r="H1101" s="90" t="s">
        <v>826</v>
      </c>
      <c r="I1101" s="246" t="s">
        <v>196</v>
      </c>
    </row>
    <row r="1102" spans="2:10" x14ac:dyDescent="0.2">
      <c r="B1102" s="247" t="s">
        <v>7</v>
      </c>
      <c r="C1102" s="301">
        <v>17950</v>
      </c>
      <c r="D1102" s="260">
        <v>0.23680555555555557</v>
      </c>
      <c r="F1102" s="247">
        <v>3043</v>
      </c>
      <c r="G1102" s="25"/>
      <c r="H1102" s="90" t="s">
        <v>895</v>
      </c>
      <c r="I1102" s="246" t="s">
        <v>49</v>
      </c>
    </row>
    <row r="1103" spans="2:10" x14ac:dyDescent="0.2">
      <c r="B1103" s="247" t="s">
        <v>7</v>
      </c>
      <c r="C1103" s="301">
        <v>17952</v>
      </c>
      <c r="D1103" s="260">
        <v>0.42777777777777781</v>
      </c>
      <c r="E1103" s="32">
        <v>0.45416666666666666</v>
      </c>
      <c r="F1103" s="247">
        <v>2923</v>
      </c>
      <c r="G1103" s="29" t="s">
        <v>1109</v>
      </c>
      <c r="H1103" s="90" t="s">
        <v>793</v>
      </c>
      <c r="I1103" s="246" t="s">
        <v>1110</v>
      </c>
      <c r="J1103" s="348" t="str">
        <f>CONCATENATE($J$9,MID(G1103,5,4))</f>
        <v>Engine &amp; truck to box 2923</v>
      </c>
    </row>
    <row r="1104" spans="2:10" x14ac:dyDescent="0.2">
      <c r="B1104" s="247" t="s">
        <v>7</v>
      </c>
      <c r="C1104" s="301">
        <v>17952</v>
      </c>
      <c r="D1104" s="260">
        <v>0.62847222222222221</v>
      </c>
      <c r="F1104" s="247">
        <v>2567</v>
      </c>
      <c r="G1104" s="25"/>
      <c r="H1104" s="90" t="s">
        <v>825</v>
      </c>
      <c r="I1104" s="246" t="s">
        <v>44</v>
      </c>
    </row>
    <row r="1105" spans="2:10" x14ac:dyDescent="0.2">
      <c r="B1105" s="247" t="s">
        <v>7</v>
      </c>
      <c r="C1105" s="301">
        <v>17953</v>
      </c>
      <c r="D1105" s="260">
        <v>0.3756944444444445</v>
      </c>
      <c r="E1105" s="32">
        <v>0.39930555555555558</v>
      </c>
      <c r="F1105" s="247">
        <v>2989</v>
      </c>
      <c r="G1105" s="25"/>
      <c r="H1105" s="90" t="s">
        <v>834</v>
      </c>
      <c r="I1105" s="246" t="s">
        <v>50</v>
      </c>
    </row>
    <row r="1106" spans="2:10" x14ac:dyDescent="0.2">
      <c r="B1106" s="247" t="s">
        <v>7</v>
      </c>
      <c r="C1106" s="301">
        <v>17953</v>
      </c>
      <c r="D1106" s="260">
        <v>0.65208333333333335</v>
      </c>
      <c r="F1106" s="247">
        <v>3709</v>
      </c>
      <c r="G1106" s="25"/>
      <c r="H1106" s="90" t="s">
        <v>906</v>
      </c>
      <c r="I1106" s="246" t="s">
        <v>1111</v>
      </c>
    </row>
    <row r="1107" spans="2:10" x14ac:dyDescent="0.2">
      <c r="B1107" s="247" t="s">
        <v>7</v>
      </c>
      <c r="C1107" s="301">
        <v>17953</v>
      </c>
      <c r="D1107" s="260">
        <v>0.73333333333333339</v>
      </c>
      <c r="F1107" s="247">
        <v>2996</v>
      </c>
      <c r="G1107" s="25"/>
      <c r="H1107" s="90" t="s">
        <v>835</v>
      </c>
      <c r="I1107" s="246" t="s">
        <v>44</v>
      </c>
    </row>
    <row r="1108" spans="2:10" x14ac:dyDescent="0.2">
      <c r="B1108" s="16" t="s">
        <v>7</v>
      </c>
      <c r="C1108" s="303">
        <v>17961</v>
      </c>
      <c r="D1108" s="264">
        <v>0.60277777777777775</v>
      </c>
      <c r="E1108" s="44">
        <v>0.625</v>
      </c>
      <c r="F1108" s="16">
        <v>2913</v>
      </c>
      <c r="G1108" s="33" t="s">
        <v>1112</v>
      </c>
      <c r="H1108" s="91" t="s">
        <v>612</v>
      </c>
      <c r="I1108" s="48" t="s">
        <v>1113</v>
      </c>
      <c r="J1108" s="413" t="str">
        <f>CONCATENATE($J$9,MID(G1108,5,4))</f>
        <v>Engine &amp; truck to box 2913</v>
      </c>
    </row>
    <row r="1109" spans="2:10" x14ac:dyDescent="0.2">
      <c r="B1109" s="247" t="s">
        <v>7</v>
      </c>
      <c r="C1109" s="301">
        <v>17961</v>
      </c>
      <c r="D1109" s="260">
        <v>0.72777777777777775</v>
      </c>
      <c r="F1109" s="247">
        <v>2517</v>
      </c>
      <c r="G1109" s="25"/>
      <c r="H1109" s="90" t="s">
        <v>866</v>
      </c>
      <c r="I1109" s="246" t="s">
        <v>44</v>
      </c>
    </row>
    <row r="1110" spans="2:10" x14ac:dyDescent="0.2">
      <c r="B1110" s="247" t="s">
        <v>7</v>
      </c>
      <c r="C1110" s="301">
        <v>17964</v>
      </c>
      <c r="D1110" s="260">
        <v>0.87430555555555556</v>
      </c>
      <c r="F1110" s="247">
        <v>2942</v>
      </c>
      <c r="G1110" s="25"/>
      <c r="H1110" s="90" t="s">
        <v>811</v>
      </c>
      <c r="I1110" s="246" t="s">
        <v>982</v>
      </c>
    </row>
    <row r="1111" spans="2:10" x14ac:dyDescent="0.2">
      <c r="B1111" s="247" t="s">
        <v>7</v>
      </c>
      <c r="C1111" s="301">
        <v>17965</v>
      </c>
      <c r="D1111" s="260">
        <v>9.7916666666666666E-2</v>
      </c>
      <c r="E1111" s="32">
        <v>0.16319444444444445</v>
      </c>
      <c r="F1111" s="247">
        <v>2859</v>
      </c>
      <c r="G1111" s="25"/>
      <c r="H1111" s="90" t="s">
        <v>788</v>
      </c>
      <c r="I1111" s="246" t="s">
        <v>192</v>
      </c>
    </row>
    <row r="1112" spans="2:10" x14ac:dyDescent="0.2">
      <c r="B1112" s="247" t="s">
        <v>7</v>
      </c>
      <c r="C1112" s="301">
        <v>17967</v>
      </c>
      <c r="D1112" s="260">
        <v>0.42152777777777778</v>
      </c>
      <c r="E1112" s="32">
        <v>0.4458333333333333</v>
      </c>
      <c r="F1112" s="247">
        <v>2948</v>
      </c>
      <c r="G1112" s="29" t="s">
        <v>1108</v>
      </c>
      <c r="H1112" s="90" t="s">
        <v>831</v>
      </c>
      <c r="I1112" s="246" t="s">
        <v>62</v>
      </c>
      <c r="J1112" s="348" t="str">
        <f>CONCATENATE($J$9,MID(G1112,5,4))</f>
        <v>Engine &amp; truck to box 2948</v>
      </c>
    </row>
    <row r="1113" spans="2:10" x14ac:dyDescent="0.2">
      <c r="B1113" s="247" t="s">
        <v>7</v>
      </c>
      <c r="C1113" s="301">
        <v>17967</v>
      </c>
      <c r="D1113" s="260">
        <v>0.74305555555555547</v>
      </c>
      <c r="E1113" s="32">
        <v>0.76944444444444438</v>
      </c>
      <c r="F1113" s="247">
        <v>3788</v>
      </c>
      <c r="G1113" s="25"/>
      <c r="H1113" s="90" t="s">
        <v>921</v>
      </c>
      <c r="I1113" s="246" t="s">
        <v>838</v>
      </c>
    </row>
    <row r="1114" spans="2:10" x14ac:dyDescent="0.2">
      <c r="B1114" s="247" t="s">
        <v>7</v>
      </c>
      <c r="C1114" s="301">
        <v>17968</v>
      </c>
      <c r="D1114" s="260">
        <v>0.5</v>
      </c>
      <c r="F1114" s="247">
        <v>2949</v>
      </c>
      <c r="G1114" s="25"/>
      <c r="H1114" s="90" t="s">
        <v>959</v>
      </c>
      <c r="I1114" s="246" t="s">
        <v>196</v>
      </c>
    </row>
    <row r="1115" spans="2:10" x14ac:dyDescent="0.2">
      <c r="B1115" s="247" t="s">
        <v>7</v>
      </c>
      <c r="C1115" s="301">
        <v>17971</v>
      </c>
      <c r="D1115" s="260">
        <v>0.75694444444444453</v>
      </c>
      <c r="F1115" s="247">
        <v>3043</v>
      </c>
      <c r="G1115" s="25"/>
      <c r="H1115" s="90" t="s">
        <v>895</v>
      </c>
      <c r="I1115" s="246" t="s">
        <v>569</v>
      </c>
    </row>
    <row r="1116" spans="2:10" x14ac:dyDescent="0.2">
      <c r="B1116" s="247" t="s">
        <v>7</v>
      </c>
      <c r="C1116" s="301">
        <v>17971</v>
      </c>
      <c r="D1116" s="260">
        <v>0.95833333333333337</v>
      </c>
      <c r="F1116" s="247">
        <v>2858</v>
      </c>
      <c r="G1116" s="25"/>
      <c r="H1116" s="90" t="s">
        <v>787</v>
      </c>
      <c r="I1116" s="246" t="s">
        <v>196</v>
      </c>
    </row>
    <row r="1117" spans="2:10" x14ac:dyDescent="0.2">
      <c r="B1117" s="247" t="s">
        <v>7</v>
      </c>
      <c r="C1117" s="301">
        <v>17974</v>
      </c>
      <c r="D1117" s="260">
        <v>0.40902777777777777</v>
      </c>
      <c r="F1117" s="247">
        <v>3707</v>
      </c>
      <c r="G1117" s="25"/>
      <c r="H1117" s="90" t="s">
        <v>904</v>
      </c>
      <c r="I1117" s="246" t="s">
        <v>174</v>
      </c>
    </row>
    <row r="1118" spans="2:10" x14ac:dyDescent="0.2">
      <c r="B1118" s="247" t="s">
        <v>7</v>
      </c>
      <c r="C1118" s="301">
        <v>17974</v>
      </c>
      <c r="D1118" s="260">
        <v>0.62083333333333335</v>
      </c>
      <c r="F1118" s="247">
        <v>2534</v>
      </c>
      <c r="G1118" s="25"/>
      <c r="H1118" s="90" t="s">
        <v>876</v>
      </c>
      <c r="I1118" s="246" t="s">
        <v>365</v>
      </c>
    </row>
    <row r="1119" spans="2:10" x14ac:dyDescent="0.2">
      <c r="B1119" s="247" t="s">
        <v>7</v>
      </c>
      <c r="C1119" s="301">
        <v>17974</v>
      </c>
      <c r="D1119" s="260">
        <v>0.63124999999999998</v>
      </c>
      <c r="F1119" s="247">
        <v>2492</v>
      </c>
      <c r="G1119" s="25"/>
      <c r="H1119" s="90" t="s">
        <v>770</v>
      </c>
      <c r="I1119" s="246" t="s">
        <v>1072</v>
      </c>
    </row>
    <row r="1120" spans="2:10" x14ac:dyDescent="0.2">
      <c r="B1120" s="247" t="s">
        <v>7</v>
      </c>
      <c r="C1120" s="301">
        <v>17974</v>
      </c>
      <c r="D1120" s="260">
        <v>0.70000000000000007</v>
      </c>
      <c r="F1120" s="247">
        <v>2854</v>
      </c>
      <c r="G1120" s="25"/>
      <c r="H1120" s="90" t="s">
        <v>1053</v>
      </c>
      <c r="I1120" s="246" t="s">
        <v>340</v>
      </c>
    </row>
    <row r="1121" spans="2:10" x14ac:dyDescent="0.2">
      <c r="B1121" s="247" t="s">
        <v>7</v>
      </c>
      <c r="C1121" s="301">
        <v>17975</v>
      </c>
      <c r="D1121" s="260">
        <v>0.64374999999999993</v>
      </c>
      <c r="F1121" s="247">
        <v>2943</v>
      </c>
      <c r="G1121" s="25"/>
      <c r="H1121" s="90" t="s">
        <v>812</v>
      </c>
      <c r="I1121" s="246" t="s">
        <v>982</v>
      </c>
    </row>
    <row r="1122" spans="2:10" x14ac:dyDescent="0.2">
      <c r="B1122" s="247" t="s">
        <v>7</v>
      </c>
      <c r="C1122" s="301">
        <v>17983</v>
      </c>
      <c r="D1122" s="260">
        <v>0.58333333333333337</v>
      </c>
      <c r="F1122" s="247">
        <v>3710</v>
      </c>
      <c r="G1122" s="25"/>
      <c r="H1122" s="90" t="s">
        <v>907</v>
      </c>
      <c r="I1122" s="246" t="s">
        <v>44</v>
      </c>
    </row>
    <row r="1123" spans="2:10" ht="13.5" thickBot="1" x14ac:dyDescent="0.25">
      <c r="B1123" s="20" t="s">
        <v>7</v>
      </c>
      <c r="C1123" s="309">
        <v>17983</v>
      </c>
      <c r="D1123" s="275">
        <v>0.72569444444444453</v>
      </c>
      <c r="E1123" s="20"/>
      <c r="F1123" s="20">
        <v>2552</v>
      </c>
      <c r="G1123" s="40"/>
      <c r="H1123" s="95" t="s">
        <v>1118</v>
      </c>
      <c r="I1123" s="49" t="s">
        <v>44</v>
      </c>
    </row>
    <row r="1124" spans="2:10" x14ac:dyDescent="0.2">
      <c r="B1124" s="500" t="s">
        <v>7</v>
      </c>
      <c r="C1124" s="501">
        <v>17985</v>
      </c>
      <c r="D1124" s="532"/>
      <c r="E1124" s="533"/>
      <c r="F1124" s="533"/>
      <c r="G1124" s="533"/>
      <c r="H1124" s="505" t="s">
        <v>1045</v>
      </c>
      <c r="I1124" s="505" t="s">
        <v>1045</v>
      </c>
      <c r="J1124" s="506"/>
    </row>
    <row r="1125" spans="2:10" ht="13.5" thickBot="1" x14ac:dyDescent="0.25">
      <c r="B1125" s="85" t="s">
        <v>7</v>
      </c>
      <c r="C1125" s="312">
        <v>17993</v>
      </c>
      <c r="D1125" s="326"/>
      <c r="E1125" s="327"/>
      <c r="F1125" s="327"/>
      <c r="G1125" s="327"/>
      <c r="H1125" s="100" t="s">
        <v>1045</v>
      </c>
      <c r="I1125" s="100" t="s">
        <v>1045</v>
      </c>
      <c r="J1125" s="321"/>
    </row>
    <row r="1126" spans="2:10" x14ac:dyDescent="0.2">
      <c r="B1126" s="247" t="s">
        <v>7</v>
      </c>
      <c r="C1126" s="301">
        <v>17996</v>
      </c>
      <c r="D1126" s="260">
        <v>0.7895833333333333</v>
      </c>
      <c r="F1126" s="14">
        <v>2993</v>
      </c>
      <c r="G1126" s="25"/>
      <c r="H1126" s="90" t="s">
        <v>1117</v>
      </c>
      <c r="I1126" s="246" t="s">
        <v>1123</v>
      </c>
    </row>
    <row r="1127" spans="2:10" x14ac:dyDescent="0.2">
      <c r="B1127" s="247" t="s">
        <v>7</v>
      </c>
      <c r="C1127" s="301">
        <v>17998</v>
      </c>
      <c r="D1127" s="260">
        <v>8.3333333333333329E-2</v>
      </c>
      <c r="F1127" s="14">
        <v>2516</v>
      </c>
      <c r="G1127" s="25"/>
      <c r="H1127" s="90" t="s">
        <v>775</v>
      </c>
      <c r="I1127" s="246" t="s">
        <v>62</v>
      </c>
    </row>
    <row r="1128" spans="2:10" x14ac:dyDescent="0.2">
      <c r="B1128" s="247" t="s">
        <v>7</v>
      </c>
      <c r="C1128" s="301">
        <v>17998</v>
      </c>
      <c r="D1128" s="260">
        <v>0.36180555555555555</v>
      </c>
      <c r="F1128" s="14">
        <v>2465</v>
      </c>
      <c r="G1128" s="25"/>
      <c r="H1128" s="90" t="s">
        <v>1115</v>
      </c>
      <c r="I1128" s="246" t="s">
        <v>569</v>
      </c>
    </row>
    <row r="1129" spans="2:10" x14ac:dyDescent="0.2">
      <c r="B1129" s="247" t="s">
        <v>7</v>
      </c>
      <c r="C1129" s="301">
        <v>18000</v>
      </c>
      <c r="D1129" s="260">
        <v>0.61111111111111105</v>
      </c>
      <c r="F1129" s="14">
        <v>2920</v>
      </c>
      <c r="G1129" s="29" t="s">
        <v>1119</v>
      </c>
      <c r="H1129" s="90" t="s">
        <v>790</v>
      </c>
      <c r="I1129" s="246" t="s">
        <v>44</v>
      </c>
      <c r="J1129" s="348" t="str">
        <f>CONCATENATE(B1129,$J$6,F1129)</f>
        <v>E 250 special call to box 2920</v>
      </c>
    </row>
    <row r="1130" spans="2:10" x14ac:dyDescent="0.2">
      <c r="B1130" s="247" t="s">
        <v>7</v>
      </c>
      <c r="C1130" s="301">
        <v>18001</v>
      </c>
      <c r="D1130" s="260">
        <v>0.48888888888888887</v>
      </c>
      <c r="F1130" s="14">
        <v>2519</v>
      </c>
      <c r="G1130" s="25"/>
      <c r="H1130" s="90" t="s">
        <v>868</v>
      </c>
      <c r="I1130" s="246" t="s">
        <v>1124</v>
      </c>
    </row>
    <row r="1131" spans="2:10" x14ac:dyDescent="0.2">
      <c r="B1131" s="247" t="s">
        <v>7</v>
      </c>
      <c r="C1131" s="301">
        <v>18001</v>
      </c>
      <c r="D1131" s="260">
        <v>0.55972222222222223</v>
      </c>
      <c r="F1131" s="14">
        <v>2983</v>
      </c>
      <c r="G1131" s="25"/>
      <c r="H1131" s="90" t="s">
        <v>1116</v>
      </c>
      <c r="I1131" s="246" t="s">
        <v>82</v>
      </c>
    </row>
    <row r="1132" spans="2:10" x14ac:dyDescent="0.2">
      <c r="B1132" s="247" t="s">
        <v>7</v>
      </c>
      <c r="C1132" s="301">
        <v>18001</v>
      </c>
      <c r="D1132" s="260">
        <v>0.6333333333333333</v>
      </c>
      <c r="F1132" s="14">
        <v>2535</v>
      </c>
      <c r="G1132" s="25"/>
      <c r="H1132" s="90" t="s">
        <v>746</v>
      </c>
      <c r="I1132" s="246" t="s">
        <v>1124</v>
      </c>
    </row>
    <row r="1133" spans="2:10" x14ac:dyDescent="0.2">
      <c r="B1133" s="247" t="s">
        <v>7</v>
      </c>
      <c r="C1133" s="301">
        <v>18003</v>
      </c>
      <c r="D1133" s="260">
        <v>0.94444444444444453</v>
      </c>
      <c r="F1133" s="14">
        <v>2508</v>
      </c>
      <c r="G1133" s="25"/>
      <c r="H1133" s="90" t="s">
        <v>965</v>
      </c>
      <c r="I1133" s="246" t="s">
        <v>1125</v>
      </c>
    </row>
    <row r="1134" spans="2:10" x14ac:dyDescent="0.2">
      <c r="B1134" s="247" t="s">
        <v>7</v>
      </c>
      <c r="C1134" s="301">
        <v>18004</v>
      </c>
      <c r="D1134" s="260">
        <v>0.23750000000000002</v>
      </c>
      <c r="E1134" s="32">
        <v>0.2673611111111111</v>
      </c>
      <c r="F1134" s="14">
        <v>2931</v>
      </c>
      <c r="G1134" s="25"/>
      <c r="H1134" s="90" t="s">
        <v>800</v>
      </c>
      <c r="I1134" s="246" t="s">
        <v>929</v>
      </c>
    </row>
    <row r="1135" spans="2:10" x14ac:dyDescent="0.2">
      <c r="B1135" s="247" t="s">
        <v>7</v>
      </c>
      <c r="C1135" s="301">
        <v>18004</v>
      </c>
      <c r="D1135" s="260">
        <v>0.96805555555555556</v>
      </c>
      <c r="F1135" s="14">
        <v>1523</v>
      </c>
      <c r="G1135" s="25"/>
      <c r="H1135" s="90" t="s">
        <v>815</v>
      </c>
      <c r="I1135" s="246" t="s">
        <v>61</v>
      </c>
    </row>
    <row r="1136" spans="2:10" x14ac:dyDescent="0.2">
      <c r="B1136" s="247" t="s">
        <v>7</v>
      </c>
      <c r="C1136" s="301">
        <v>18008</v>
      </c>
      <c r="D1136" s="260">
        <v>0.4861111111111111</v>
      </c>
      <c r="F1136" s="14">
        <v>2474</v>
      </c>
      <c r="G1136" s="25"/>
      <c r="H1136" s="90" t="s">
        <v>817</v>
      </c>
      <c r="I1136" s="246" t="s">
        <v>44</v>
      </c>
    </row>
    <row r="1137" spans="2:10" x14ac:dyDescent="0.2">
      <c r="B1137" s="34" t="s">
        <v>7</v>
      </c>
      <c r="C1137" s="302">
        <v>18008</v>
      </c>
      <c r="D1137" s="266">
        <v>0.53472222222222221</v>
      </c>
      <c r="E1137" s="136">
        <v>0.65277777777777779</v>
      </c>
      <c r="F1137" s="137">
        <v>1279</v>
      </c>
      <c r="G1137" s="142" t="s">
        <v>1120</v>
      </c>
      <c r="H1137" s="140" t="s">
        <v>1114</v>
      </c>
      <c r="I1137" s="140" t="s">
        <v>1126</v>
      </c>
      <c r="J1137" s="349" t="s">
        <v>2301</v>
      </c>
    </row>
    <row r="1138" spans="2:10" x14ac:dyDescent="0.2">
      <c r="B1138" s="247" t="s">
        <v>7</v>
      </c>
      <c r="C1138" s="301">
        <v>18009</v>
      </c>
      <c r="D1138" s="260">
        <v>0.56111111111111112</v>
      </c>
      <c r="F1138" s="14">
        <v>2526</v>
      </c>
      <c r="G1138" s="29" t="s">
        <v>1121</v>
      </c>
      <c r="H1138" s="90" t="s">
        <v>870</v>
      </c>
      <c r="I1138" s="246" t="s">
        <v>49</v>
      </c>
      <c r="J1138" s="348" t="str">
        <f>CONCATENATE($J$9,MID(G1138,5,4))</f>
        <v>Engine &amp; truck to box 2526</v>
      </c>
    </row>
    <row r="1139" spans="2:10" x14ac:dyDescent="0.2">
      <c r="B1139" s="247" t="s">
        <v>7</v>
      </c>
      <c r="C1139" s="301">
        <v>18012</v>
      </c>
      <c r="D1139" s="260">
        <v>7.0833333333333331E-2</v>
      </c>
      <c r="F1139" s="14">
        <v>2530</v>
      </c>
      <c r="G1139" s="25"/>
      <c r="H1139" s="90" t="s">
        <v>873</v>
      </c>
      <c r="I1139" s="246" t="s">
        <v>44</v>
      </c>
    </row>
    <row r="1140" spans="2:10" x14ac:dyDescent="0.2">
      <c r="B1140" s="247" t="s">
        <v>7</v>
      </c>
      <c r="C1140" s="301">
        <v>18012</v>
      </c>
      <c r="D1140" s="260">
        <v>0.76597222222222217</v>
      </c>
      <c r="F1140" s="14">
        <v>2508</v>
      </c>
      <c r="G1140" s="25"/>
      <c r="H1140" s="90" t="s">
        <v>965</v>
      </c>
      <c r="I1140" s="246" t="s">
        <v>838</v>
      </c>
    </row>
    <row r="1141" spans="2:10" x14ac:dyDescent="0.2">
      <c r="B1141" s="247" t="s">
        <v>7</v>
      </c>
      <c r="C1141" s="301">
        <v>18015</v>
      </c>
      <c r="D1141" s="260">
        <v>0.52986111111111112</v>
      </c>
      <c r="E1141" s="32">
        <v>0.55763888888888891</v>
      </c>
      <c r="F1141" s="14">
        <v>2920</v>
      </c>
      <c r="G1141" s="29" t="s">
        <v>1122</v>
      </c>
      <c r="H1141" s="90" t="s">
        <v>790</v>
      </c>
      <c r="I1141" s="246" t="s">
        <v>49</v>
      </c>
      <c r="J1141" s="348" t="str">
        <f>CONCATENATE($J$9,MID(G1141,5,4))</f>
        <v>Engine &amp; truck to box 2920</v>
      </c>
    </row>
    <row r="1142" spans="2:10" x14ac:dyDescent="0.2">
      <c r="B1142" s="247" t="s">
        <v>7</v>
      </c>
      <c r="C1142" s="301">
        <v>18015</v>
      </c>
      <c r="D1142" s="260">
        <v>0.625</v>
      </c>
      <c r="F1142" s="14">
        <v>2951</v>
      </c>
      <c r="G1142" s="25"/>
      <c r="H1142" s="90" t="s">
        <v>960</v>
      </c>
      <c r="I1142" s="246" t="s">
        <v>44</v>
      </c>
    </row>
    <row r="1143" spans="2:10" x14ac:dyDescent="0.2">
      <c r="B1143" s="247" t="s">
        <v>7</v>
      </c>
      <c r="C1143" s="301">
        <v>18016</v>
      </c>
      <c r="D1143" s="260">
        <v>0.63680555555555551</v>
      </c>
      <c r="F1143" s="14">
        <v>2951</v>
      </c>
      <c r="G1143" s="25"/>
      <c r="H1143" s="90" t="s">
        <v>960</v>
      </c>
      <c r="I1143" s="246" t="s">
        <v>44</v>
      </c>
    </row>
    <row r="1144" spans="2:10" x14ac:dyDescent="0.2">
      <c r="B1144" s="247" t="s">
        <v>7</v>
      </c>
      <c r="C1144" s="301">
        <v>18019</v>
      </c>
      <c r="D1144" s="260">
        <v>0.91388888888888886</v>
      </c>
      <c r="F1144" s="14">
        <v>2936</v>
      </c>
      <c r="G1144" s="25"/>
      <c r="H1144" s="90" t="s">
        <v>805</v>
      </c>
      <c r="I1144" s="246" t="s">
        <v>196</v>
      </c>
    </row>
    <row r="1145" spans="2:10" x14ac:dyDescent="0.2">
      <c r="B1145" s="247" t="s">
        <v>7</v>
      </c>
      <c r="C1145" s="301">
        <v>18026</v>
      </c>
      <c r="D1145" s="260">
        <v>7.4305555555555555E-2</v>
      </c>
      <c r="F1145" s="14">
        <v>1107</v>
      </c>
      <c r="G1145" s="25"/>
      <c r="H1145" s="90" t="s">
        <v>620</v>
      </c>
      <c r="I1145" s="246" t="s">
        <v>44</v>
      </c>
    </row>
    <row r="1146" spans="2:10" x14ac:dyDescent="0.2">
      <c r="B1146" s="247" t="s">
        <v>7</v>
      </c>
      <c r="C1146" s="301">
        <v>18027</v>
      </c>
      <c r="D1146" s="260">
        <v>1.7361111111111112E-2</v>
      </c>
      <c r="F1146" s="14">
        <v>1459</v>
      </c>
      <c r="G1146" s="25"/>
      <c r="H1146" s="90" t="s">
        <v>1127</v>
      </c>
      <c r="I1146" s="246" t="s">
        <v>44</v>
      </c>
    </row>
    <row r="1147" spans="2:10" x14ac:dyDescent="0.2">
      <c r="B1147" s="247" t="s">
        <v>7</v>
      </c>
      <c r="C1147" s="301">
        <v>18031</v>
      </c>
      <c r="D1147" s="260">
        <v>0.69236111111111109</v>
      </c>
      <c r="F1147" s="14">
        <v>1477</v>
      </c>
      <c r="G1147" s="25"/>
      <c r="H1147" s="90" t="s">
        <v>1128</v>
      </c>
      <c r="I1147" s="246" t="s">
        <v>44</v>
      </c>
    </row>
    <row r="1148" spans="2:10" x14ac:dyDescent="0.2">
      <c r="B1148" s="247" t="s">
        <v>7</v>
      </c>
      <c r="C1148" s="301">
        <v>18041</v>
      </c>
      <c r="D1148" s="260">
        <v>0.31875000000000003</v>
      </c>
      <c r="F1148" s="14">
        <v>2931</v>
      </c>
      <c r="G1148" s="25"/>
      <c r="H1148" s="90" t="s">
        <v>800</v>
      </c>
      <c r="I1148" s="246" t="s">
        <v>419</v>
      </c>
    </row>
    <row r="1149" spans="2:10" x14ac:dyDescent="0.2">
      <c r="B1149" s="247" t="s">
        <v>7</v>
      </c>
      <c r="C1149" s="301">
        <v>18046</v>
      </c>
      <c r="D1149" s="260">
        <v>0.80555555555555547</v>
      </c>
      <c r="F1149" s="14">
        <v>2508</v>
      </c>
      <c r="G1149" s="25"/>
      <c r="H1149" s="90" t="s">
        <v>965</v>
      </c>
      <c r="I1149" s="246" t="s">
        <v>196</v>
      </c>
    </row>
    <row r="1150" spans="2:10" x14ac:dyDescent="0.2">
      <c r="B1150" s="247" t="s">
        <v>7</v>
      </c>
      <c r="C1150" s="301">
        <v>18047</v>
      </c>
      <c r="D1150" s="260">
        <v>0.75763888888888886</v>
      </c>
      <c r="F1150" s="14">
        <v>2927</v>
      </c>
      <c r="G1150" s="29" t="s">
        <v>1139</v>
      </c>
      <c r="H1150" s="90" t="s">
        <v>796</v>
      </c>
      <c r="I1150" s="246" t="s">
        <v>174</v>
      </c>
      <c r="J1150" s="348" t="str">
        <f>CONCATENATE(B1150,$J$6,F1150)</f>
        <v>E 250 special call to box 2927</v>
      </c>
    </row>
    <row r="1151" spans="2:10" x14ac:dyDescent="0.2">
      <c r="B1151" s="247" t="s">
        <v>7</v>
      </c>
      <c r="C1151" s="301">
        <v>18047</v>
      </c>
      <c r="D1151" s="260">
        <v>0.9145833333333333</v>
      </c>
      <c r="F1151" s="14">
        <v>3034</v>
      </c>
      <c r="G1151" s="25"/>
      <c r="H1151" s="90" t="s">
        <v>995</v>
      </c>
      <c r="I1151" s="246" t="s">
        <v>49</v>
      </c>
    </row>
    <row r="1152" spans="2:10" x14ac:dyDescent="0.2">
      <c r="B1152" s="247" t="s">
        <v>7</v>
      </c>
      <c r="C1152" s="301">
        <v>18047</v>
      </c>
      <c r="D1152" s="260">
        <v>0.97499999999999998</v>
      </c>
      <c r="F1152" s="14">
        <v>2954</v>
      </c>
      <c r="G1152" s="29" t="s">
        <v>981</v>
      </c>
      <c r="H1152" s="90" t="s">
        <v>962</v>
      </c>
      <c r="I1152" s="246" t="s">
        <v>62</v>
      </c>
      <c r="J1152" s="348" t="str">
        <f>CONCATENATE($J$9,MID(G1152,5,4))</f>
        <v>Engine &amp; truck to box 2954</v>
      </c>
    </row>
    <row r="1153" spans="2:10" x14ac:dyDescent="0.2">
      <c r="B1153" s="247" t="s">
        <v>7</v>
      </c>
      <c r="C1153" s="301">
        <v>18048</v>
      </c>
      <c r="D1153" s="260">
        <v>0.10902777777777778</v>
      </c>
      <c r="F1153" s="14">
        <v>2465</v>
      </c>
      <c r="G1153" s="25"/>
      <c r="H1153" s="90" t="s">
        <v>1115</v>
      </c>
      <c r="I1153" s="246" t="s">
        <v>44</v>
      </c>
    </row>
    <row r="1154" spans="2:10" x14ac:dyDescent="0.2">
      <c r="B1154" s="143" t="s">
        <v>7</v>
      </c>
      <c r="C1154" s="307">
        <v>18048</v>
      </c>
      <c r="D1154" s="272">
        <v>0.1763888888888889</v>
      </c>
      <c r="E1154" s="143"/>
      <c r="F1154" s="144">
        <v>3553</v>
      </c>
      <c r="G1154" s="145" t="s">
        <v>1140</v>
      </c>
      <c r="H1154" s="146" t="s">
        <v>1138</v>
      </c>
      <c r="I1154" s="146" t="s">
        <v>50</v>
      </c>
      <c r="J1154" s="455" t="s">
        <v>2302</v>
      </c>
    </row>
    <row r="1155" spans="2:10" x14ac:dyDescent="0.2">
      <c r="B1155" s="247" t="s">
        <v>7</v>
      </c>
      <c r="C1155" s="301">
        <v>18055</v>
      </c>
      <c r="D1155" s="260">
        <v>3.125E-2</v>
      </c>
      <c r="F1155" s="14">
        <v>2439</v>
      </c>
      <c r="G1155" s="25"/>
      <c r="H1155" s="90" t="s">
        <v>1129</v>
      </c>
      <c r="I1155" s="246" t="s">
        <v>209</v>
      </c>
    </row>
    <row r="1156" spans="2:10" x14ac:dyDescent="0.2">
      <c r="B1156" s="247" t="s">
        <v>7</v>
      </c>
      <c r="C1156" s="301">
        <v>18058</v>
      </c>
      <c r="D1156" s="260">
        <v>0.58263888888888882</v>
      </c>
      <c r="F1156" s="14">
        <v>2554</v>
      </c>
      <c r="G1156" s="25"/>
      <c r="H1156" s="90" t="s">
        <v>1133</v>
      </c>
      <c r="I1156" s="246" t="s">
        <v>365</v>
      </c>
    </row>
    <row r="1157" spans="2:10" x14ac:dyDescent="0.2">
      <c r="B1157" s="247" t="s">
        <v>7</v>
      </c>
      <c r="C1157" s="301">
        <v>18058</v>
      </c>
      <c r="D1157" s="260">
        <v>0.69861111111111107</v>
      </c>
      <c r="F1157" s="14">
        <v>3707</v>
      </c>
      <c r="G1157" s="25"/>
      <c r="H1157" s="90" t="s">
        <v>904</v>
      </c>
      <c r="I1157" s="246" t="s">
        <v>44</v>
      </c>
    </row>
    <row r="1158" spans="2:10" x14ac:dyDescent="0.2">
      <c r="B1158" s="247" t="s">
        <v>7</v>
      </c>
      <c r="C1158" s="301">
        <v>18059</v>
      </c>
      <c r="D1158" s="260">
        <v>0.41736111111111113</v>
      </c>
      <c r="F1158" s="14">
        <v>2917</v>
      </c>
      <c r="G1158" s="25"/>
      <c r="H1158" s="90" t="s">
        <v>1136</v>
      </c>
      <c r="I1158" s="246" t="s">
        <v>569</v>
      </c>
    </row>
    <row r="1159" spans="2:10" x14ac:dyDescent="0.2">
      <c r="B1159" s="247" t="s">
        <v>7</v>
      </c>
      <c r="C1159" s="301">
        <v>18059</v>
      </c>
      <c r="D1159" s="260">
        <v>0.48472222222222222</v>
      </c>
      <c r="F1159" s="14">
        <v>2858</v>
      </c>
      <c r="G1159" s="25"/>
      <c r="H1159" s="90" t="s">
        <v>787</v>
      </c>
      <c r="I1159" s="246" t="s">
        <v>44</v>
      </c>
    </row>
    <row r="1160" spans="2:10" x14ac:dyDescent="0.2">
      <c r="B1160" s="247" t="s">
        <v>7</v>
      </c>
      <c r="C1160" s="301">
        <v>18059</v>
      </c>
      <c r="D1160" s="260">
        <v>0.49791666666666662</v>
      </c>
      <c r="F1160" s="14">
        <v>2471</v>
      </c>
      <c r="G1160" s="29" t="s">
        <v>1141</v>
      </c>
      <c r="H1160" s="90" t="s">
        <v>1048</v>
      </c>
      <c r="I1160" s="246" t="s">
        <v>1143</v>
      </c>
      <c r="J1160" s="348" t="str">
        <f>CONCATENATE($J$9,MID(G1160,5,4))</f>
        <v>Engine &amp; truck to box 2471</v>
      </c>
    </row>
    <row r="1161" spans="2:10" x14ac:dyDescent="0.2">
      <c r="B1161" s="247" t="s">
        <v>7</v>
      </c>
      <c r="C1161" s="301">
        <v>18059</v>
      </c>
      <c r="D1161" s="260">
        <v>0.6694444444444444</v>
      </c>
      <c r="F1161" s="14">
        <v>2557</v>
      </c>
      <c r="G1161" s="25"/>
      <c r="H1161" s="90" t="s">
        <v>824</v>
      </c>
      <c r="I1161" s="246" t="s">
        <v>367</v>
      </c>
    </row>
    <row r="1162" spans="2:10" x14ac:dyDescent="0.2">
      <c r="B1162" s="247" t="s">
        <v>7</v>
      </c>
      <c r="C1162" s="301">
        <v>18061</v>
      </c>
      <c r="D1162" s="260">
        <v>0.88055555555555554</v>
      </c>
      <c r="F1162" s="14">
        <v>2569</v>
      </c>
      <c r="G1162" s="25"/>
      <c r="H1162" s="90" t="s">
        <v>998</v>
      </c>
      <c r="I1162" s="246" t="s">
        <v>50</v>
      </c>
    </row>
    <row r="1163" spans="2:10" x14ac:dyDescent="0.2">
      <c r="B1163" s="247" t="s">
        <v>7</v>
      </c>
      <c r="C1163" s="301">
        <v>18065</v>
      </c>
      <c r="D1163" s="260">
        <v>0.49374999999999997</v>
      </c>
      <c r="F1163" s="14">
        <v>3865</v>
      </c>
      <c r="G1163" s="29" t="s">
        <v>1101</v>
      </c>
      <c r="H1163" s="90" t="s">
        <v>1098</v>
      </c>
      <c r="I1163" s="246" t="s">
        <v>49</v>
      </c>
      <c r="J1163" s="348" t="str">
        <f>CONCATENATE($J$9,MID(G1163,5,4))</f>
        <v>Engine &amp; truck to box 3865</v>
      </c>
    </row>
    <row r="1164" spans="2:10" x14ac:dyDescent="0.2">
      <c r="B1164" s="247" t="s">
        <v>7</v>
      </c>
      <c r="C1164" s="301">
        <v>18066</v>
      </c>
      <c r="D1164" s="260">
        <v>0.40902777777777777</v>
      </c>
      <c r="F1164" s="14">
        <v>2503</v>
      </c>
      <c r="G1164" s="25"/>
      <c r="H1164" s="90" t="s">
        <v>772</v>
      </c>
      <c r="I1164" s="246" t="s">
        <v>419</v>
      </c>
    </row>
    <row r="1165" spans="2:10" x14ac:dyDescent="0.2">
      <c r="B1165" s="247" t="s">
        <v>7</v>
      </c>
      <c r="C1165" s="301">
        <v>18068</v>
      </c>
      <c r="D1165" s="260">
        <v>0.76944444444444438</v>
      </c>
      <c r="F1165" s="14">
        <v>3703</v>
      </c>
      <c r="G1165" s="25"/>
      <c r="H1165" s="90" t="s">
        <v>900</v>
      </c>
      <c r="I1165" s="246" t="s">
        <v>44</v>
      </c>
    </row>
    <row r="1166" spans="2:10" x14ac:dyDescent="0.2">
      <c r="B1166" s="247" t="s">
        <v>7</v>
      </c>
      <c r="C1166" s="301">
        <v>18068</v>
      </c>
      <c r="D1166" s="260">
        <v>0.90763888888888899</v>
      </c>
      <c r="F1166" s="14">
        <v>2493</v>
      </c>
      <c r="G1166" s="29" t="s">
        <v>1142</v>
      </c>
      <c r="H1166" s="90" t="s">
        <v>818</v>
      </c>
      <c r="I1166" s="246" t="s">
        <v>1072</v>
      </c>
      <c r="J1166" s="348" t="str">
        <f t="shared" ref="J1166:J1169" si="11">CONCATENATE(B1166,$J$6,F1166)</f>
        <v>E 250 special call to box 2493</v>
      </c>
    </row>
    <row r="1167" spans="2:10" x14ac:dyDescent="0.2">
      <c r="B1167" s="247" t="s">
        <v>7</v>
      </c>
      <c r="C1167" s="301">
        <v>18069</v>
      </c>
      <c r="D1167" s="260">
        <v>0.77847222222222223</v>
      </c>
      <c r="E1167" s="32">
        <v>0.81180555555555556</v>
      </c>
      <c r="F1167" s="14">
        <v>2920</v>
      </c>
      <c r="G1167" s="29" t="s">
        <v>1119</v>
      </c>
      <c r="H1167" s="90" t="s">
        <v>790</v>
      </c>
      <c r="I1167" s="246" t="s">
        <v>171</v>
      </c>
      <c r="J1167" s="348" t="str">
        <f t="shared" si="11"/>
        <v>E 250 special call to box 2920</v>
      </c>
    </row>
    <row r="1168" spans="2:10" x14ac:dyDescent="0.2">
      <c r="B1168" s="247" t="s">
        <v>7</v>
      </c>
      <c r="C1168" s="301">
        <v>18072</v>
      </c>
      <c r="D1168" s="260">
        <v>0.37916666666666665</v>
      </c>
      <c r="F1168" s="247">
        <v>3787</v>
      </c>
      <c r="G1168" s="29" t="s">
        <v>1150</v>
      </c>
      <c r="H1168" s="90" t="s">
        <v>909</v>
      </c>
      <c r="I1168" s="246" t="s">
        <v>1072</v>
      </c>
      <c r="J1168" s="348" t="str">
        <f t="shared" si="11"/>
        <v>E 250 special call to box 3787</v>
      </c>
    </row>
    <row r="1169" spans="2:10" x14ac:dyDescent="0.2">
      <c r="B1169" s="247" t="s">
        <v>7</v>
      </c>
      <c r="C1169" s="301">
        <v>18072</v>
      </c>
      <c r="D1169" s="260">
        <v>0.4993055555555555</v>
      </c>
      <c r="F1169" s="247">
        <v>2524</v>
      </c>
      <c r="G1169" s="29" t="s">
        <v>931</v>
      </c>
      <c r="H1169" s="90" t="s">
        <v>777</v>
      </c>
      <c r="I1169" s="246" t="s">
        <v>171</v>
      </c>
      <c r="J1169" s="348" t="str">
        <f t="shared" si="11"/>
        <v>E 250 special call to box 2524</v>
      </c>
    </row>
    <row r="1170" spans="2:10" x14ac:dyDescent="0.2">
      <c r="B1170" s="247" t="s">
        <v>7</v>
      </c>
      <c r="C1170" s="301">
        <v>18072</v>
      </c>
      <c r="D1170" s="260">
        <v>0.60069444444444442</v>
      </c>
      <c r="F1170" s="14">
        <v>2997</v>
      </c>
      <c r="G1170" s="25"/>
      <c r="H1170" s="90" t="s">
        <v>1146</v>
      </c>
      <c r="I1170" s="246" t="s">
        <v>44</v>
      </c>
    </row>
    <row r="1171" spans="2:10" x14ac:dyDescent="0.2">
      <c r="B1171" s="247" t="s">
        <v>7</v>
      </c>
      <c r="C1171" s="301">
        <v>18072</v>
      </c>
      <c r="D1171" s="260">
        <v>0.71597222222222223</v>
      </c>
      <c r="F1171" s="14">
        <v>2518</v>
      </c>
      <c r="G1171" s="25"/>
      <c r="H1171" s="90" t="s">
        <v>867</v>
      </c>
      <c r="I1171" s="246" t="s">
        <v>365</v>
      </c>
    </row>
    <row r="1172" spans="2:10" x14ac:dyDescent="0.2">
      <c r="B1172" s="247" t="s">
        <v>7</v>
      </c>
      <c r="C1172" s="301">
        <v>18073</v>
      </c>
      <c r="D1172" s="260">
        <v>0.54722222222222217</v>
      </c>
      <c r="F1172" s="14">
        <v>2430</v>
      </c>
      <c r="G1172" s="25"/>
      <c r="H1172" s="90" t="s">
        <v>1144</v>
      </c>
      <c r="I1172" s="246" t="s">
        <v>1072</v>
      </c>
    </row>
    <row r="1173" spans="2:10" x14ac:dyDescent="0.2">
      <c r="B1173" s="247" t="s">
        <v>7</v>
      </c>
      <c r="C1173" s="301">
        <v>18073</v>
      </c>
      <c r="D1173" s="260">
        <v>0.64166666666666672</v>
      </c>
      <c r="F1173" s="14">
        <v>2491</v>
      </c>
      <c r="G1173" s="25"/>
      <c r="H1173" s="90" t="s">
        <v>769</v>
      </c>
      <c r="I1173" s="246" t="s">
        <v>61</v>
      </c>
    </row>
    <row r="1174" spans="2:10" x14ac:dyDescent="0.2">
      <c r="B1174" s="16" t="s">
        <v>7</v>
      </c>
      <c r="C1174" s="303">
        <v>18075</v>
      </c>
      <c r="D1174" s="264">
        <v>0.87638888888888899</v>
      </c>
      <c r="E1174" s="16"/>
      <c r="F1174" s="38">
        <v>3705</v>
      </c>
      <c r="G1174" s="30"/>
      <c r="H1174" s="91" t="s">
        <v>902</v>
      </c>
      <c r="I1174" s="48" t="s">
        <v>44</v>
      </c>
      <c r="J1174" s="413"/>
    </row>
    <row r="1175" spans="2:10" x14ac:dyDescent="0.2">
      <c r="B1175" s="247" t="s">
        <v>7</v>
      </c>
      <c r="C1175" s="301">
        <v>18080</v>
      </c>
      <c r="D1175" s="260">
        <v>0.47500000000000003</v>
      </c>
      <c r="F1175" s="14">
        <v>2922</v>
      </c>
      <c r="G1175" s="25"/>
      <c r="H1175" s="90" t="s">
        <v>792</v>
      </c>
      <c r="I1175" s="246" t="s">
        <v>49</v>
      </c>
    </row>
    <row r="1176" spans="2:10" x14ac:dyDescent="0.2">
      <c r="B1176" s="247" t="s">
        <v>7</v>
      </c>
      <c r="C1176" s="301">
        <v>18084</v>
      </c>
      <c r="D1176" s="260">
        <v>0.16527777777777777</v>
      </c>
      <c r="F1176" s="14">
        <v>2927</v>
      </c>
      <c r="G1176" s="25"/>
      <c r="H1176" s="90" t="s">
        <v>796</v>
      </c>
      <c r="I1176" s="246" t="s">
        <v>419</v>
      </c>
    </row>
    <row r="1177" spans="2:10" x14ac:dyDescent="0.2">
      <c r="B1177" s="247" t="s">
        <v>7</v>
      </c>
      <c r="C1177" s="301">
        <v>18087</v>
      </c>
      <c r="D1177" s="260">
        <v>0.51458333333333328</v>
      </c>
      <c r="F1177" s="14">
        <v>2431</v>
      </c>
      <c r="G1177" s="25"/>
      <c r="H1177" s="90" t="s">
        <v>963</v>
      </c>
      <c r="I1177" s="246" t="s">
        <v>171</v>
      </c>
    </row>
    <row r="1178" spans="2:10" x14ac:dyDescent="0.2">
      <c r="B1178" s="247" t="s">
        <v>7</v>
      </c>
      <c r="C1178" s="301">
        <v>18087</v>
      </c>
      <c r="D1178" s="260">
        <v>0.67013888888888884</v>
      </c>
      <c r="F1178" s="14">
        <v>2996</v>
      </c>
      <c r="G1178" s="29" t="s">
        <v>1057</v>
      </c>
      <c r="H1178" s="90" t="s">
        <v>835</v>
      </c>
      <c r="I1178" s="246" t="s">
        <v>1072</v>
      </c>
      <c r="J1178" s="348" t="str">
        <f>CONCATENATE(B1178,$J$6,F1178)</f>
        <v>E 250 special call to box 2996</v>
      </c>
    </row>
    <row r="1179" spans="2:10" x14ac:dyDescent="0.2">
      <c r="B1179" s="247" t="s">
        <v>7</v>
      </c>
      <c r="C1179" s="301">
        <v>18088</v>
      </c>
      <c r="D1179" s="260">
        <v>0.57361111111111118</v>
      </c>
      <c r="F1179" s="14">
        <v>2948</v>
      </c>
      <c r="G1179" s="25"/>
      <c r="H1179" s="90" t="s">
        <v>831</v>
      </c>
      <c r="I1179" s="246" t="s">
        <v>174</v>
      </c>
    </row>
    <row r="1180" spans="2:10" x14ac:dyDescent="0.2">
      <c r="B1180" s="247" t="s">
        <v>7</v>
      </c>
      <c r="C1180" s="301">
        <v>18088</v>
      </c>
      <c r="D1180" s="260">
        <v>0.68055555555555547</v>
      </c>
      <c r="F1180" s="14">
        <v>2974</v>
      </c>
      <c r="G1180" s="25"/>
      <c r="H1180" s="90" t="s">
        <v>988</v>
      </c>
      <c r="I1180" s="246" t="s">
        <v>196</v>
      </c>
    </row>
    <row r="1181" spans="2:10" x14ac:dyDescent="0.2">
      <c r="B1181" s="247" t="s">
        <v>7</v>
      </c>
      <c r="C1181" s="301">
        <v>18088</v>
      </c>
      <c r="D1181" s="260">
        <v>0.70138888888888884</v>
      </c>
      <c r="F1181" s="14">
        <v>2535</v>
      </c>
      <c r="G1181" s="29" t="s">
        <v>1151</v>
      </c>
      <c r="H1181" s="90" t="s">
        <v>746</v>
      </c>
      <c r="I1181" s="246" t="s">
        <v>1072</v>
      </c>
      <c r="J1181" s="348" t="str">
        <f>CONCATENATE(B1181,$J$6,F1181)</f>
        <v>E 250 special call to box 2535</v>
      </c>
    </row>
    <row r="1182" spans="2:10" x14ac:dyDescent="0.2">
      <c r="B1182" s="247" t="s">
        <v>7</v>
      </c>
      <c r="C1182" s="301">
        <v>18091</v>
      </c>
      <c r="D1182" s="260">
        <v>0.85069444444444453</v>
      </c>
      <c r="F1182" s="14">
        <v>2547</v>
      </c>
      <c r="G1182" s="25"/>
      <c r="H1182" s="90" t="s">
        <v>729</v>
      </c>
      <c r="I1182" s="246" t="s">
        <v>49</v>
      </c>
    </row>
    <row r="1183" spans="2:10" x14ac:dyDescent="0.2">
      <c r="B1183" s="247" t="s">
        <v>7</v>
      </c>
      <c r="C1183" s="301">
        <v>18094</v>
      </c>
      <c r="D1183" s="260">
        <v>0.54097222222222219</v>
      </c>
      <c r="F1183" s="14">
        <v>2948</v>
      </c>
      <c r="G1183" s="25"/>
      <c r="H1183" s="90" t="s">
        <v>831</v>
      </c>
      <c r="I1183" s="246" t="s">
        <v>171</v>
      </c>
    </row>
    <row r="1184" spans="2:10" x14ac:dyDescent="0.2">
      <c r="B1184" s="247" t="s">
        <v>7</v>
      </c>
      <c r="C1184" s="301">
        <v>18094</v>
      </c>
      <c r="D1184" s="260">
        <v>0.67986111111111114</v>
      </c>
      <c r="F1184" s="14">
        <v>2933</v>
      </c>
      <c r="G1184" s="25"/>
      <c r="H1184" s="90" t="s">
        <v>802</v>
      </c>
      <c r="I1184" s="246" t="s">
        <v>44</v>
      </c>
    </row>
    <row r="1185" spans="2:10" x14ac:dyDescent="0.2">
      <c r="B1185" s="247" t="s">
        <v>7</v>
      </c>
      <c r="C1185" s="301">
        <v>18095</v>
      </c>
      <c r="D1185" s="260">
        <v>0.54166666666666663</v>
      </c>
      <c r="F1185" s="14">
        <v>2473</v>
      </c>
      <c r="G1185" s="25"/>
      <c r="H1185" s="90" t="s">
        <v>1050</v>
      </c>
      <c r="I1185" s="246" t="s">
        <v>44</v>
      </c>
    </row>
    <row r="1186" spans="2:10" x14ac:dyDescent="0.2">
      <c r="B1186" s="247" t="s">
        <v>7</v>
      </c>
      <c r="C1186" s="301">
        <v>18097</v>
      </c>
      <c r="D1186" s="260">
        <v>0.73888888888888893</v>
      </c>
      <c r="F1186" s="14">
        <v>2479</v>
      </c>
      <c r="G1186" s="35"/>
      <c r="H1186" s="97" t="s">
        <v>1145</v>
      </c>
      <c r="I1186" s="246" t="s">
        <v>196</v>
      </c>
    </row>
    <row r="1187" spans="2:10" x14ac:dyDescent="0.2">
      <c r="B1187" s="247" t="s">
        <v>7</v>
      </c>
      <c r="C1187" s="301">
        <v>18098</v>
      </c>
      <c r="D1187" s="260">
        <v>0.85277777777777775</v>
      </c>
      <c r="F1187" s="14">
        <v>3783</v>
      </c>
      <c r="G1187" s="25"/>
      <c r="H1187" s="90" t="s">
        <v>1148</v>
      </c>
      <c r="I1187" s="246" t="s">
        <v>44</v>
      </c>
    </row>
    <row r="1188" spans="2:10" x14ac:dyDescent="0.2">
      <c r="B1188" s="247" t="s">
        <v>7</v>
      </c>
      <c r="C1188" s="301">
        <v>18098</v>
      </c>
      <c r="D1188" s="260">
        <v>0.32777777777777778</v>
      </c>
      <c r="E1188" s="32">
        <v>0.36736111111111108</v>
      </c>
      <c r="F1188" s="14">
        <v>2933</v>
      </c>
      <c r="G1188" s="25"/>
      <c r="H1188" s="90" t="s">
        <v>802</v>
      </c>
      <c r="I1188" s="246" t="s">
        <v>61</v>
      </c>
    </row>
    <row r="1189" spans="2:10" x14ac:dyDescent="0.2">
      <c r="B1189" s="247" t="s">
        <v>7</v>
      </c>
      <c r="C1189" s="301">
        <v>18103</v>
      </c>
      <c r="D1189" s="260">
        <v>0.60416666666666663</v>
      </c>
      <c r="F1189" s="14">
        <v>2918</v>
      </c>
      <c r="G1189" s="29" t="s">
        <v>1152</v>
      </c>
      <c r="H1189" s="90" t="s">
        <v>1137</v>
      </c>
      <c r="I1189" s="246" t="s">
        <v>174</v>
      </c>
      <c r="J1189" s="348" t="str">
        <f t="shared" ref="J1189:J1190" si="12">CONCATENATE(B1189,$J$6,F1189)</f>
        <v>E 250 special call to box 2918</v>
      </c>
    </row>
    <row r="1190" spans="2:10" x14ac:dyDescent="0.2">
      <c r="B1190" s="247" t="s">
        <v>7</v>
      </c>
      <c r="C1190" s="301">
        <v>18103</v>
      </c>
      <c r="D1190" s="260">
        <v>0.62083333333333335</v>
      </c>
      <c r="F1190" s="14">
        <v>2947</v>
      </c>
      <c r="G1190" s="29" t="s">
        <v>1153</v>
      </c>
      <c r="H1190" s="90" t="s">
        <v>945</v>
      </c>
      <c r="I1190" s="246" t="s">
        <v>174</v>
      </c>
      <c r="J1190" s="348" t="str">
        <f t="shared" si="12"/>
        <v>E 250 special call to box 2947</v>
      </c>
    </row>
    <row r="1191" spans="2:10" x14ac:dyDescent="0.2">
      <c r="B1191" s="247" t="s">
        <v>7</v>
      </c>
      <c r="C1191" s="301">
        <v>18103</v>
      </c>
      <c r="D1191" s="260">
        <v>0.6875</v>
      </c>
      <c r="F1191" s="14">
        <v>2853</v>
      </c>
      <c r="G1191" s="25"/>
      <c r="H1191" s="90" t="s">
        <v>1033</v>
      </c>
      <c r="I1191" s="246" t="s">
        <v>44</v>
      </c>
    </row>
    <row r="1192" spans="2:10" x14ac:dyDescent="0.2">
      <c r="B1192" s="247" t="s">
        <v>7</v>
      </c>
      <c r="C1192" s="301">
        <v>18106</v>
      </c>
      <c r="D1192" s="260">
        <v>0.85416666666666663</v>
      </c>
      <c r="F1192" s="14">
        <v>3784</v>
      </c>
      <c r="G1192" s="25"/>
      <c r="H1192" s="90" t="s">
        <v>1149</v>
      </c>
      <c r="I1192" s="246" t="s">
        <v>44</v>
      </c>
    </row>
    <row r="1193" spans="2:10" x14ac:dyDescent="0.2">
      <c r="B1193" s="16" t="s">
        <v>7</v>
      </c>
      <c r="C1193" s="303">
        <v>18106</v>
      </c>
      <c r="D1193" s="264">
        <v>0.91527777777777775</v>
      </c>
      <c r="E1193" s="16"/>
      <c r="F1193" s="38">
        <v>2535</v>
      </c>
      <c r="G1193" s="30"/>
      <c r="H1193" s="91" t="s">
        <v>746</v>
      </c>
      <c r="I1193" s="48" t="s">
        <v>44</v>
      </c>
      <c r="J1193" s="413"/>
    </row>
    <row r="1194" spans="2:10" x14ac:dyDescent="0.2">
      <c r="B1194" s="247" t="s">
        <v>7</v>
      </c>
      <c r="C1194" s="301">
        <v>18116</v>
      </c>
      <c r="D1194" s="260">
        <v>0.56874999999999998</v>
      </c>
      <c r="F1194" s="14">
        <v>2989</v>
      </c>
      <c r="G1194" s="25"/>
      <c r="H1194" s="90" t="s">
        <v>834</v>
      </c>
      <c r="I1194" s="246" t="s">
        <v>44</v>
      </c>
    </row>
    <row r="1195" spans="2:10" x14ac:dyDescent="0.2">
      <c r="B1195" s="247" t="s">
        <v>7</v>
      </c>
      <c r="C1195" s="301">
        <v>18116</v>
      </c>
      <c r="D1195" s="260">
        <v>0.72083333333333333</v>
      </c>
      <c r="F1195" s="14">
        <v>2541</v>
      </c>
      <c r="G1195" s="25"/>
      <c r="H1195" s="90" t="s">
        <v>879</v>
      </c>
      <c r="I1195" s="246" t="s">
        <v>196</v>
      </c>
    </row>
    <row r="1196" spans="2:10" x14ac:dyDescent="0.2">
      <c r="B1196" s="247" t="s">
        <v>7</v>
      </c>
      <c r="C1196" s="301">
        <v>18120</v>
      </c>
      <c r="D1196" s="260">
        <v>0.82777777777777783</v>
      </c>
      <c r="F1196" s="14">
        <v>2513</v>
      </c>
      <c r="G1196" s="25"/>
      <c r="H1196" s="90" t="s">
        <v>970</v>
      </c>
      <c r="I1196" s="246" t="s">
        <v>44</v>
      </c>
    </row>
    <row r="1197" spans="2:10" x14ac:dyDescent="0.2">
      <c r="B1197" s="247" t="s">
        <v>7</v>
      </c>
      <c r="C1197" s="301">
        <v>18124</v>
      </c>
      <c r="D1197" s="260">
        <v>0.68958333333333333</v>
      </c>
      <c r="F1197" s="14">
        <v>2548</v>
      </c>
      <c r="G1197" s="25"/>
      <c r="H1197" s="90" t="s">
        <v>884</v>
      </c>
      <c r="I1197" s="246" t="s">
        <v>44</v>
      </c>
    </row>
    <row r="1198" spans="2:10" x14ac:dyDescent="0.2">
      <c r="B1198" s="247" t="s">
        <v>7</v>
      </c>
      <c r="C1198" s="301">
        <v>18125</v>
      </c>
      <c r="D1198" s="260">
        <v>0.6958333333333333</v>
      </c>
      <c r="F1198" s="14">
        <v>2987</v>
      </c>
      <c r="G1198" s="25"/>
      <c r="H1198" s="90" t="s">
        <v>1158</v>
      </c>
      <c r="I1198" s="246" t="s">
        <v>419</v>
      </c>
    </row>
    <row r="1199" spans="2:10" x14ac:dyDescent="0.2">
      <c r="B1199" s="247" t="s">
        <v>7</v>
      </c>
      <c r="C1199" s="301">
        <v>18127</v>
      </c>
      <c r="D1199" s="260">
        <v>0.83333333333333337</v>
      </c>
      <c r="F1199" s="14">
        <v>2855</v>
      </c>
      <c r="G1199" s="25"/>
      <c r="H1199" s="90" t="s">
        <v>784</v>
      </c>
      <c r="I1199" s="246" t="s">
        <v>61</v>
      </c>
    </row>
    <row r="1200" spans="2:10" x14ac:dyDescent="0.2">
      <c r="B1200" s="247" t="s">
        <v>7</v>
      </c>
      <c r="C1200" s="301">
        <v>18128</v>
      </c>
      <c r="D1200" s="260">
        <v>0.92361111111111116</v>
      </c>
      <c r="F1200" s="14">
        <v>2930</v>
      </c>
      <c r="G1200" s="25"/>
      <c r="H1200" s="90" t="s">
        <v>799</v>
      </c>
      <c r="I1200" s="246" t="s">
        <v>1162</v>
      </c>
    </row>
    <row r="1201" spans="2:10" x14ac:dyDescent="0.2">
      <c r="B1201" s="247" t="s">
        <v>7</v>
      </c>
      <c r="C1201" s="301">
        <v>18131</v>
      </c>
      <c r="D1201" s="260">
        <v>0.59444444444444444</v>
      </c>
      <c r="F1201" s="14">
        <v>2518</v>
      </c>
      <c r="G1201" s="29" t="s">
        <v>1161</v>
      </c>
      <c r="H1201" s="90" t="s">
        <v>867</v>
      </c>
      <c r="I1201" s="246" t="s">
        <v>174</v>
      </c>
      <c r="J1201" s="348" t="str">
        <f>CONCATENATE(B1201,$J$6,F1201)</f>
        <v>E 250 special call to box 2518</v>
      </c>
    </row>
    <row r="1202" spans="2:10" x14ac:dyDescent="0.2">
      <c r="B1202" s="247" t="s">
        <v>7</v>
      </c>
      <c r="C1202" s="301">
        <v>18132</v>
      </c>
      <c r="D1202" s="260">
        <v>0.68680555555555556</v>
      </c>
      <c r="F1202" s="14">
        <v>3017</v>
      </c>
      <c r="G1202" s="25"/>
      <c r="H1202" s="90" t="s">
        <v>1035</v>
      </c>
      <c r="I1202" s="246" t="s">
        <v>174</v>
      </c>
    </row>
    <row r="1203" spans="2:10" x14ac:dyDescent="0.2">
      <c r="B1203" s="34" t="s">
        <v>7</v>
      </c>
      <c r="C1203" s="302">
        <v>18138</v>
      </c>
      <c r="D1203" s="266">
        <v>0.55833333333333335</v>
      </c>
      <c r="E1203" s="136">
        <v>0.7416666666666667</v>
      </c>
      <c r="F1203" s="137">
        <v>2542</v>
      </c>
      <c r="G1203" s="34"/>
      <c r="H1203" s="140" t="s">
        <v>880</v>
      </c>
      <c r="I1203" s="140" t="s">
        <v>1163</v>
      </c>
      <c r="J1203" s="349" t="s">
        <v>2303</v>
      </c>
    </row>
    <row r="1204" spans="2:10" x14ac:dyDescent="0.2">
      <c r="B1204" s="16" t="s">
        <v>7</v>
      </c>
      <c r="C1204" s="303">
        <v>18139</v>
      </c>
      <c r="D1204" s="264">
        <v>0.63680555555555551</v>
      </c>
      <c r="E1204" s="16"/>
      <c r="F1204" s="38">
        <v>3365</v>
      </c>
      <c r="G1204" s="30"/>
      <c r="H1204" s="91" t="s">
        <v>897</v>
      </c>
      <c r="I1204" s="48" t="s">
        <v>44</v>
      </c>
      <c r="J1204" s="413"/>
    </row>
    <row r="1205" spans="2:10" x14ac:dyDescent="0.2">
      <c r="B1205" s="247" t="s">
        <v>7</v>
      </c>
      <c r="C1205" s="301">
        <v>18142</v>
      </c>
      <c r="D1205" s="260">
        <v>0.73958333333333337</v>
      </c>
      <c r="F1205" s="14">
        <v>2921</v>
      </c>
      <c r="G1205" s="25"/>
      <c r="H1205" s="90" t="s">
        <v>791</v>
      </c>
      <c r="I1205" s="246" t="s">
        <v>925</v>
      </c>
    </row>
    <row r="1206" spans="2:10" x14ac:dyDescent="0.2">
      <c r="B1206" s="247" t="s">
        <v>7</v>
      </c>
      <c r="C1206" s="301">
        <v>18142</v>
      </c>
      <c r="D1206" s="260">
        <v>0.89513888888888893</v>
      </c>
      <c r="E1206" s="32">
        <v>0.92083333333333339</v>
      </c>
      <c r="F1206" s="14">
        <v>2973</v>
      </c>
      <c r="G1206" s="25"/>
      <c r="H1206" s="90" t="s">
        <v>1006</v>
      </c>
      <c r="I1206" s="246" t="s">
        <v>1164</v>
      </c>
    </row>
    <row r="1207" spans="2:10" x14ac:dyDescent="0.2">
      <c r="B1207" s="247" t="s">
        <v>7</v>
      </c>
      <c r="C1207" s="301">
        <v>18142</v>
      </c>
      <c r="D1207" s="260">
        <v>0.97638888888888886</v>
      </c>
      <c r="F1207" s="14">
        <v>2953</v>
      </c>
      <c r="G1207" s="25"/>
      <c r="H1207" s="90" t="s">
        <v>961</v>
      </c>
      <c r="I1207" s="246" t="s">
        <v>49</v>
      </c>
    </row>
    <row r="1208" spans="2:10" ht="13.5" thickBot="1" x14ac:dyDescent="0.25">
      <c r="B1208" s="20" t="s">
        <v>7</v>
      </c>
      <c r="C1208" s="309">
        <v>18143</v>
      </c>
      <c r="D1208" s="275">
        <v>2.2916666666666669E-2</v>
      </c>
      <c r="E1208" s="20"/>
      <c r="F1208" s="39">
        <v>2533</v>
      </c>
      <c r="G1208" s="40"/>
      <c r="H1208" s="95" t="s">
        <v>779</v>
      </c>
      <c r="I1208" s="49" t="s">
        <v>49</v>
      </c>
    </row>
    <row r="1209" spans="2:10" x14ac:dyDescent="0.2">
      <c r="B1209" s="447" t="s">
        <v>7</v>
      </c>
      <c r="C1209" s="448">
        <v>18144</v>
      </c>
      <c r="D1209" s="463"/>
      <c r="E1209" s="464"/>
      <c r="F1209" s="464"/>
      <c r="G1209" s="464"/>
      <c r="H1209" s="508" t="s">
        <v>1043</v>
      </c>
      <c r="I1209" s="508" t="s">
        <v>1043</v>
      </c>
      <c r="J1209" s="452"/>
    </row>
    <row r="1210" spans="2:10" ht="13.5" thickBot="1" x14ac:dyDescent="0.25">
      <c r="B1210" s="83" t="s">
        <v>7</v>
      </c>
      <c r="C1210" s="305">
        <v>18173</v>
      </c>
      <c r="D1210" s="278"/>
      <c r="E1210" s="255"/>
      <c r="F1210" s="255"/>
      <c r="G1210" s="255"/>
      <c r="H1210" s="93" t="s">
        <v>1043</v>
      </c>
      <c r="I1210" s="93" t="s">
        <v>1043</v>
      </c>
      <c r="J1210" s="292"/>
    </row>
    <row r="1211" spans="2:10" x14ac:dyDescent="0.2">
      <c r="B1211" s="20" t="s">
        <v>7</v>
      </c>
      <c r="C1211" s="301">
        <v>18176</v>
      </c>
      <c r="D1211" s="260">
        <v>0.74097222222222225</v>
      </c>
      <c r="F1211" s="14">
        <v>2972</v>
      </c>
      <c r="G1211" s="25"/>
      <c r="H1211" s="90" t="s">
        <v>1005</v>
      </c>
      <c r="I1211" s="246" t="s">
        <v>44</v>
      </c>
    </row>
    <row r="1212" spans="2:10" x14ac:dyDescent="0.2">
      <c r="B1212" s="247" t="s">
        <v>7</v>
      </c>
      <c r="C1212" s="301">
        <v>18177</v>
      </c>
      <c r="D1212" s="260">
        <v>0.8125</v>
      </c>
      <c r="F1212" s="14">
        <v>2476</v>
      </c>
      <c r="G1212" s="25"/>
      <c r="H1212" s="90" t="s">
        <v>1155</v>
      </c>
      <c r="I1212" s="246" t="s">
        <v>1165</v>
      </c>
    </row>
    <row r="1213" spans="2:10" x14ac:dyDescent="0.2">
      <c r="B1213" s="247" t="s">
        <v>7</v>
      </c>
      <c r="C1213" s="301">
        <v>18178</v>
      </c>
      <c r="D1213" s="260">
        <v>0.14444444444444446</v>
      </c>
      <c r="F1213" s="14">
        <v>2992</v>
      </c>
      <c r="G1213" s="25"/>
      <c r="H1213" s="90" t="s">
        <v>1159</v>
      </c>
      <c r="I1213" s="246" t="s">
        <v>44</v>
      </c>
    </row>
    <row r="1214" spans="2:10" x14ac:dyDescent="0.2">
      <c r="B1214" s="247" t="s">
        <v>7</v>
      </c>
      <c r="C1214" s="301">
        <v>18180</v>
      </c>
      <c r="D1214" s="260">
        <v>0.4069444444444445</v>
      </c>
      <c r="F1214" s="14">
        <v>2599</v>
      </c>
      <c r="G1214" s="25"/>
      <c r="H1214" s="90" t="s">
        <v>1157</v>
      </c>
      <c r="I1214" s="246" t="s">
        <v>569</v>
      </c>
    </row>
    <row r="1215" spans="2:10" x14ac:dyDescent="0.2">
      <c r="B1215" s="247" t="s">
        <v>7</v>
      </c>
      <c r="C1215" s="301">
        <v>18181</v>
      </c>
      <c r="D1215" s="260">
        <v>0.43263888888888885</v>
      </c>
      <c r="F1215" s="14">
        <v>3015</v>
      </c>
      <c r="G1215" s="25"/>
      <c r="H1215" s="90" t="s">
        <v>1160</v>
      </c>
      <c r="I1215" s="246" t="s">
        <v>192</v>
      </c>
    </row>
    <row r="1216" spans="2:10" x14ac:dyDescent="0.2">
      <c r="B1216" s="247" t="s">
        <v>7</v>
      </c>
      <c r="C1216" s="301">
        <v>18184</v>
      </c>
      <c r="D1216" s="260">
        <v>0.81527777777777777</v>
      </c>
      <c r="F1216" s="14">
        <v>2942</v>
      </c>
      <c r="G1216" s="25"/>
      <c r="H1216" s="90" t="s">
        <v>811</v>
      </c>
      <c r="I1216" s="246" t="s">
        <v>1166</v>
      </c>
    </row>
    <row r="1217" spans="2:10" x14ac:dyDescent="0.2">
      <c r="B1217" s="247" t="s">
        <v>7</v>
      </c>
      <c r="C1217" s="301">
        <v>18189</v>
      </c>
      <c r="D1217" s="260">
        <v>0.73125000000000007</v>
      </c>
      <c r="F1217" s="14">
        <v>2526</v>
      </c>
      <c r="G1217" s="25"/>
      <c r="H1217" s="90" t="s">
        <v>870</v>
      </c>
      <c r="I1217" s="246" t="s">
        <v>171</v>
      </c>
    </row>
    <row r="1218" spans="2:10" x14ac:dyDescent="0.2">
      <c r="B1218" s="247" t="s">
        <v>7</v>
      </c>
      <c r="C1218" s="301">
        <v>18191</v>
      </c>
      <c r="D1218" s="260">
        <v>0.80208333333333337</v>
      </c>
      <c r="F1218" s="14">
        <v>2475</v>
      </c>
      <c r="G1218" s="25"/>
      <c r="H1218" s="90" t="s">
        <v>1154</v>
      </c>
      <c r="I1218" s="246" t="s">
        <v>1164</v>
      </c>
    </row>
    <row r="1219" spans="2:10" x14ac:dyDescent="0.2">
      <c r="B1219" s="247" t="s">
        <v>7</v>
      </c>
      <c r="C1219" s="301">
        <v>18191</v>
      </c>
      <c r="D1219" s="260">
        <v>0.8256944444444444</v>
      </c>
      <c r="E1219" s="32">
        <v>0.8534722222222223</v>
      </c>
      <c r="F1219" s="247">
        <v>2948</v>
      </c>
      <c r="G1219" s="25"/>
      <c r="H1219" s="90" t="s">
        <v>831</v>
      </c>
      <c r="I1219" s="246" t="s">
        <v>63</v>
      </c>
    </row>
    <row r="1220" spans="2:10" x14ac:dyDescent="0.2">
      <c r="B1220" s="247" t="s">
        <v>7</v>
      </c>
      <c r="C1220" s="301">
        <v>18191</v>
      </c>
      <c r="D1220" s="260">
        <v>0.90138888888888891</v>
      </c>
      <c r="F1220" s="247">
        <v>2998</v>
      </c>
      <c r="G1220" s="25"/>
      <c r="H1220" s="90" t="s">
        <v>836</v>
      </c>
      <c r="I1220" s="246" t="s">
        <v>569</v>
      </c>
    </row>
    <row r="1221" spans="2:10" x14ac:dyDescent="0.2">
      <c r="B1221" s="247" t="s">
        <v>7</v>
      </c>
      <c r="C1221" s="301">
        <v>18192</v>
      </c>
      <c r="D1221" s="260">
        <v>0.87569444444444444</v>
      </c>
      <c r="F1221" s="247">
        <v>2855</v>
      </c>
      <c r="G1221" s="25"/>
      <c r="H1221" s="90" t="s">
        <v>784</v>
      </c>
      <c r="I1221" s="246" t="s">
        <v>91</v>
      </c>
    </row>
    <row r="1222" spans="2:10" x14ac:dyDescent="0.2">
      <c r="B1222" s="247" t="s">
        <v>7</v>
      </c>
      <c r="C1222" s="301">
        <v>18196</v>
      </c>
      <c r="D1222" s="260">
        <v>0.54236111111111118</v>
      </c>
      <c r="F1222" s="247">
        <v>2983</v>
      </c>
      <c r="G1222" s="25"/>
      <c r="H1222" s="90" t="s">
        <v>1116</v>
      </c>
      <c r="I1222" s="246" t="s">
        <v>192</v>
      </c>
    </row>
    <row r="1223" spans="2:10" x14ac:dyDescent="0.2">
      <c r="B1223" s="247" t="s">
        <v>7</v>
      </c>
      <c r="C1223" s="301">
        <v>18202</v>
      </c>
      <c r="D1223" s="260">
        <v>0.53402777777777777</v>
      </c>
      <c r="F1223" s="247">
        <v>2526</v>
      </c>
      <c r="G1223" s="25"/>
      <c r="H1223" s="90" t="s">
        <v>870</v>
      </c>
      <c r="I1223" s="246" t="s">
        <v>44</v>
      </c>
    </row>
    <row r="1224" spans="2:10" x14ac:dyDescent="0.2">
      <c r="B1224" s="16" t="s">
        <v>7</v>
      </c>
      <c r="C1224" s="303">
        <v>18202</v>
      </c>
      <c r="D1224" s="264">
        <v>0.63888888888888895</v>
      </c>
      <c r="E1224" s="16"/>
      <c r="F1224" s="16">
        <v>3708</v>
      </c>
      <c r="G1224" s="30"/>
      <c r="H1224" s="91" t="s">
        <v>905</v>
      </c>
      <c r="I1224" s="48" t="s">
        <v>44</v>
      </c>
      <c r="J1224" s="413"/>
    </row>
    <row r="1225" spans="2:10" x14ac:dyDescent="0.2">
      <c r="B1225" s="247" t="s">
        <v>7</v>
      </c>
      <c r="C1225" s="301">
        <v>18203</v>
      </c>
      <c r="D1225" s="260">
        <v>0.64236111111111105</v>
      </c>
      <c r="F1225" s="247">
        <v>2986</v>
      </c>
      <c r="G1225" s="25"/>
      <c r="H1225" s="90" t="s">
        <v>1034</v>
      </c>
      <c r="I1225" s="246" t="s">
        <v>82</v>
      </c>
    </row>
    <row r="1226" spans="2:10" x14ac:dyDescent="0.2">
      <c r="B1226" s="247" t="s">
        <v>7</v>
      </c>
      <c r="C1226" s="301">
        <v>18206</v>
      </c>
      <c r="D1226" s="260">
        <v>0.77708333333333324</v>
      </c>
      <c r="F1226" s="247">
        <v>2854</v>
      </c>
      <c r="G1226" s="25"/>
      <c r="H1226" s="90" t="s">
        <v>1053</v>
      </c>
      <c r="I1226" s="246" t="s">
        <v>196</v>
      </c>
    </row>
    <row r="1227" spans="2:10" x14ac:dyDescent="0.2">
      <c r="B1227" s="247" t="s">
        <v>7</v>
      </c>
      <c r="C1227" s="301">
        <v>18207</v>
      </c>
      <c r="D1227" s="260">
        <v>0.79305555555555562</v>
      </c>
      <c r="F1227" s="247">
        <v>3016</v>
      </c>
      <c r="G1227" s="25"/>
      <c r="H1227" s="90" t="s">
        <v>886</v>
      </c>
      <c r="I1227" s="246" t="s">
        <v>1111</v>
      </c>
    </row>
    <row r="1228" spans="2:10" x14ac:dyDescent="0.2">
      <c r="B1228" s="247" t="s">
        <v>7</v>
      </c>
      <c r="C1228" s="301">
        <v>18207</v>
      </c>
      <c r="D1228" s="260">
        <v>0.86944444444444446</v>
      </c>
      <c r="F1228" s="247">
        <v>2986</v>
      </c>
      <c r="G1228" s="25"/>
      <c r="H1228" s="90" t="s">
        <v>1034</v>
      </c>
      <c r="I1228" s="246" t="s">
        <v>44</v>
      </c>
    </row>
    <row r="1229" spans="2:10" x14ac:dyDescent="0.2">
      <c r="B1229" s="247" t="s">
        <v>7</v>
      </c>
      <c r="C1229" s="301">
        <v>18211</v>
      </c>
      <c r="D1229" s="260">
        <v>0.55763888888888891</v>
      </c>
      <c r="F1229" s="247">
        <v>2914</v>
      </c>
      <c r="G1229" s="29" t="s">
        <v>1025</v>
      </c>
      <c r="H1229" s="90" t="s">
        <v>829</v>
      </c>
      <c r="I1229" s="246" t="s">
        <v>1182</v>
      </c>
      <c r="J1229" s="348" t="str">
        <f>CONCATENATE($J$9,MID(G1229,5,4))</f>
        <v>Engine &amp; truck to box 2914</v>
      </c>
    </row>
    <row r="1230" spans="2:10" x14ac:dyDescent="0.2">
      <c r="B1230" s="247" t="s">
        <v>7</v>
      </c>
      <c r="C1230" s="301">
        <v>18213</v>
      </c>
      <c r="D1230" s="260">
        <v>0.79027777777777775</v>
      </c>
      <c r="F1230" s="14">
        <v>2467</v>
      </c>
      <c r="G1230" s="25"/>
      <c r="H1230" s="90" t="s">
        <v>1168</v>
      </c>
      <c r="I1230" s="246" t="s">
        <v>927</v>
      </c>
    </row>
    <row r="1231" spans="2:10" x14ac:dyDescent="0.2">
      <c r="B1231" s="247" t="s">
        <v>7</v>
      </c>
      <c r="C1231" s="301">
        <v>18213</v>
      </c>
      <c r="D1231" s="260">
        <v>0.81805555555555554</v>
      </c>
      <c r="F1231" s="247">
        <v>2514</v>
      </c>
      <c r="G1231" s="25"/>
      <c r="H1231" s="90" t="s">
        <v>971</v>
      </c>
      <c r="I1231" s="246" t="s">
        <v>212</v>
      </c>
    </row>
    <row r="1232" spans="2:10" x14ac:dyDescent="0.2">
      <c r="B1232" s="247" t="s">
        <v>7</v>
      </c>
      <c r="C1232" s="301">
        <v>18213</v>
      </c>
      <c r="D1232" s="260">
        <v>0.89722222222222225</v>
      </c>
      <c r="F1232" s="247">
        <v>2494</v>
      </c>
      <c r="G1232" s="29" t="s">
        <v>1185</v>
      </c>
      <c r="H1232" s="90" t="s">
        <v>771</v>
      </c>
      <c r="I1232" s="246" t="s">
        <v>927</v>
      </c>
      <c r="J1232" s="348" t="str">
        <f>CONCATENATE(B1232,$J$6,F1232)</f>
        <v>E 250 special call to box 2494</v>
      </c>
    </row>
    <row r="1233" spans="2:10" x14ac:dyDescent="0.2">
      <c r="B1233" s="247" t="s">
        <v>7</v>
      </c>
      <c r="C1233" s="301">
        <v>18214</v>
      </c>
      <c r="D1233" s="260">
        <v>0.83888888888888891</v>
      </c>
      <c r="F1233" s="247">
        <v>2943</v>
      </c>
      <c r="G1233" s="25"/>
      <c r="H1233" s="90" t="s">
        <v>812</v>
      </c>
      <c r="I1233" s="246" t="s">
        <v>174</v>
      </c>
    </row>
    <row r="1234" spans="2:10" x14ac:dyDescent="0.2">
      <c r="B1234" s="247" t="s">
        <v>7</v>
      </c>
      <c r="C1234" s="301">
        <v>18214</v>
      </c>
      <c r="D1234" s="260">
        <v>0.90694444444444444</v>
      </c>
      <c r="F1234" s="247">
        <v>2550</v>
      </c>
      <c r="G1234" s="25"/>
      <c r="H1234" s="90" t="s">
        <v>782</v>
      </c>
      <c r="I1234" s="246" t="s">
        <v>1183</v>
      </c>
    </row>
    <row r="1235" spans="2:10" x14ac:dyDescent="0.2">
      <c r="B1235" s="247" t="s">
        <v>7</v>
      </c>
      <c r="C1235" s="301">
        <v>18217</v>
      </c>
      <c r="D1235" s="260">
        <v>0.62638888888888888</v>
      </c>
      <c r="F1235" s="247">
        <v>2556</v>
      </c>
      <c r="G1235" s="25"/>
      <c r="H1235" s="90" t="s">
        <v>823</v>
      </c>
      <c r="I1235" s="246" t="s">
        <v>44</v>
      </c>
    </row>
    <row r="1236" spans="2:10" x14ac:dyDescent="0.2">
      <c r="B1236" s="247" t="s">
        <v>7</v>
      </c>
      <c r="C1236" s="301">
        <v>18220</v>
      </c>
      <c r="D1236" s="260">
        <v>0.76250000000000007</v>
      </c>
      <c r="F1236" s="247">
        <v>2469</v>
      </c>
      <c r="G1236" s="25"/>
      <c r="H1236" s="90" t="s">
        <v>1047</v>
      </c>
      <c r="I1236" s="246" t="s">
        <v>61</v>
      </c>
    </row>
    <row r="1237" spans="2:10" x14ac:dyDescent="0.2">
      <c r="B1237" s="247" t="s">
        <v>7</v>
      </c>
      <c r="C1237" s="301">
        <v>18221</v>
      </c>
      <c r="D1237" s="260">
        <v>0.91180555555555554</v>
      </c>
      <c r="F1237" s="247">
        <v>2469</v>
      </c>
      <c r="G1237" s="25"/>
      <c r="H1237" s="90" t="s">
        <v>1047</v>
      </c>
      <c r="I1237" s="246" t="s">
        <v>196</v>
      </c>
    </row>
    <row r="1238" spans="2:10" x14ac:dyDescent="0.2">
      <c r="B1238" s="247" t="s">
        <v>7</v>
      </c>
      <c r="C1238" s="301">
        <v>18224</v>
      </c>
      <c r="D1238" s="260">
        <v>0.46319444444444446</v>
      </c>
      <c r="F1238" s="247">
        <v>3018</v>
      </c>
      <c r="G1238" s="25"/>
      <c r="H1238" s="90" t="s">
        <v>892</v>
      </c>
      <c r="I1238" s="246" t="s">
        <v>192</v>
      </c>
    </row>
    <row r="1239" spans="2:10" x14ac:dyDescent="0.2">
      <c r="B1239" s="247" t="s">
        <v>7</v>
      </c>
      <c r="C1239" s="301">
        <v>18224</v>
      </c>
      <c r="D1239" s="260">
        <v>0.62916666666666665</v>
      </c>
      <c r="F1239" s="247">
        <v>2469</v>
      </c>
      <c r="G1239" s="25"/>
      <c r="H1239" s="90" t="s">
        <v>1047</v>
      </c>
      <c r="I1239" s="246" t="s">
        <v>927</v>
      </c>
    </row>
    <row r="1240" spans="2:10" x14ac:dyDescent="0.2">
      <c r="B1240" s="247" t="s">
        <v>7</v>
      </c>
      <c r="C1240" s="301">
        <v>18225</v>
      </c>
      <c r="D1240" s="260">
        <v>0.46319444444444446</v>
      </c>
      <c r="F1240" s="247">
        <v>2493</v>
      </c>
      <c r="G1240" s="29" t="s">
        <v>1186</v>
      </c>
      <c r="H1240" s="90" t="s">
        <v>818</v>
      </c>
      <c r="I1240" s="246" t="s">
        <v>82</v>
      </c>
      <c r="J1240" s="348" t="str">
        <f>CONCATENATE($J$9,MID(G1240,5,4))</f>
        <v>Engine &amp; truck to box 2493</v>
      </c>
    </row>
    <row r="1241" spans="2:10" x14ac:dyDescent="0.2">
      <c r="B1241" s="247" t="s">
        <v>7</v>
      </c>
      <c r="C1241" s="301">
        <v>18225</v>
      </c>
      <c r="D1241" s="260">
        <v>0.50277777777777777</v>
      </c>
      <c r="F1241" s="247">
        <v>2948</v>
      </c>
      <c r="G1241" s="29" t="s">
        <v>1024</v>
      </c>
      <c r="H1241" s="90" t="s">
        <v>831</v>
      </c>
      <c r="I1241" s="246" t="s">
        <v>174</v>
      </c>
      <c r="J1241" s="348" t="str">
        <f>CONCATENATE(B1241,$J$6,F1241)</f>
        <v>E 250 special call to box 2948</v>
      </c>
    </row>
    <row r="1242" spans="2:10" x14ac:dyDescent="0.2">
      <c r="B1242" s="247" t="s">
        <v>7</v>
      </c>
      <c r="C1242" s="301">
        <v>18225</v>
      </c>
      <c r="D1242" s="260">
        <v>0.64583333333333337</v>
      </c>
      <c r="F1242" s="247">
        <v>2463</v>
      </c>
      <c r="G1242" s="25"/>
      <c r="H1242" s="90" t="s">
        <v>765</v>
      </c>
      <c r="I1242" s="246" t="s">
        <v>927</v>
      </c>
    </row>
    <row r="1243" spans="2:10" x14ac:dyDescent="0.2">
      <c r="B1243" s="247" t="s">
        <v>7</v>
      </c>
      <c r="C1243" s="301">
        <v>18225</v>
      </c>
      <c r="D1243" s="260">
        <v>0.65208333333333335</v>
      </c>
      <c r="E1243" s="32">
        <v>0.68194444444444446</v>
      </c>
      <c r="F1243" s="247">
        <v>2934</v>
      </c>
      <c r="G1243" s="25"/>
      <c r="H1243" s="90" t="s">
        <v>803</v>
      </c>
      <c r="I1243" s="246" t="s">
        <v>1184</v>
      </c>
    </row>
    <row r="1244" spans="2:10" x14ac:dyDescent="0.2">
      <c r="B1244" s="247" t="s">
        <v>7</v>
      </c>
      <c r="C1244" s="301">
        <v>18225</v>
      </c>
      <c r="D1244" s="260">
        <v>0.71527777777777779</v>
      </c>
      <c r="F1244" s="247">
        <v>2980</v>
      </c>
      <c r="H1244" s="90" t="s">
        <v>999</v>
      </c>
      <c r="I1244" s="246" t="s">
        <v>192</v>
      </c>
    </row>
    <row r="1245" spans="2:10" x14ac:dyDescent="0.2">
      <c r="B1245" s="247" t="s">
        <v>7</v>
      </c>
      <c r="C1245" s="301">
        <v>18228</v>
      </c>
      <c r="D1245" s="260">
        <v>0.93194444444444446</v>
      </c>
      <c r="F1245" s="247">
        <v>2927</v>
      </c>
      <c r="G1245" s="29" t="s">
        <v>1187</v>
      </c>
      <c r="H1245" s="90" t="s">
        <v>796</v>
      </c>
      <c r="I1245" s="246" t="s">
        <v>49</v>
      </c>
      <c r="J1245" s="348" t="str">
        <f>CONCATENATE($J$9,MID(G1245,5,4))</f>
        <v>Engine &amp; truck to box 2927</v>
      </c>
    </row>
    <row r="1246" spans="2:10" x14ac:dyDescent="0.2">
      <c r="B1246" s="247" t="s">
        <v>7</v>
      </c>
      <c r="C1246" s="301">
        <v>18229</v>
      </c>
      <c r="D1246" s="260">
        <v>0.11458333333333333</v>
      </c>
      <c r="E1246" s="32">
        <v>0.18194444444444444</v>
      </c>
      <c r="F1246" s="247">
        <v>2525</v>
      </c>
      <c r="G1246" s="25"/>
      <c r="H1246" s="90" t="s">
        <v>778</v>
      </c>
      <c r="I1246" s="246" t="s">
        <v>91</v>
      </c>
    </row>
    <row r="1247" spans="2:10" x14ac:dyDescent="0.2">
      <c r="B1247" s="247" t="s">
        <v>7</v>
      </c>
      <c r="C1247" s="301">
        <v>18232</v>
      </c>
      <c r="D1247" s="260">
        <v>0.60486111111111118</v>
      </c>
      <c r="F1247" s="247">
        <v>2470</v>
      </c>
      <c r="G1247" s="25"/>
      <c r="H1247" s="90" t="s">
        <v>991</v>
      </c>
      <c r="I1247" s="246" t="s">
        <v>1197</v>
      </c>
    </row>
    <row r="1248" spans="2:10" x14ac:dyDescent="0.2">
      <c r="B1248" s="247" t="s">
        <v>7</v>
      </c>
      <c r="C1248" s="301">
        <v>18232</v>
      </c>
      <c r="D1248" s="260">
        <v>0.67152777777777783</v>
      </c>
      <c r="F1248" s="247">
        <v>2489</v>
      </c>
      <c r="G1248" s="25"/>
      <c r="H1248" s="90" t="s">
        <v>1066</v>
      </c>
      <c r="I1248" s="246" t="s">
        <v>49</v>
      </c>
    </row>
    <row r="1249" spans="2:10" x14ac:dyDescent="0.2">
      <c r="B1249" s="16" t="s">
        <v>7</v>
      </c>
      <c r="C1249" s="303">
        <v>18232</v>
      </c>
      <c r="D1249" s="264">
        <v>0.73749999999999993</v>
      </c>
      <c r="E1249" s="16"/>
      <c r="F1249" s="38">
        <v>3389</v>
      </c>
      <c r="G1249" s="30"/>
      <c r="H1249" s="91" t="s">
        <v>1172</v>
      </c>
      <c r="I1249" s="48" t="s">
        <v>419</v>
      </c>
      <c r="J1249" s="413"/>
    </row>
    <row r="1250" spans="2:10" x14ac:dyDescent="0.2">
      <c r="B1250" s="247" t="s">
        <v>7</v>
      </c>
      <c r="C1250" s="301">
        <v>18233</v>
      </c>
      <c r="D1250" s="260">
        <v>0.69652777777777775</v>
      </c>
      <c r="F1250" s="247">
        <v>2463</v>
      </c>
      <c r="G1250" s="25"/>
      <c r="H1250" s="90" t="s">
        <v>765</v>
      </c>
      <c r="I1250" s="246" t="s">
        <v>196</v>
      </c>
    </row>
    <row r="1251" spans="2:10" x14ac:dyDescent="0.2">
      <c r="B1251" s="247" t="s">
        <v>7</v>
      </c>
      <c r="C1251" s="301">
        <v>18236</v>
      </c>
      <c r="D1251" s="260">
        <v>0.34652777777777777</v>
      </c>
      <c r="F1251" s="247">
        <v>2542</v>
      </c>
      <c r="G1251" s="25"/>
      <c r="H1251" s="90" t="s">
        <v>880</v>
      </c>
      <c r="I1251" s="246" t="s">
        <v>192</v>
      </c>
    </row>
    <row r="1252" spans="2:10" x14ac:dyDescent="0.2">
      <c r="B1252" s="247" t="s">
        <v>7</v>
      </c>
      <c r="C1252" s="301">
        <v>18236</v>
      </c>
      <c r="D1252" s="260">
        <v>0.96527777777777779</v>
      </c>
      <c r="F1252" s="247">
        <v>2512</v>
      </c>
      <c r="G1252" s="25"/>
      <c r="H1252" s="90" t="s">
        <v>969</v>
      </c>
      <c r="I1252" s="246" t="s">
        <v>1198</v>
      </c>
    </row>
    <row r="1253" spans="2:10" x14ac:dyDescent="0.2">
      <c r="B1253" s="247" t="s">
        <v>7</v>
      </c>
      <c r="C1253" s="301">
        <v>18239</v>
      </c>
      <c r="D1253" s="260">
        <v>0.67083333333333339</v>
      </c>
      <c r="F1253" s="14">
        <v>2571</v>
      </c>
      <c r="G1253" s="25"/>
      <c r="H1253" s="90" t="s">
        <v>1169</v>
      </c>
      <c r="I1253" s="246" t="s">
        <v>1029</v>
      </c>
    </row>
    <row r="1254" spans="2:10" x14ac:dyDescent="0.2">
      <c r="B1254" s="247" t="s">
        <v>7</v>
      </c>
      <c r="C1254" s="301">
        <v>18240</v>
      </c>
      <c r="D1254" s="260">
        <v>0.65486111111111112</v>
      </c>
      <c r="F1254" s="247">
        <v>2525</v>
      </c>
      <c r="G1254" s="29" t="s">
        <v>951</v>
      </c>
      <c r="H1254" s="90" t="s">
        <v>778</v>
      </c>
      <c r="I1254" s="246" t="s">
        <v>1072</v>
      </c>
      <c r="J1254" s="348" t="str">
        <f>CONCATENATE(B1254,$J$6,F1254)</f>
        <v>E 250 special call to box 2525</v>
      </c>
    </row>
    <row r="1255" spans="2:10" x14ac:dyDescent="0.2">
      <c r="B1255" s="247" t="s">
        <v>7</v>
      </c>
      <c r="C1255" s="301">
        <v>18242</v>
      </c>
      <c r="D1255" s="260">
        <v>0.88055555555555554</v>
      </c>
      <c r="F1255" s="247">
        <v>2537</v>
      </c>
      <c r="G1255" s="25"/>
      <c r="H1255" s="90" t="s">
        <v>780</v>
      </c>
      <c r="I1255" s="246" t="s">
        <v>569</v>
      </c>
    </row>
    <row r="1256" spans="2:10" x14ac:dyDescent="0.2">
      <c r="B1256" s="247" t="s">
        <v>7</v>
      </c>
      <c r="C1256" s="301">
        <v>18242</v>
      </c>
      <c r="D1256" s="260">
        <v>0.92708333333333337</v>
      </c>
      <c r="F1256" s="247">
        <v>3785</v>
      </c>
      <c r="G1256" s="25"/>
      <c r="H1256" s="90" t="s">
        <v>908</v>
      </c>
      <c r="I1256" s="246" t="s">
        <v>44</v>
      </c>
    </row>
    <row r="1257" spans="2:10" x14ac:dyDescent="0.2">
      <c r="B1257" s="247" t="s">
        <v>7</v>
      </c>
      <c r="C1257" s="301">
        <v>18242</v>
      </c>
      <c r="D1257" s="260">
        <v>0.98819444444444438</v>
      </c>
      <c r="E1257" s="32">
        <v>3.6805555555555557E-2</v>
      </c>
      <c r="F1257" s="14">
        <v>2921</v>
      </c>
      <c r="G1257" s="25"/>
      <c r="H1257" s="90" t="s">
        <v>791</v>
      </c>
      <c r="I1257" s="246" t="s">
        <v>49</v>
      </c>
    </row>
    <row r="1258" spans="2:10" x14ac:dyDescent="0.2">
      <c r="B1258" s="247" t="s">
        <v>7</v>
      </c>
      <c r="C1258" s="301">
        <v>18243</v>
      </c>
      <c r="D1258" s="260">
        <v>0.80208333333333337</v>
      </c>
      <c r="F1258" s="247">
        <v>2505</v>
      </c>
      <c r="G1258" s="25"/>
      <c r="H1258" s="90" t="s">
        <v>820</v>
      </c>
      <c r="I1258" s="246" t="s">
        <v>196</v>
      </c>
    </row>
    <row r="1259" spans="2:10" x14ac:dyDescent="0.2">
      <c r="B1259" s="247" t="s">
        <v>7</v>
      </c>
      <c r="C1259" s="301">
        <v>18247</v>
      </c>
      <c r="D1259" s="260">
        <v>0.4916666666666667</v>
      </c>
      <c r="F1259" s="247">
        <v>2530</v>
      </c>
      <c r="G1259" s="25"/>
      <c r="H1259" s="90" t="s">
        <v>873</v>
      </c>
      <c r="I1259" s="246" t="s">
        <v>192</v>
      </c>
    </row>
    <row r="1260" spans="2:10" x14ac:dyDescent="0.2">
      <c r="B1260" s="247" t="s">
        <v>7</v>
      </c>
      <c r="C1260" s="301">
        <v>18247</v>
      </c>
      <c r="D1260" s="260">
        <v>0.69791666666666663</v>
      </c>
      <c r="F1260" s="247">
        <v>1523</v>
      </c>
      <c r="G1260" s="25"/>
      <c r="H1260" s="90" t="s">
        <v>815</v>
      </c>
      <c r="I1260" s="246" t="s">
        <v>196</v>
      </c>
    </row>
    <row r="1261" spans="2:10" x14ac:dyDescent="0.2">
      <c r="B1261" s="247" t="s">
        <v>7</v>
      </c>
      <c r="C1261" s="301">
        <v>18255</v>
      </c>
      <c r="D1261" s="260">
        <v>0.65833333333333333</v>
      </c>
      <c r="F1261" s="247">
        <v>3019</v>
      </c>
      <c r="G1261" s="25"/>
      <c r="H1261" s="90" t="s">
        <v>893</v>
      </c>
      <c r="I1261" s="246" t="s">
        <v>1199</v>
      </c>
    </row>
    <row r="1262" spans="2:10" x14ac:dyDescent="0.2">
      <c r="B1262" s="247" t="s">
        <v>7</v>
      </c>
      <c r="C1262" s="301">
        <v>18255</v>
      </c>
      <c r="D1262" s="260">
        <v>0.67152777777777783</v>
      </c>
      <c r="F1262" s="247">
        <v>2891</v>
      </c>
      <c r="G1262" s="25"/>
      <c r="H1262" s="90" t="s">
        <v>1227</v>
      </c>
      <c r="I1262" s="246" t="s">
        <v>61</v>
      </c>
    </row>
    <row r="1263" spans="2:10" x14ac:dyDescent="0.2">
      <c r="B1263" s="247" t="s">
        <v>7</v>
      </c>
      <c r="C1263" s="301">
        <v>18258</v>
      </c>
      <c r="D1263" s="260">
        <v>0.75347222222222221</v>
      </c>
      <c r="F1263" s="247">
        <v>2508</v>
      </c>
      <c r="G1263" s="25"/>
      <c r="H1263" s="90" t="s">
        <v>965</v>
      </c>
      <c r="I1263" s="246" t="s">
        <v>49</v>
      </c>
    </row>
    <row r="1264" spans="2:10" x14ac:dyDescent="0.2">
      <c r="B1264" s="247" t="s">
        <v>7</v>
      </c>
      <c r="C1264" s="301">
        <v>18259</v>
      </c>
      <c r="D1264" s="260">
        <v>0.33819444444444446</v>
      </c>
      <c r="F1264" s="247">
        <v>3018</v>
      </c>
      <c r="G1264" s="25"/>
      <c r="H1264" s="90" t="s">
        <v>892</v>
      </c>
      <c r="I1264" s="246" t="s">
        <v>49</v>
      </c>
    </row>
    <row r="1265" spans="2:10" x14ac:dyDescent="0.2">
      <c r="B1265" s="247" t="s">
        <v>7</v>
      </c>
      <c r="C1265" s="301">
        <v>18261</v>
      </c>
      <c r="D1265" s="260">
        <v>0.62638888888888888</v>
      </c>
      <c r="F1265" s="247">
        <v>3704</v>
      </c>
      <c r="G1265" s="25"/>
      <c r="H1265" s="90" t="s">
        <v>901</v>
      </c>
      <c r="I1265" s="246" t="s">
        <v>1200</v>
      </c>
    </row>
    <row r="1266" spans="2:10" ht="13.5" thickBot="1" x14ac:dyDescent="0.25">
      <c r="B1266" s="4" t="s">
        <v>7</v>
      </c>
      <c r="C1266" s="394">
        <v>18262</v>
      </c>
      <c r="D1266" s="395">
        <v>0.43402777777777773</v>
      </c>
      <c r="E1266" s="4"/>
      <c r="F1266" s="4">
        <v>2520</v>
      </c>
      <c r="G1266" s="396"/>
      <c r="H1266" s="397" t="s">
        <v>869</v>
      </c>
      <c r="I1266" s="398" t="s">
        <v>61</v>
      </c>
      <c r="J1266" s="408"/>
    </row>
    <row r="1267" spans="2:10" ht="13.5" thickTop="1" x14ac:dyDescent="0.2">
      <c r="B1267" s="247" t="s">
        <v>7</v>
      </c>
      <c r="C1267" s="301">
        <v>18265</v>
      </c>
      <c r="D1267" s="260">
        <v>0.17708333333333334</v>
      </c>
      <c r="F1267" s="247">
        <v>2572</v>
      </c>
      <c r="G1267" s="25"/>
      <c r="H1267" s="90" t="s">
        <v>826</v>
      </c>
      <c r="I1267" s="246" t="s">
        <v>62</v>
      </c>
    </row>
    <row r="1268" spans="2:10" x14ac:dyDescent="0.2">
      <c r="B1268" s="247" t="s">
        <v>7</v>
      </c>
      <c r="C1268" s="301">
        <v>18266</v>
      </c>
      <c r="D1268" s="260">
        <v>0.18472222222222223</v>
      </c>
      <c r="F1268" s="247">
        <v>2474</v>
      </c>
      <c r="G1268" s="25"/>
      <c r="H1268" s="90" t="s">
        <v>817</v>
      </c>
      <c r="I1268" s="246" t="s">
        <v>44</v>
      </c>
    </row>
    <row r="1269" spans="2:10" x14ac:dyDescent="0.2">
      <c r="B1269" s="247" t="s">
        <v>7</v>
      </c>
      <c r="C1269" s="301">
        <v>18268</v>
      </c>
      <c r="D1269" s="260">
        <v>0.55277777777777781</v>
      </c>
      <c r="E1269" s="32">
        <v>0.58333333333333337</v>
      </c>
      <c r="F1269" s="247">
        <v>3785</v>
      </c>
      <c r="G1269" s="25"/>
      <c r="H1269" s="90" t="s">
        <v>908</v>
      </c>
      <c r="I1269" s="246" t="s">
        <v>192</v>
      </c>
    </row>
    <row r="1270" spans="2:10" x14ac:dyDescent="0.2">
      <c r="B1270" s="247" t="s">
        <v>7</v>
      </c>
      <c r="C1270" s="301">
        <v>18268</v>
      </c>
      <c r="D1270" s="260">
        <v>0.65555555555555556</v>
      </c>
      <c r="F1270" s="247">
        <v>3018</v>
      </c>
      <c r="G1270" s="25"/>
      <c r="H1270" s="90" t="s">
        <v>892</v>
      </c>
      <c r="I1270" s="246" t="s">
        <v>49</v>
      </c>
    </row>
    <row r="1271" spans="2:10" x14ac:dyDescent="0.2">
      <c r="B1271" s="247" t="s">
        <v>7</v>
      </c>
      <c r="C1271" s="301">
        <v>18269</v>
      </c>
      <c r="D1271" s="260">
        <v>0.5131944444444444</v>
      </c>
      <c r="F1271" s="247">
        <v>2469</v>
      </c>
      <c r="G1271" s="25"/>
      <c r="H1271" s="90" t="s">
        <v>1047</v>
      </c>
      <c r="I1271" s="246" t="s">
        <v>44</v>
      </c>
    </row>
    <row r="1272" spans="2:10" x14ac:dyDescent="0.2">
      <c r="B1272" s="247" t="s">
        <v>7</v>
      </c>
      <c r="C1272" s="301">
        <v>18271</v>
      </c>
      <c r="D1272" s="260">
        <v>0.78819444444444453</v>
      </c>
      <c r="F1272" s="247">
        <v>2526</v>
      </c>
      <c r="G1272" s="25"/>
      <c r="H1272" s="90" t="s">
        <v>870</v>
      </c>
      <c r="I1272" s="246" t="s">
        <v>569</v>
      </c>
    </row>
    <row r="1273" spans="2:10" x14ac:dyDescent="0.2">
      <c r="B1273" s="247" t="s">
        <v>7</v>
      </c>
      <c r="C1273" s="301">
        <v>18271</v>
      </c>
      <c r="D1273" s="260">
        <v>0.9159722222222223</v>
      </c>
      <c r="F1273" s="247">
        <v>2945</v>
      </c>
      <c r="G1273" s="29" t="s">
        <v>950</v>
      </c>
      <c r="H1273" s="90" t="s">
        <v>814</v>
      </c>
      <c r="I1273" s="246" t="s">
        <v>174</v>
      </c>
      <c r="J1273" s="348" t="str">
        <f>CONCATENATE(B1273,$J$6,F1273)</f>
        <v>E 250 special call to box 2945</v>
      </c>
    </row>
    <row r="1274" spans="2:10" x14ac:dyDescent="0.2">
      <c r="B1274" s="247" t="s">
        <v>7</v>
      </c>
      <c r="C1274" s="301">
        <v>18272</v>
      </c>
      <c r="D1274" s="260">
        <v>0.88541666666666663</v>
      </c>
      <c r="F1274" s="247">
        <v>3865</v>
      </c>
      <c r="G1274" s="25"/>
      <c r="H1274" s="90" t="s">
        <v>1098</v>
      </c>
      <c r="I1274" s="246" t="s">
        <v>44</v>
      </c>
    </row>
    <row r="1275" spans="2:10" x14ac:dyDescent="0.2">
      <c r="B1275" s="247" t="s">
        <v>7</v>
      </c>
      <c r="C1275" s="301">
        <v>18272</v>
      </c>
      <c r="D1275" s="260">
        <v>0.95833333333333337</v>
      </c>
      <c r="F1275" s="247">
        <v>2944</v>
      </c>
      <c r="G1275" s="29" t="s">
        <v>1188</v>
      </c>
      <c r="H1275" s="90" t="s">
        <v>813</v>
      </c>
      <c r="I1275" s="246" t="s">
        <v>1193</v>
      </c>
      <c r="J1275" s="348" t="str">
        <f>CONCATENATE(B1275,$J$6,F1275)</f>
        <v>E 250 special call to box 2944</v>
      </c>
    </row>
    <row r="1276" spans="2:10" x14ac:dyDescent="0.2">
      <c r="B1276" s="247" t="s">
        <v>7</v>
      </c>
      <c r="C1276" s="301">
        <v>18276</v>
      </c>
      <c r="D1276" s="260">
        <v>0.70347222222222217</v>
      </c>
      <c r="F1276" s="247">
        <v>2469</v>
      </c>
      <c r="G1276" s="25"/>
      <c r="H1276" s="90" t="s">
        <v>1047</v>
      </c>
      <c r="I1276" s="246" t="s">
        <v>1194</v>
      </c>
    </row>
    <row r="1277" spans="2:10" x14ac:dyDescent="0.2">
      <c r="B1277" s="247" t="s">
        <v>7</v>
      </c>
      <c r="C1277" s="301">
        <v>18279</v>
      </c>
      <c r="D1277" s="260">
        <v>0.74513888888888891</v>
      </c>
      <c r="F1277" s="247">
        <v>2535</v>
      </c>
      <c r="G1277" s="29" t="s">
        <v>1189</v>
      </c>
      <c r="H1277" s="90" t="s">
        <v>746</v>
      </c>
      <c r="I1277" s="246" t="s">
        <v>1072</v>
      </c>
      <c r="J1277" s="348" t="str">
        <f>CONCATENATE(B1277,$J$6,F1277)</f>
        <v>E 250 special call to box 2535</v>
      </c>
    </row>
    <row r="1278" spans="2:10" x14ac:dyDescent="0.2">
      <c r="B1278" s="247" t="s">
        <v>7</v>
      </c>
      <c r="C1278" s="301">
        <v>18279</v>
      </c>
      <c r="D1278" s="260">
        <v>0.80555555555555547</v>
      </c>
      <c r="F1278" s="247">
        <v>3014</v>
      </c>
      <c r="G1278" s="25"/>
      <c r="H1278" s="90" t="s">
        <v>837</v>
      </c>
      <c r="I1278" s="246" t="s">
        <v>196</v>
      </c>
    </row>
    <row r="1279" spans="2:10" x14ac:dyDescent="0.2">
      <c r="B1279" s="247" t="s">
        <v>7</v>
      </c>
      <c r="C1279" s="301">
        <v>18280</v>
      </c>
      <c r="D1279" s="260">
        <v>6.0416666666666667E-2</v>
      </c>
      <c r="F1279" s="247">
        <v>2470</v>
      </c>
      <c r="G1279" s="25" t="s">
        <v>1190</v>
      </c>
      <c r="H1279" s="90" t="s">
        <v>991</v>
      </c>
      <c r="I1279" s="246" t="s">
        <v>174</v>
      </c>
      <c r="J1279" s="348" t="str">
        <f>CONCATENATE(B1279,$J$6,F1279)</f>
        <v>E 250 special call to box 2470</v>
      </c>
    </row>
    <row r="1280" spans="2:10" x14ac:dyDescent="0.2">
      <c r="B1280" s="247" t="s">
        <v>7</v>
      </c>
      <c r="C1280" s="301">
        <v>18283</v>
      </c>
      <c r="D1280" s="260">
        <v>0.63541666666666663</v>
      </c>
      <c r="F1280" s="247">
        <v>2922</v>
      </c>
      <c r="G1280" s="29" t="s">
        <v>1191</v>
      </c>
      <c r="H1280" s="90" t="s">
        <v>792</v>
      </c>
      <c r="I1280" s="246" t="s">
        <v>533</v>
      </c>
      <c r="J1280" s="348" t="str">
        <f>CONCATENATE(B1280,$J$6,F1280)</f>
        <v>E 250 special call to box 2922</v>
      </c>
    </row>
    <row r="1281" spans="2:10" x14ac:dyDescent="0.2">
      <c r="B1281" s="247" t="s">
        <v>7</v>
      </c>
      <c r="C1281" s="301">
        <v>18283</v>
      </c>
      <c r="D1281" s="260">
        <v>0.73125000000000007</v>
      </c>
      <c r="F1281" s="247">
        <v>3019</v>
      </c>
      <c r="G1281" s="25"/>
      <c r="H1281" s="90" t="s">
        <v>893</v>
      </c>
      <c r="I1281" s="246" t="s">
        <v>196</v>
      </c>
    </row>
    <row r="1282" spans="2:10" x14ac:dyDescent="0.2">
      <c r="B1282" s="247" t="s">
        <v>7</v>
      </c>
      <c r="C1282" s="301">
        <v>18284</v>
      </c>
      <c r="D1282" s="260">
        <v>0.71388888888888891</v>
      </c>
      <c r="F1282" s="247">
        <v>2935</v>
      </c>
      <c r="G1282" s="25"/>
      <c r="H1282" s="90" t="s">
        <v>804</v>
      </c>
      <c r="I1282" s="246" t="s">
        <v>1195</v>
      </c>
    </row>
    <row r="1283" spans="2:10" x14ac:dyDescent="0.2">
      <c r="B1283" s="247" t="s">
        <v>7</v>
      </c>
      <c r="C1283" s="301">
        <v>18287</v>
      </c>
      <c r="D1283" s="260">
        <v>0.78611111111111109</v>
      </c>
      <c r="F1283" s="247">
        <v>3865</v>
      </c>
      <c r="G1283" s="25"/>
      <c r="H1283" s="90" t="s">
        <v>1098</v>
      </c>
      <c r="I1283" s="246" t="s">
        <v>677</v>
      </c>
    </row>
    <row r="1284" spans="2:10" x14ac:dyDescent="0.2">
      <c r="B1284" s="247" t="s">
        <v>7</v>
      </c>
      <c r="C1284" s="301">
        <v>18287</v>
      </c>
      <c r="D1284" s="260">
        <v>0.8305555555555556</v>
      </c>
      <c r="F1284" s="247">
        <v>2491</v>
      </c>
      <c r="G1284" s="29" t="s">
        <v>1192</v>
      </c>
      <c r="H1284" s="90" t="s">
        <v>769</v>
      </c>
      <c r="I1284" s="246" t="s">
        <v>49</v>
      </c>
      <c r="J1284" s="348" t="str">
        <f>CONCATENATE($J$9,MID(G1284,5,4))</f>
        <v>Engine &amp; truck to box 2491</v>
      </c>
    </row>
    <row r="1285" spans="2:10" x14ac:dyDescent="0.2">
      <c r="B1285" s="247" t="s">
        <v>7</v>
      </c>
      <c r="C1285" s="301">
        <v>18290</v>
      </c>
      <c r="D1285" s="260">
        <v>0.47986111111111113</v>
      </c>
      <c r="F1285" s="247">
        <v>3793</v>
      </c>
      <c r="G1285" s="25"/>
      <c r="H1285" s="90" t="s">
        <v>1036</v>
      </c>
      <c r="I1285" s="246" t="s">
        <v>1196</v>
      </c>
    </row>
    <row r="1286" spans="2:10" x14ac:dyDescent="0.2">
      <c r="B1286" s="16" t="s">
        <v>7</v>
      </c>
      <c r="C1286" s="303">
        <v>18294</v>
      </c>
      <c r="D1286" s="264">
        <v>0.91041666666666676</v>
      </c>
      <c r="E1286" s="16"/>
      <c r="F1286" s="16">
        <v>2516</v>
      </c>
      <c r="G1286" s="30"/>
      <c r="H1286" s="91" t="s">
        <v>775</v>
      </c>
      <c r="I1286" s="48" t="s">
        <v>44</v>
      </c>
      <c r="J1286" s="413"/>
    </row>
    <row r="1287" spans="2:10" x14ac:dyDescent="0.2">
      <c r="B1287" s="247" t="s">
        <v>7</v>
      </c>
      <c r="C1287" s="301">
        <v>18301</v>
      </c>
      <c r="D1287" s="260">
        <v>0.88194444444444453</v>
      </c>
      <c r="F1287" s="247">
        <v>2483</v>
      </c>
      <c r="G1287" s="25"/>
      <c r="H1287" s="90" t="s">
        <v>1063</v>
      </c>
      <c r="I1287" s="246" t="s">
        <v>569</v>
      </c>
    </row>
    <row r="1288" spans="2:10" x14ac:dyDescent="0.2">
      <c r="B1288" s="247" t="s">
        <v>7</v>
      </c>
      <c r="C1288" s="301">
        <v>18305</v>
      </c>
      <c r="D1288" s="260">
        <v>0.62013888888888891</v>
      </c>
      <c r="F1288" s="14">
        <v>2466</v>
      </c>
      <c r="G1288" s="25"/>
      <c r="H1288" s="90" t="s">
        <v>1167</v>
      </c>
      <c r="I1288" s="246" t="s">
        <v>44</v>
      </c>
    </row>
    <row r="1289" spans="2:10" x14ac:dyDescent="0.2">
      <c r="B1289" s="247" t="s">
        <v>7</v>
      </c>
      <c r="C1289" s="301">
        <v>18306</v>
      </c>
      <c r="D1289" s="260">
        <v>0.48402777777777778</v>
      </c>
      <c r="F1289" s="247">
        <v>2936</v>
      </c>
      <c r="G1289" s="25"/>
      <c r="H1289" s="90" t="s">
        <v>805</v>
      </c>
      <c r="I1289" s="246" t="s">
        <v>1194</v>
      </c>
    </row>
    <row r="1290" spans="2:10" x14ac:dyDescent="0.2">
      <c r="B1290" s="247" t="s">
        <v>7</v>
      </c>
      <c r="C1290" s="301">
        <v>18309</v>
      </c>
      <c r="D1290" s="260">
        <v>0.36180555555555555</v>
      </c>
      <c r="F1290" s="247">
        <v>3783</v>
      </c>
      <c r="G1290" s="25"/>
      <c r="H1290" s="90" t="s">
        <v>1148</v>
      </c>
      <c r="I1290" s="246" t="s">
        <v>260</v>
      </c>
    </row>
    <row r="1291" spans="2:10" x14ac:dyDescent="0.2">
      <c r="B1291" s="247" t="s">
        <v>7</v>
      </c>
      <c r="C1291" s="301">
        <v>18312</v>
      </c>
      <c r="D1291" s="260">
        <v>0.53402777777777777</v>
      </c>
      <c r="F1291" s="247">
        <v>2512</v>
      </c>
      <c r="G1291" s="25"/>
      <c r="H1291" s="90" t="s">
        <v>969</v>
      </c>
      <c r="I1291" s="246" t="s">
        <v>929</v>
      </c>
    </row>
    <row r="1292" spans="2:10" x14ac:dyDescent="0.2">
      <c r="B1292" s="247" t="s">
        <v>7</v>
      </c>
      <c r="C1292" s="301">
        <v>18315</v>
      </c>
      <c r="D1292" s="260">
        <v>0.8208333333333333</v>
      </c>
      <c r="F1292" s="247">
        <v>2913</v>
      </c>
      <c r="G1292" s="25"/>
      <c r="H1292" s="90" t="s">
        <v>612</v>
      </c>
      <c r="I1292" s="246" t="s">
        <v>192</v>
      </c>
    </row>
    <row r="1293" spans="2:10" x14ac:dyDescent="0.2">
      <c r="B1293" s="247" t="s">
        <v>7</v>
      </c>
      <c r="C1293" s="301">
        <v>18316</v>
      </c>
      <c r="D1293" s="260">
        <v>0.31597222222222221</v>
      </c>
      <c r="F1293" s="247">
        <v>2503</v>
      </c>
      <c r="G1293" s="25"/>
      <c r="H1293" s="90" t="s">
        <v>772</v>
      </c>
      <c r="I1293" s="246" t="s">
        <v>569</v>
      </c>
    </row>
    <row r="1294" spans="2:10" x14ac:dyDescent="0.2">
      <c r="B1294" s="247" t="s">
        <v>7</v>
      </c>
      <c r="C1294" s="301">
        <v>18316</v>
      </c>
      <c r="D1294" s="260">
        <v>0.77916666666666667</v>
      </c>
      <c r="E1294" s="32">
        <v>0.80694444444444446</v>
      </c>
      <c r="F1294" s="247">
        <v>2522</v>
      </c>
      <c r="G1294" s="29" t="s">
        <v>1202</v>
      </c>
      <c r="H1294" s="90" t="s">
        <v>942</v>
      </c>
      <c r="I1294" s="246" t="s">
        <v>925</v>
      </c>
      <c r="J1294" s="348" t="str">
        <f>CONCATENATE($J$9,MID(G1294,5,4))</f>
        <v>Engine &amp; truck to box 2522</v>
      </c>
    </row>
    <row r="1295" spans="2:10" x14ac:dyDescent="0.2">
      <c r="B1295" s="16" t="s">
        <v>7</v>
      </c>
      <c r="C1295" s="303">
        <v>18317</v>
      </c>
      <c r="D1295" s="264">
        <v>0.20347222222222219</v>
      </c>
      <c r="E1295" s="16"/>
      <c r="F1295" s="16">
        <v>2522</v>
      </c>
      <c r="G1295" s="30"/>
      <c r="H1295" s="91" t="s">
        <v>942</v>
      </c>
      <c r="I1295" s="48" t="s">
        <v>62</v>
      </c>
      <c r="J1295" s="413"/>
    </row>
    <row r="1296" spans="2:10" x14ac:dyDescent="0.2">
      <c r="B1296" s="247" t="s">
        <v>7</v>
      </c>
      <c r="C1296" s="301">
        <v>18323</v>
      </c>
      <c r="D1296" s="260">
        <v>0.97916666666666663</v>
      </c>
      <c r="F1296" s="247">
        <v>3783</v>
      </c>
      <c r="G1296" s="25"/>
      <c r="H1296" s="90" t="s">
        <v>1148</v>
      </c>
      <c r="I1296" s="246" t="s">
        <v>196</v>
      </c>
    </row>
    <row r="1297" spans="2:10" x14ac:dyDescent="0.2">
      <c r="B1297" s="247" t="s">
        <v>7</v>
      </c>
      <c r="C1297" s="301">
        <v>18327</v>
      </c>
      <c r="D1297" s="260">
        <v>0.60625000000000007</v>
      </c>
      <c r="E1297" s="32">
        <v>0.62847222222222221</v>
      </c>
      <c r="F1297" s="14">
        <v>3324</v>
      </c>
      <c r="G1297" s="25"/>
      <c r="H1297" s="90" t="s">
        <v>1171</v>
      </c>
      <c r="I1297" s="246" t="s">
        <v>196</v>
      </c>
    </row>
    <row r="1298" spans="2:10" x14ac:dyDescent="0.2">
      <c r="B1298" s="247" t="s">
        <v>7</v>
      </c>
      <c r="C1298" s="301">
        <v>18327</v>
      </c>
      <c r="D1298" s="260">
        <v>0.64583333333333337</v>
      </c>
      <c r="F1298" s="247">
        <v>2476</v>
      </c>
      <c r="G1298" s="25"/>
      <c r="H1298" s="90" t="s">
        <v>1155</v>
      </c>
      <c r="I1298" s="246" t="s">
        <v>196</v>
      </c>
    </row>
    <row r="1299" spans="2:10" x14ac:dyDescent="0.2">
      <c r="B1299" s="247" t="s">
        <v>7</v>
      </c>
      <c r="C1299" s="301">
        <v>18327</v>
      </c>
      <c r="D1299" s="260">
        <v>0.66597222222222219</v>
      </c>
      <c r="F1299" s="247">
        <v>2470</v>
      </c>
      <c r="G1299" s="25"/>
      <c r="H1299" s="90" t="s">
        <v>991</v>
      </c>
      <c r="I1299" s="246" t="s">
        <v>1072</v>
      </c>
    </row>
    <row r="1300" spans="2:10" x14ac:dyDescent="0.2">
      <c r="B1300" s="247" t="s">
        <v>7</v>
      </c>
      <c r="C1300" s="301">
        <v>18328</v>
      </c>
      <c r="D1300" s="260">
        <v>0.37152777777777773</v>
      </c>
      <c r="F1300" s="247">
        <v>2554</v>
      </c>
      <c r="G1300" s="25"/>
      <c r="H1300" s="90" t="s">
        <v>1133</v>
      </c>
      <c r="I1300" s="246" t="s">
        <v>569</v>
      </c>
    </row>
    <row r="1301" spans="2:10" x14ac:dyDescent="0.2">
      <c r="B1301" s="247" t="s">
        <v>7</v>
      </c>
      <c r="C1301" s="301">
        <v>18328</v>
      </c>
      <c r="D1301" s="260">
        <v>0.3923611111111111</v>
      </c>
      <c r="E1301" s="32">
        <v>0.4381944444444445</v>
      </c>
      <c r="F1301" s="247">
        <v>3866</v>
      </c>
      <c r="G1301" s="25"/>
      <c r="H1301" s="90" t="s">
        <v>932</v>
      </c>
      <c r="I1301" s="246" t="s">
        <v>62</v>
      </c>
    </row>
    <row r="1302" spans="2:10" x14ac:dyDescent="0.2">
      <c r="B1302" s="247" t="s">
        <v>7</v>
      </c>
      <c r="C1302" s="301">
        <v>18328</v>
      </c>
      <c r="D1302" s="260">
        <v>0.49583333333333335</v>
      </c>
      <c r="F1302" s="14">
        <v>3904</v>
      </c>
      <c r="G1302" s="29" t="s">
        <v>2348</v>
      </c>
      <c r="H1302" s="90" t="s">
        <v>1173</v>
      </c>
      <c r="I1302" s="246" t="s">
        <v>196</v>
      </c>
      <c r="J1302" s="348" t="str">
        <f>CONCATENATE(B1302,$J$6,F1302)</f>
        <v>E 250 special call to box 3904</v>
      </c>
    </row>
    <row r="1303" spans="2:10" x14ac:dyDescent="0.2">
      <c r="B1303" s="247" t="s">
        <v>7</v>
      </c>
      <c r="C1303" s="301">
        <v>18328</v>
      </c>
      <c r="D1303" s="260">
        <v>0.55763888888888891</v>
      </c>
      <c r="F1303" s="14">
        <v>2991</v>
      </c>
      <c r="G1303" s="25"/>
      <c r="H1303" s="90" t="s">
        <v>946</v>
      </c>
      <c r="I1303" s="246" t="s">
        <v>192</v>
      </c>
    </row>
    <row r="1304" spans="2:10" x14ac:dyDescent="0.2">
      <c r="B1304" s="247" t="s">
        <v>7</v>
      </c>
      <c r="C1304" s="301">
        <v>18328</v>
      </c>
      <c r="D1304" s="260">
        <v>0.56805555555555554</v>
      </c>
      <c r="F1304" s="14">
        <v>2525</v>
      </c>
      <c r="G1304" s="25"/>
      <c r="H1304" s="90" t="s">
        <v>778</v>
      </c>
      <c r="I1304" s="246" t="s">
        <v>1072</v>
      </c>
    </row>
    <row r="1305" spans="2:10" x14ac:dyDescent="0.2">
      <c r="B1305" s="247" t="s">
        <v>7</v>
      </c>
      <c r="C1305" s="301">
        <v>18328</v>
      </c>
      <c r="D1305" s="260">
        <v>0.61388888888888882</v>
      </c>
      <c r="F1305" s="14">
        <v>2922</v>
      </c>
      <c r="G1305" s="25"/>
      <c r="H1305" s="90" t="s">
        <v>792</v>
      </c>
      <c r="I1305" s="246" t="s">
        <v>44</v>
      </c>
    </row>
    <row r="1306" spans="2:10" x14ac:dyDescent="0.2">
      <c r="B1306" s="247" t="s">
        <v>7</v>
      </c>
      <c r="C1306" s="301">
        <v>18328</v>
      </c>
      <c r="D1306" s="260">
        <v>0.65208333333333335</v>
      </c>
      <c r="F1306" s="14">
        <v>3017</v>
      </c>
      <c r="G1306" s="25"/>
      <c r="H1306" s="90" t="s">
        <v>1035</v>
      </c>
      <c r="I1306" s="246" t="s">
        <v>174</v>
      </c>
    </row>
    <row r="1307" spans="2:10" x14ac:dyDescent="0.2">
      <c r="B1307" s="247" t="s">
        <v>7</v>
      </c>
      <c r="C1307" s="301">
        <v>18331</v>
      </c>
      <c r="D1307" s="260">
        <v>0.9784722222222223</v>
      </c>
      <c r="F1307" s="14">
        <v>2492</v>
      </c>
      <c r="G1307" s="25"/>
      <c r="H1307" s="90" t="s">
        <v>770</v>
      </c>
      <c r="I1307" s="246" t="s">
        <v>196</v>
      </c>
    </row>
    <row r="1308" spans="2:10" x14ac:dyDescent="0.2">
      <c r="B1308" s="247" t="s">
        <v>7</v>
      </c>
      <c r="C1308" s="301">
        <v>18332</v>
      </c>
      <c r="D1308" s="260">
        <v>0.34513888888888888</v>
      </c>
      <c r="F1308" s="14">
        <v>2490</v>
      </c>
      <c r="G1308" s="25"/>
      <c r="H1308" s="90" t="s">
        <v>768</v>
      </c>
      <c r="I1308" s="246" t="s">
        <v>1125</v>
      </c>
    </row>
    <row r="1309" spans="2:10" x14ac:dyDescent="0.2">
      <c r="B1309" s="247" t="s">
        <v>7</v>
      </c>
      <c r="C1309" s="301">
        <v>18334</v>
      </c>
      <c r="D1309" s="260">
        <v>0.4513888888888889</v>
      </c>
      <c r="F1309" s="14">
        <v>3067</v>
      </c>
      <c r="G1309" s="25"/>
      <c r="H1309" s="90" t="s">
        <v>1170</v>
      </c>
      <c r="I1309" s="246" t="s">
        <v>1123</v>
      </c>
    </row>
    <row r="1310" spans="2:10" x14ac:dyDescent="0.2">
      <c r="B1310" s="247" t="s">
        <v>7</v>
      </c>
      <c r="C1310" s="301">
        <v>18337</v>
      </c>
      <c r="D1310" s="260">
        <v>0.94930555555555562</v>
      </c>
      <c r="F1310" s="14">
        <v>2466</v>
      </c>
      <c r="G1310" s="25"/>
      <c r="H1310" s="90" t="s">
        <v>1167</v>
      </c>
      <c r="I1310" s="246" t="s">
        <v>50</v>
      </c>
    </row>
    <row r="1311" spans="2:10" x14ac:dyDescent="0.2">
      <c r="B1311" s="247" t="s">
        <v>7</v>
      </c>
      <c r="C1311" s="301">
        <v>18339</v>
      </c>
      <c r="D1311" s="260">
        <v>7.013888888888889E-2</v>
      </c>
      <c r="F1311" s="247">
        <v>3783</v>
      </c>
      <c r="G1311" s="25"/>
      <c r="H1311" s="90" t="s">
        <v>1148</v>
      </c>
      <c r="I1311" s="246" t="s">
        <v>1203</v>
      </c>
    </row>
    <row r="1312" spans="2:10" x14ac:dyDescent="0.2">
      <c r="B1312" s="247" t="s">
        <v>7</v>
      </c>
      <c r="C1312" s="301">
        <v>18342</v>
      </c>
      <c r="D1312" s="260">
        <v>0.66875000000000007</v>
      </c>
      <c r="F1312" s="247">
        <v>2517</v>
      </c>
      <c r="G1312" s="25"/>
      <c r="H1312" s="90" t="s">
        <v>866</v>
      </c>
      <c r="I1312" s="246" t="s">
        <v>44</v>
      </c>
    </row>
    <row r="1313" spans="2:10" x14ac:dyDescent="0.2">
      <c r="B1313" s="247" t="s">
        <v>7</v>
      </c>
      <c r="C1313" s="301">
        <v>18346</v>
      </c>
      <c r="D1313" s="260">
        <v>0.35625000000000001</v>
      </c>
      <c r="F1313" s="247">
        <v>2508</v>
      </c>
      <c r="G1313" s="25"/>
      <c r="H1313" s="90" t="s">
        <v>965</v>
      </c>
      <c r="I1313" s="246" t="s">
        <v>196</v>
      </c>
    </row>
    <row r="1314" spans="2:10" x14ac:dyDescent="0.2">
      <c r="B1314" s="247" t="s">
        <v>7</v>
      </c>
      <c r="C1314" s="301">
        <v>18349</v>
      </c>
      <c r="D1314" s="260">
        <v>0.3666666666666667</v>
      </c>
      <c r="F1314" s="247">
        <v>2546</v>
      </c>
      <c r="G1314" s="25"/>
      <c r="H1314" s="90" t="s">
        <v>822</v>
      </c>
      <c r="I1314" s="246" t="s">
        <v>49</v>
      </c>
    </row>
    <row r="1315" spans="2:10" x14ac:dyDescent="0.2">
      <c r="B1315" s="16" t="s">
        <v>7</v>
      </c>
      <c r="C1315" s="303">
        <v>18350</v>
      </c>
      <c r="D1315" s="264">
        <v>0.48680555555555555</v>
      </c>
      <c r="E1315" s="16"/>
      <c r="F1315" s="16">
        <v>2471</v>
      </c>
      <c r="G1315" s="30"/>
      <c r="H1315" s="91" t="s">
        <v>1048</v>
      </c>
      <c r="I1315" s="48" t="s">
        <v>1029</v>
      </c>
      <c r="J1315" s="413"/>
    </row>
    <row r="1316" spans="2:10" x14ac:dyDescent="0.2">
      <c r="B1316" s="247" t="s">
        <v>7</v>
      </c>
      <c r="C1316" s="301">
        <v>18356</v>
      </c>
      <c r="D1316" s="260">
        <v>0.4513888888888889</v>
      </c>
      <c r="F1316" s="247">
        <v>2504</v>
      </c>
      <c r="G1316" s="25"/>
      <c r="H1316" s="90" t="s">
        <v>964</v>
      </c>
      <c r="I1316" s="246" t="s">
        <v>399</v>
      </c>
    </row>
    <row r="1317" spans="2:10" x14ac:dyDescent="0.2">
      <c r="B1317" s="247" t="s">
        <v>7</v>
      </c>
      <c r="C1317" s="301">
        <v>18356</v>
      </c>
      <c r="D1317" s="260">
        <v>0.5805555555555556</v>
      </c>
      <c r="F1317" s="247">
        <v>3865</v>
      </c>
      <c r="G1317" s="25"/>
      <c r="H1317" s="90" t="s">
        <v>1098</v>
      </c>
      <c r="I1317" s="246" t="s">
        <v>61</v>
      </c>
    </row>
    <row r="1318" spans="2:10" x14ac:dyDescent="0.2">
      <c r="B1318" s="247" t="s">
        <v>7</v>
      </c>
      <c r="C1318" s="301">
        <v>18357</v>
      </c>
      <c r="D1318" s="260">
        <v>0.71458333333333324</v>
      </c>
      <c r="F1318" s="247">
        <v>3868</v>
      </c>
      <c r="G1318" s="25"/>
      <c r="H1318" s="90" t="s">
        <v>1068</v>
      </c>
      <c r="I1318" s="246" t="s">
        <v>174</v>
      </c>
    </row>
    <row r="1319" spans="2:10" x14ac:dyDescent="0.2">
      <c r="B1319" s="247" t="s">
        <v>7</v>
      </c>
      <c r="C1319" s="301">
        <v>18361</v>
      </c>
      <c r="D1319" s="260">
        <v>0.12083333333333333</v>
      </c>
      <c r="F1319" s="247">
        <v>2983</v>
      </c>
      <c r="G1319" s="25"/>
      <c r="H1319" s="90" t="s">
        <v>1116</v>
      </c>
      <c r="I1319" s="246" t="s">
        <v>49</v>
      </c>
    </row>
    <row r="1320" spans="2:10" x14ac:dyDescent="0.2">
      <c r="B1320" s="247" t="s">
        <v>7</v>
      </c>
      <c r="C1320" s="301">
        <v>18361</v>
      </c>
      <c r="D1320" s="260">
        <v>0.26319444444444445</v>
      </c>
      <c r="F1320" s="247">
        <v>2572</v>
      </c>
      <c r="G1320" s="25"/>
      <c r="H1320" s="90" t="s">
        <v>826</v>
      </c>
      <c r="I1320" s="246" t="s">
        <v>1204</v>
      </c>
    </row>
    <row r="1321" spans="2:10" x14ac:dyDescent="0.2">
      <c r="B1321" s="247" t="s">
        <v>7</v>
      </c>
      <c r="C1321" s="301">
        <v>18364</v>
      </c>
      <c r="D1321" s="260">
        <v>0.4368055555555555</v>
      </c>
      <c r="F1321" s="247">
        <v>3017</v>
      </c>
      <c r="G1321" s="25"/>
      <c r="H1321" s="90" t="s">
        <v>1035</v>
      </c>
      <c r="I1321" s="246" t="s">
        <v>174</v>
      </c>
    </row>
    <row r="1322" spans="2:10" x14ac:dyDescent="0.2">
      <c r="B1322" s="247" t="s">
        <v>7</v>
      </c>
      <c r="C1322" s="301">
        <v>18364</v>
      </c>
      <c r="D1322" s="260">
        <v>0.48958333333333331</v>
      </c>
      <c r="F1322" s="14">
        <v>3791</v>
      </c>
      <c r="H1322" s="246" t="s">
        <v>1209</v>
      </c>
      <c r="I1322" s="246" t="s">
        <v>365</v>
      </c>
    </row>
    <row r="1323" spans="2:10" x14ac:dyDescent="0.2">
      <c r="B1323" s="247" t="s">
        <v>7</v>
      </c>
      <c r="C1323" s="301">
        <v>18364</v>
      </c>
      <c r="D1323" s="260">
        <v>0.56597222222222221</v>
      </c>
      <c r="E1323" s="32">
        <v>0.59583333333333333</v>
      </c>
      <c r="F1323" s="14">
        <v>2923</v>
      </c>
      <c r="G1323" s="11" t="s">
        <v>1109</v>
      </c>
      <c r="H1323" s="246" t="s">
        <v>793</v>
      </c>
      <c r="I1323" s="246" t="s">
        <v>925</v>
      </c>
      <c r="J1323" s="348" t="str">
        <f>CONCATENATE($J$9,MID(G1323,5,4))</f>
        <v>Engine &amp; truck to box 2923</v>
      </c>
    </row>
    <row r="1324" spans="2:10" x14ac:dyDescent="0.2">
      <c r="B1324" s="247" t="s">
        <v>7</v>
      </c>
      <c r="C1324" s="301">
        <v>18364</v>
      </c>
      <c r="D1324" s="260">
        <v>0.59583333333333333</v>
      </c>
      <c r="F1324" s="14">
        <v>2522</v>
      </c>
      <c r="H1324" s="246" t="s">
        <v>942</v>
      </c>
      <c r="I1324" s="246" t="s">
        <v>925</v>
      </c>
    </row>
    <row r="1325" spans="2:10" x14ac:dyDescent="0.2">
      <c r="B1325" s="247" t="s">
        <v>1206</v>
      </c>
      <c r="C1325" s="301">
        <v>18365</v>
      </c>
      <c r="D1325" s="260">
        <v>0.5625</v>
      </c>
      <c r="E1325" s="32">
        <v>0.62708333333333333</v>
      </c>
      <c r="F1325" s="14">
        <v>1415</v>
      </c>
      <c r="H1325" s="246" t="s">
        <v>1207</v>
      </c>
      <c r="I1325" s="246" t="s">
        <v>1205</v>
      </c>
    </row>
    <row r="1326" spans="2:10" x14ac:dyDescent="0.2">
      <c r="B1326" s="247" t="s">
        <v>7</v>
      </c>
      <c r="C1326" s="301">
        <v>18368</v>
      </c>
      <c r="D1326" s="260">
        <v>0.8305555555555556</v>
      </c>
      <c r="F1326" s="14">
        <v>3785</v>
      </c>
      <c r="H1326" s="246" t="s">
        <v>908</v>
      </c>
      <c r="I1326" s="246" t="s">
        <v>838</v>
      </c>
    </row>
    <row r="1327" spans="2:10" x14ac:dyDescent="0.2">
      <c r="B1327" s="247" t="s">
        <v>7</v>
      </c>
      <c r="C1327" s="301">
        <v>18371</v>
      </c>
      <c r="D1327" s="260">
        <v>0.65138888888888891</v>
      </c>
      <c r="E1327" s="32">
        <v>0.68819444444444444</v>
      </c>
      <c r="F1327" s="14">
        <v>2420</v>
      </c>
      <c r="G1327" s="78" t="s">
        <v>1219</v>
      </c>
      <c r="H1327" s="98" t="s">
        <v>1208</v>
      </c>
      <c r="I1327" s="246" t="s">
        <v>44</v>
      </c>
      <c r="J1327" s="348" t="str">
        <f>CONCATENATE(B1327,$J$6,F1327)</f>
        <v>E 250 special call to box 2420</v>
      </c>
    </row>
    <row r="1328" spans="2:10" x14ac:dyDescent="0.2">
      <c r="B1328" s="247" t="s">
        <v>7</v>
      </c>
      <c r="C1328" s="301">
        <v>18371</v>
      </c>
      <c r="D1328" s="260">
        <v>0.66319444444444442</v>
      </c>
      <c r="F1328" s="247">
        <v>3786</v>
      </c>
      <c r="G1328" s="25"/>
      <c r="H1328" s="90" t="s">
        <v>1055</v>
      </c>
      <c r="I1328" s="246" t="s">
        <v>192</v>
      </c>
    </row>
    <row r="1329" spans="2:10" x14ac:dyDescent="0.2">
      <c r="B1329" s="247" t="s">
        <v>7</v>
      </c>
      <c r="C1329" s="301">
        <v>18372</v>
      </c>
      <c r="D1329" s="260">
        <v>0.4826388888888889</v>
      </c>
      <c r="F1329" s="247">
        <v>3014</v>
      </c>
      <c r="G1329" s="25"/>
      <c r="H1329" s="90" t="s">
        <v>837</v>
      </c>
      <c r="I1329" s="246" t="s">
        <v>365</v>
      </c>
    </row>
    <row r="1330" spans="2:10" x14ac:dyDescent="0.2">
      <c r="B1330" s="247" t="s">
        <v>7</v>
      </c>
      <c r="C1330" s="301">
        <v>18372</v>
      </c>
      <c r="D1330" s="260">
        <v>0.53680555555555554</v>
      </c>
      <c r="F1330" s="247">
        <v>2549</v>
      </c>
      <c r="G1330" s="25"/>
      <c r="H1330" s="90" t="s">
        <v>885</v>
      </c>
      <c r="I1330" s="246" t="s">
        <v>192</v>
      </c>
    </row>
    <row r="1331" spans="2:10" x14ac:dyDescent="0.2">
      <c r="B1331" s="247" t="s">
        <v>7</v>
      </c>
      <c r="C1331" s="301">
        <v>18372</v>
      </c>
      <c r="D1331" s="260">
        <v>0.68333333333333324</v>
      </c>
      <c r="E1331" s="32">
        <v>0.71180555555555547</v>
      </c>
      <c r="F1331" s="247">
        <v>3919</v>
      </c>
      <c r="G1331" s="25"/>
      <c r="H1331" s="90" t="s">
        <v>1229</v>
      </c>
      <c r="I1331" s="246" t="s">
        <v>192</v>
      </c>
    </row>
    <row r="1332" spans="2:10" x14ac:dyDescent="0.2">
      <c r="B1332" s="247" t="s">
        <v>7</v>
      </c>
      <c r="C1332" s="301">
        <v>18374</v>
      </c>
      <c r="D1332" s="260">
        <v>0.875</v>
      </c>
      <c r="F1332" s="247">
        <v>3772</v>
      </c>
      <c r="G1332" s="25"/>
      <c r="H1332" s="90" t="s">
        <v>994</v>
      </c>
      <c r="I1332" s="246" t="s">
        <v>44</v>
      </c>
    </row>
    <row r="1333" spans="2:10" x14ac:dyDescent="0.2">
      <c r="B1333" s="247" t="s">
        <v>7</v>
      </c>
      <c r="C1333" s="301">
        <v>18375</v>
      </c>
      <c r="D1333" s="260">
        <v>0.77847222222222223</v>
      </c>
      <c r="F1333" s="247">
        <v>2935</v>
      </c>
      <c r="G1333" s="25"/>
      <c r="H1333" s="90" t="s">
        <v>804</v>
      </c>
      <c r="I1333" s="246" t="s">
        <v>838</v>
      </c>
    </row>
    <row r="1334" spans="2:10" x14ac:dyDescent="0.2">
      <c r="B1334" s="247" t="s">
        <v>7</v>
      </c>
      <c r="C1334" s="301">
        <v>18376</v>
      </c>
      <c r="D1334" s="260">
        <v>1.2499999999999999E-2</v>
      </c>
      <c r="E1334" s="32">
        <v>3.6111111111111115E-2</v>
      </c>
      <c r="F1334" s="247">
        <v>2912</v>
      </c>
      <c r="G1334" s="25"/>
      <c r="H1334" s="90" t="s">
        <v>1032</v>
      </c>
      <c r="I1334" s="246" t="s">
        <v>61</v>
      </c>
    </row>
    <row r="1335" spans="2:10" x14ac:dyDescent="0.2">
      <c r="B1335" s="16" t="s">
        <v>7</v>
      </c>
      <c r="C1335" s="303">
        <v>18376</v>
      </c>
      <c r="D1335" s="264">
        <v>0.13680555555555554</v>
      </c>
      <c r="E1335" s="16"/>
      <c r="F1335" s="16">
        <v>3707</v>
      </c>
      <c r="G1335" s="30"/>
      <c r="H1335" s="91" t="s">
        <v>904</v>
      </c>
      <c r="I1335" s="48" t="s">
        <v>44</v>
      </c>
      <c r="J1335" s="413"/>
    </row>
    <row r="1336" spans="2:10" x14ac:dyDescent="0.2">
      <c r="B1336" s="247" t="s">
        <v>7</v>
      </c>
      <c r="C1336" s="301">
        <v>18387</v>
      </c>
      <c r="D1336" s="260">
        <v>0.6430555555555556</v>
      </c>
      <c r="F1336" s="247">
        <v>2933</v>
      </c>
      <c r="G1336" s="25"/>
      <c r="H1336" s="90" t="s">
        <v>802</v>
      </c>
      <c r="I1336" s="246" t="s">
        <v>44</v>
      </c>
    </row>
    <row r="1337" spans="2:10" x14ac:dyDescent="0.2">
      <c r="B1337" s="247" t="s">
        <v>7</v>
      </c>
      <c r="C1337" s="301">
        <v>18390</v>
      </c>
      <c r="D1337" s="260">
        <v>0.16666666666666666</v>
      </c>
      <c r="F1337" s="247">
        <v>2855</v>
      </c>
      <c r="G1337" s="25"/>
      <c r="H1337" s="90" t="s">
        <v>784</v>
      </c>
      <c r="I1337" s="246" t="s">
        <v>44</v>
      </c>
    </row>
    <row r="1338" spans="2:10" x14ac:dyDescent="0.2">
      <c r="B1338" s="247" t="s">
        <v>7</v>
      </c>
      <c r="C1338" s="301">
        <v>18390</v>
      </c>
      <c r="D1338" s="260">
        <v>0.17708333333333334</v>
      </c>
      <c r="F1338" s="247">
        <v>2855</v>
      </c>
      <c r="G1338" s="25"/>
      <c r="H1338" s="90" t="s">
        <v>784</v>
      </c>
      <c r="I1338" s="246" t="s">
        <v>44</v>
      </c>
    </row>
    <row r="1339" spans="2:10" x14ac:dyDescent="0.2">
      <c r="B1339" s="247" t="s">
        <v>7</v>
      </c>
      <c r="C1339" s="301">
        <v>18390</v>
      </c>
      <c r="D1339" s="260">
        <v>0.80902777777777779</v>
      </c>
      <c r="F1339" s="247">
        <v>2439</v>
      </c>
      <c r="G1339" s="25"/>
      <c r="H1339" s="90" t="s">
        <v>1129</v>
      </c>
      <c r="I1339" s="246" t="s">
        <v>44</v>
      </c>
    </row>
    <row r="1340" spans="2:10" x14ac:dyDescent="0.2">
      <c r="B1340" s="247" t="s">
        <v>7</v>
      </c>
      <c r="C1340" s="301">
        <v>18393</v>
      </c>
      <c r="D1340" s="260">
        <v>0.60416666666666663</v>
      </c>
      <c r="F1340" s="247">
        <v>2944</v>
      </c>
      <c r="G1340" s="25"/>
      <c r="H1340" s="90" t="s">
        <v>813</v>
      </c>
      <c r="I1340" s="246" t="s">
        <v>174</v>
      </c>
    </row>
    <row r="1341" spans="2:10" x14ac:dyDescent="0.2">
      <c r="B1341" s="247" t="s">
        <v>7</v>
      </c>
      <c r="C1341" s="301">
        <v>18396</v>
      </c>
      <c r="D1341" s="260">
        <v>0.79861111111111116</v>
      </c>
      <c r="F1341" s="247">
        <v>2851</v>
      </c>
      <c r="G1341" s="25"/>
      <c r="H1341" s="90" t="s">
        <v>730</v>
      </c>
      <c r="I1341" s="246" t="s">
        <v>365</v>
      </c>
    </row>
    <row r="1342" spans="2:10" x14ac:dyDescent="0.2">
      <c r="B1342" s="247" t="s">
        <v>7</v>
      </c>
      <c r="C1342" s="301">
        <v>18396</v>
      </c>
      <c r="D1342" s="260">
        <v>0.88958333333333339</v>
      </c>
      <c r="F1342" s="247">
        <v>3031</v>
      </c>
      <c r="G1342" s="25"/>
      <c r="H1342" s="90" t="s">
        <v>996</v>
      </c>
      <c r="I1342" s="246" t="s">
        <v>74</v>
      </c>
    </row>
    <row r="1343" spans="2:10" x14ac:dyDescent="0.2">
      <c r="B1343" s="247" t="s">
        <v>7</v>
      </c>
      <c r="C1343" s="301">
        <v>18400</v>
      </c>
      <c r="D1343" s="260">
        <v>0.4777777777777778</v>
      </c>
      <c r="F1343" s="247">
        <v>2491</v>
      </c>
      <c r="G1343" s="25"/>
      <c r="H1343" s="90" t="s">
        <v>769</v>
      </c>
      <c r="I1343" s="246" t="s">
        <v>1215</v>
      </c>
    </row>
    <row r="1344" spans="2:10" x14ac:dyDescent="0.2">
      <c r="B1344" s="247" t="s">
        <v>7</v>
      </c>
      <c r="C1344" s="301">
        <v>18401</v>
      </c>
      <c r="D1344" s="260">
        <v>0.38958333333333334</v>
      </c>
      <c r="F1344" s="247">
        <v>3783</v>
      </c>
      <c r="G1344" s="25"/>
      <c r="H1344" s="90" t="s">
        <v>1148</v>
      </c>
      <c r="I1344" s="246" t="s">
        <v>192</v>
      </c>
    </row>
    <row r="1345" spans="2:10" x14ac:dyDescent="0.2">
      <c r="B1345" s="247" t="s">
        <v>7</v>
      </c>
      <c r="C1345" s="301">
        <v>18408</v>
      </c>
      <c r="D1345" s="260">
        <v>0.67013888888888884</v>
      </c>
      <c r="F1345" s="247">
        <v>2998</v>
      </c>
      <c r="G1345" s="25"/>
      <c r="H1345" s="90" t="s">
        <v>836</v>
      </c>
      <c r="I1345" s="246" t="s">
        <v>44</v>
      </c>
    </row>
    <row r="1346" spans="2:10" x14ac:dyDescent="0.2">
      <c r="B1346" s="247" t="s">
        <v>7</v>
      </c>
      <c r="C1346" s="301">
        <v>18408</v>
      </c>
      <c r="D1346" s="260">
        <v>0.74444444444444446</v>
      </c>
      <c r="F1346" s="247">
        <v>2549</v>
      </c>
      <c r="G1346" s="25"/>
      <c r="H1346" s="90" t="s">
        <v>885</v>
      </c>
      <c r="I1346" s="246" t="s">
        <v>74</v>
      </c>
    </row>
    <row r="1347" spans="2:10" x14ac:dyDescent="0.2">
      <c r="B1347" s="247" t="s">
        <v>7</v>
      </c>
      <c r="C1347" s="301">
        <v>18411</v>
      </c>
      <c r="D1347" s="260">
        <v>0.81805555555555554</v>
      </c>
      <c r="F1347" s="247">
        <v>2935</v>
      </c>
      <c r="G1347" s="29" t="s">
        <v>1213</v>
      </c>
      <c r="H1347" s="90" t="s">
        <v>804</v>
      </c>
      <c r="I1347" s="246" t="s">
        <v>49</v>
      </c>
      <c r="J1347" s="348" t="str">
        <f>CONCATENATE($J$9,MID(G1347,5,4))</f>
        <v>Engine &amp; truck to box 2935</v>
      </c>
    </row>
    <row r="1348" spans="2:10" x14ac:dyDescent="0.2">
      <c r="B1348" s="16" t="s">
        <v>7</v>
      </c>
      <c r="C1348" s="303">
        <v>18412</v>
      </c>
      <c r="D1348" s="264">
        <v>0.29652777777777778</v>
      </c>
      <c r="E1348" s="16"/>
      <c r="F1348" s="16">
        <v>2941</v>
      </c>
      <c r="G1348" s="30"/>
      <c r="H1348" s="91" t="s">
        <v>810</v>
      </c>
      <c r="I1348" s="48" t="s">
        <v>61</v>
      </c>
      <c r="J1348" s="413"/>
    </row>
    <row r="1349" spans="2:10" x14ac:dyDescent="0.2">
      <c r="B1349" s="247" t="s">
        <v>7</v>
      </c>
      <c r="C1349" s="301">
        <v>18415</v>
      </c>
      <c r="D1349" s="260">
        <v>0.65486111111111112</v>
      </c>
      <c r="F1349" s="247">
        <v>2542</v>
      </c>
      <c r="G1349" s="25"/>
      <c r="H1349" s="90" t="s">
        <v>880</v>
      </c>
      <c r="I1349" s="246" t="s">
        <v>44</v>
      </c>
    </row>
    <row r="1350" spans="2:10" x14ac:dyDescent="0.2">
      <c r="B1350" s="247" t="s">
        <v>7</v>
      </c>
      <c r="C1350" s="301">
        <v>18415</v>
      </c>
      <c r="D1350" s="260">
        <v>0.67847222222222225</v>
      </c>
      <c r="F1350" s="247">
        <v>2597</v>
      </c>
      <c r="G1350" s="25"/>
      <c r="H1350" s="90" t="s">
        <v>827</v>
      </c>
      <c r="I1350" s="246" t="s">
        <v>44</v>
      </c>
    </row>
    <row r="1351" spans="2:10" x14ac:dyDescent="0.2">
      <c r="B1351" s="247" t="s">
        <v>7</v>
      </c>
      <c r="C1351" s="301">
        <v>18415</v>
      </c>
      <c r="D1351" s="260">
        <v>0.7270833333333333</v>
      </c>
      <c r="F1351" s="247">
        <v>3787</v>
      </c>
      <c r="G1351" s="25"/>
      <c r="H1351" s="90" t="s">
        <v>909</v>
      </c>
      <c r="I1351" s="246" t="s">
        <v>44</v>
      </c>
    </row>
    <row r="1352" spans="2:10" x14ac:dyDescent="0.2">
      <c r="B1352" s="247" t="s">
        <v>7</v>
      </c>
      <c r="C1352" s="301">
        <v>18416</v>
      </c>
      <c r="D1352" s="260">
        <v>0.66180555555555554</v>
      </c>
      <c r="E1352" s="32">
        <v>0.69930555555555562</v>
      </c>
      <c r="F1352" s="247">
        <v>2504</v>
      </c>
      <c r="G1352" s="25"/>
      <c r="H1352" s="90" t="s">
        <v>964</v>
      </c>
      <c r="I1352" s="246" t="s">
        <v>1216</v>
      </c>
    </row>
    <row r="1353" spans="2:10" x14ac:dyDescent="0.2">
      <c r="B1353" s="247" t="s">
        <v>7</v>
      </c>
      <c r="C1353" s="301">
        <v>18416</v>
      </c>
      <c r="D1353" s="260">
        <v>0.70833333333333337</v>
      </c>
      <c r="F1353" s="14">
        <v>3791</v>
      </c>
      <c r="H1353" s="246" t="s">
        <v>1209</v>
      </c>
      <c r="I1353" s="246" t="s">
        <v>1217</v>
      </c>
    </row>
    <row r="1354" spans="2:10" x14ac:dyDescent="0.2">
      <c r="B1354" s="247" t="s">
        <v>7</v>
      </c>
      <c r="C1354" s="301">
        <v>18418</v>
      </c>
      <c r="D1354" s="260">
        <v>0.84375</v>
      </c>
      <c r="F1354" s="247">
        <v>2546</v>
      </c>
      <c r="G1354" s="25"/>
      <c r="H1354" s="90" t="s">
        <v>822</v>
      </c>
      <c r="I1354" s="246" t="s">
        <v>44</v>
      </c>
    </row>
    <row r="1355" spans="2:10" x14ac:dyDescent="0.2">
      <c r="B1355" s="247" t="s">
        <v>7</v>
      </c>
      <c r="C1355" s="301">
        <v>18419</v>
      </c>
      <c r="D1355" s="260">
        <v>0.32708333333333334</v>
      </c>
      <c r="F1355" s="247">
        <v>2991</v>
      </c>
      <c r="G1355" s="25"/>
      <c r="H1355" s="90" t="s">
        <v>946</v>
      </c>
      <c r="I1355" s="246" t="s">
        <v>44</v>
      </c>
    </row>
    <row r="1356" spans="2:10" x14ac:dyDescent="0.2">
      <c r="B1356" s="247" t="s">
        <v>7</v>
      </c>
      <c r="C1356" s="301">
        <v>18419</v>
      </c>
      <c r="D1356" s="260">
        <v>0.74791666666666667</v>
      </c>
      <c r="F1356" s="247">
        <v>2439</v>
      </c>
      <c r="G1356" s="25"/>
      <c r="H1356" s="90" t="s">
        <v>1129</v>
      </c>
      <c r="I1356" s="246" t="s">
        <v>196</v>
      </c>
    </row>
    <row r="1357" spans="2:10" x14ac:dyDescent="0.2">
      <c r="B1357" s="247" t="s">
        <v>7</v>
      </c>
      <c r="C1357" s="301">
        <v>18422</v>
      </c>
      <c r="D1357" s="260">
        <v>0.74444444444444446</v>
      </c>
      <c r="F1357" s="247">
        <v>2535</v>
      </c>
      <c r="G1357" s="25"/>
      <c r="H1357" s="90" t="s">
        <v>746</v>
      </c>
      <c r="I1357" s="246" t="s">
        <v>196</v>
      </c>
    </row>
    <row r="1358" spans="2:10" x14ac:dyDescent="0.2">
      <c r="B1358" s="247" t="s">
        <v>7</v>
      </c>
      <c r="C1358" s="301">
        <v>18423</v>
      </c>
      <c r="D1358" s="289" t="s">
        <v>1212</v>
      </c>
      <c r="F1358" s="247">
        <v>3046</v>
      </c>
      <c r="G1358" s="25"/>
      <c r="H1358" s="90" t="s">
        <v>976</v>
      </c>
      <c r="I1358" s="424" t="s">
        <v>2349</v>
      </c>
    </row>
    <row r="1359" spans="2:10" x14ac:dyDescent="0.2">
      <c r="B1359" s="247" t="s">
        <v>7</v>
      </c>
      <c r="C1359" s="301">
        <v>18423</v>
      </c>
      <c r="D1359" s="260">
        <v>0.50486111111111109</v>
      </c>
      <c r="F1359" s="247">
        <v>2553</v>
      </c>
      <c r="G1359" s="25"/>
      <c r="H1359" s="90" t="s">
        <v>1132</v>
      </c>
      <c r="I1359" s="246" t="s">
        <v>1072</v>
      </c>
    </row>
    <row r="1360" spans="2:10" x14ac:dyDescent="0.2">
      <c r="B1360" s="247" t="s">
        <v>7</v>
      </c>
      <c r="C1360" s="301">
        <v>18423</v>
      </c>
      <c r="D1360" s="260">
        <v>0.66319444444444442</v>
      </c>
      <c r="F1360" s="247">
        <v>2518</v>
      </c>
      <c r="G1360" s="25"/>
      <c r="H1360" s="90" t="s">
        <v>867</v>
      </c>
      <c r="I1360" s="246" t="s">
        <v>61</v>
      </c>
    </row>
    <row r="1361" spans="2:10" x14ac:dyDescent="0.2">
      <c r="B1361" s="247" t="s">
        <v>7</v>
      </c>
      <c r="C1361" s="301">
        <v>18425</v>
      </c>
      <c r="D1361" s="260">
        <v>0.9819444444444444</v>
      </c>
      <c r="E1361" s="32">
        <v>4.8611111111111112E-3</v>
      </c>
      <c r="F1361" s="247">
        <v>2922</v>
      </c>
      <c r="G1361" s="29" t="s">
        <v>1214</v>
      </c>
      <c r="H1361" s="90" t="s">
        <v>792</v>
      </c>
      <c r="I1361" s="246" t="s">
        <v>925</v>
      </c>
      <c r="J1361" s="348" t="str">
        <f>CONCATENATE($J$9,MID(G1361,5,4))</f>
        <v>Engine &amp; truck to box 2922</v>
      </c>
    </row>
    <row r="1362" spans="2:10" x14ac:dyDescent="0.2">
      <c r="B1362" s="247" t="s">
        <v>7</v>
      </c>
      <c r="C1362" s="301">
        <v>18426</v>
      </c>
      <c r="D1362" s="260">
        <v>0.29166666666666669</v>
      </c>
      <c r="F1362" s="247">
        <v>2491</v>
      </c>
      <c r="G1362" s="25"/>
      <c r="H1362" s="90" t="s">
        <v>769</v>
      </c>
      <c r="I1362" s="246" t="s">
        <v>192</v>
      </c>
    </row>
    <row r="1363" spans="2:10" x14ac:dyDescent="0.2">
      <c r="B1363" s="247" t="s">
        <v>7</v>
      </c>
      <c r="C1363" s="301">
        <v>18426</v>
      </c>
      <c r="D1363" s="260">
        <v>0.99861111111111101</v>
      </c>
      <c r="F1363" s="247">
        <v>2537</v>
      </c>
      <c r="G1363" s="25"/>
      <c r="H1363" s="90" t="s">
        <v>780</v>
      </c>
      <c r="I1363" s="246" t="s">
        <v>676</v>
      </c>
    </row>
    <row r="1364" spans="2:10" x14ac:dyDescent="0.2">
      <c r="B1364" s="247" t="s">
        <v>7</v>
      </c>
      <c r="C1364" s="301">
        <v>18427</v>
      </c>
      <c r="D1364" s="260">
        <v>0.1986111111111111</v>
      </c>
      <c r="E1364" s="32">
        <v>0.23333333333333331</v>
      </c>
      <c r="F1364" s="247">
        <v>2471</v>
      </c>
      <c r="G1364" s="25"/>
      <c r="H1364" s="90" t="s">
        <v>1048</v>
      </c>
      <c r="I1364" s="246" t="s">
        <v>91</v>
      </c>
    </row>
    <row r="1365" spans="2:10" x14ac:dyDescent="0.2">
      <c r="B1365" s="247" t="s">
        <v>7</v>
      </c>
      <c r="C1365" s="301">
        <v>18427</v>
      </c>
      <c r="D1365" s="260">
        <v>0.24305555555555555</v>
      </c>
      <c r="F1365" s="247">
        <v>2473</v>
      </c>
      <c r="G1365" s="25"/>
      <c r="H1365" s="90" t="s">
        <v>1050</v>
      </c>
      <c r="I1365" s="246" t="s">
        <v>1218</v>
      </c>
    </row>
    <row r="1366" spans="2:10" x14ac:dyDescent="0.2">
      <c r="B1366" s="247" t="s">
        <v>7</v>
      </c>
      <c r="C1366" s="301">
        <v>18430</v>
      </c>
      <c r="D1366" s="260">
        <v>0.54236111111111118</v>
      </c>
      <c r="F1366" s="247">
        <v>2996</v>
      </c>
      <c r="G1366" s="29" t="s">
        <v>1057</v>
      </c>
      <c r="H1366" s="90" t="s">
        <v>835</v>
      </c>
      <c r="I1366" s="246" t="s">
        <v>840</v>
      </c>
      <c r="J1366" s="348" t="str">
        <f>CONCATENATE(B1366,$J$6,F1366)</f>
        <v>E 250 special call to box 2996</v>
      </c>
    </row>
    <row r="1367" spans="2:10" x14ac:dyDescent="0.2">
      <c r="B1367" s="247" t="s">
        <v>7</v>
      </c>
      <c r="C1367" s="301">
        <v>18431</v>
      </c>
      <c r="D1367" s="260">
        <v>0.6166666666666667</v>
      </c>
      <c r="F1367" s="247">
        <v>2548</v>
      </c>
      <c r="G1367" s="25"/>
      <c r="H1367" s="90" t="s">
        <v>884</v>
      </c>
      <c r="I1367" s="246" t="s">
        <v>44</v>
      </c>
    </row>
    <row r="1368" spans="2:10" x14ac:dyDescent="0.2">
      <c r="B1368" s="247" t="s">
        <v>7</v>
      </c>
      <c r="C1368" s="301">
        <v>18434</v>
      </c>
      <c r="D1368" s="260">
        <v>0.73611111111111116</v>
      </c>
      <c r="F1368" s="247">
        <v>2431</v>
      </c>
      <c r="G1368" s="25"/>
      <c r="H1368" s="90" t="s">
        <v>963</v>
      </c>
      <c r="I1368" s="246" t="s">
        <v>44</v>
      </c>
    </row>
    <row r="1369" spans="2:10" x14ac:dyDescent="0.2">
      <c r="B1369" s="247" t="s">
        <v>7</v>
      </c>
      <c r="C1369" s="301">
        <v>18437</v>
      </c>
      <c r="D1369" s="260">
        <v>0.66805555555555562</v>
      </c>
      <c r="F1369" s="247">
        <v>2983</v>
      </c>
      <c r="G1369" s="29" t="s">
        <v>1220</v>
      </c>
      <c r="H1369" s="90" t="s">
        <v>1116</v>
      </c>
      <c r="I1369" s="246" t="s">
        <v>515</v>
      </c>
      <c r="J1369" s="348" t="str">
        <f>CONCATENATE(B1369,$J$6,F1369)</f>
        <v>E 250 special call to box 2983</v>
      </c>
    </row>
    <row r="1370" spans="2:10" x14ac:dyDescent="0.2">
      <c r="B1370" s="247" t="s">
        <v>7</v>
      </c>
      <c r="C1370" s="301">
        <v>18437</v>
      </c>
      <c r="D1370" s="260">
        <v>0.72430555555555554</v>
      </c>
      <c r="F1370" s="247">
        <v>3015</v>
      </c>
      <c r="G1370" s="25"/>
      <c r="H1370" s="90" t="s">
        <v>1160</v>
      </c>
      <c r="I1370" s="246" t="s">
        <v>44</v>
      </c>
    </row>
    <row r="1371" spans="2:10" x14ac:dyDescent="0.2">
      <c r="B1371" s="247" t="s">
        <v>7</v>
      </c>
      <c r="C1371" s="301">
        <v>18441</v>
      </c>
      <c r="D1371" s="260">
        <v>6.7361111111111108E-2</v>
      </c>
      <c r="F1371" s="247">
        <v>2482</v>
      </c>
      <c r="G1371" s="25"/>
      <c r="H1371" s="90" t="s">
        <v>1062</v>
      </c>
      <c r="I1371" s="246" t="s">
        <v>91</v>
      </c>
    </row>
    <row r="1372" spans="2:10" x14ac:dyDescent="0.2">
      <c r="B1372" s="247" t="s">
        <v>7</v>
      </c>
      <c r="C1372" s="301">
        <v>18444</v>
      </c>
      <c r="D1372" s="260">
        <v>0.39444444444444443</v>
      </c>
      <c r="E1372" s="32">
        <v>0.42708333333333331</v>
      </c>
      <c r="F1372" s="247">
        <v>3043</v>
      </c>
      <c r="G1372" s="25"/>
      <c r="H1372" s="90" t="s">
        <v>895</v>
      </c>
      <c r="I1372" s="246" t="s">
        <v>91</v>
      </c>
    </row>
    <row r="1373" spans="2:10" x14ac:dyDescent="0.2">
      <c r="B1373" s="20" t="s">
        <v>7</v>
      </c>
      <c r="C1373" s="309">
        <v>18444</v>
      </c>
      <c r="D1373" s="275">
        <v>0.4381944444444445</v>
      </c>
      <c r="E1373" s="20"/>
      <c r="F1373" s="20">
        <v>2983</v>
      </c>
      <c r="G1373" s="40"/>
      <c r="H1373" s="95" t="s">
        <v>1116</v>
      </c>
      <c r="I1373" s="49" t="s">
        <v>196</v>
      </c>
    </row>
    <row r="1374" spans="2:10" x14ac:dyDescent="0.2">
      <c r="B1374" s="20" t="s">
        <v>7</v>
      </c>
      <c r="C1374" s="309">
        <v>18444</v>
      </c>
      <c r="D1374" s="275">
        <v>0.54236111111111118</v>
      </c>
      <c r="E1374" s="20"/>
      <c r="F1374" s="247">
        <v>2934</v>
      </c>
      <c r="G1374" s="40"/>
      <c r="H1374" s="95" t="s">
        <v>803</v>
      </c>
      <c r="I1374" s="49" t="s">
        <v>1222</v>
      </c>
    </row>
    <row r="1375" spans="2:10" x14ac:dyDescent="0.2">
      <c r="B1375" s="20" t="s">
        <v>7</v>
      </c>
      <c r="C1375" s="309">
        <v>18444</v>
      </c>
      <c r="D1375" s="260">
        <v>0.55555555555555558</v>
      </c>
      <c r="E1375" s="20"/>
      <c r="F1375" s="20">
        <v>2535</v>
      </c>
      <c r="G1375" s="79" t="s">
        <v>1189</v>
      </c>
      <c r="H1375" s="95" t="s">
        <v>746</v>
      </c>
      <c r="I1375" s="49" t="s">
        <v>1072</v>
      </c>
      <c r="J1375" s="348" t="str">
        <f>CONCATENATE(B1375,$J$6,F1375)</f>
        <v>E 250 special call to box 2535</v>
      </c>
    </row>
    <row r="1376" spans="2:10" x14ac:dyDescent="0.2">
      <c r="B1376" s="16" t="s">
        <v>7</v>
      </c>
      <c r="C1376" s="303">
        <v>18444</v>
      </c>
      <c r="D1376" s="264">
        <v>0.74236111111111114</v>
      </c>
      <c r="E1376" s="16"/>
      <c r="F1376" s="16">
        <v>3326</v>
      </c>
      <c r="G1376" s="30"/>
      <c r="H1376" s="91" t="s">
        <v>896</v>
      </c>
      <c r="I1376" s="48" t="s">
        <v>1223</v>
      </c>
      <c r="J1376" s="413"/>
    </row>
    <row r="1377" spans="2:10" x14ac:dyDescent="0.2">
      <c r="B1377" s="247" t="s">
        <v>7</v>
      </c>
      <c r="C1377" s="301">
        <v>18445</v>
      </c>
      <c r="D1377" s="260">
        <v>0.52986111111111112</v>
      </c>
      <c r="F1377" s="247">
        <v>2941</v>
      </c>
      <c r="G1377" s="40"/>
      <c r="H1377" s="95" t="s">
        <v>810</v>
      </c>
      <c r="I1377" s="246" t="s">
        <v>192</v>
      </c>
    </row>
    <row r="1378" spans="2:10" x14ac:dyDescent="0.2">
      <c r="B1378" s="247" t="s">
        <v>7</v>
      </c>
      <c r="C1378" s="301">
        <v>18447</v>
      </c>
      <c r="D1378" s="260">
        <v>0.95208333333333339</v>
      </c>
      <c r="F1378" s="247">
        <v>2983</v>
      </c>
      <c r="G1378" s="40"/>
      <c r="H1378" s="95" t="s">
        <v>1116</v>
      </c>
      <c r="I1378" s="246" t="s">
        <v>49</v>
      </c>
    </row>
    <row r="1379" spans="2:10" x14ac:dyDescent="0.2">
      <c r="B1379" s="247" t="s">
        <v>7</v>
      </c>
      <c r="C1379" s="301">
        <v>18448</v>
      </c>
      <c r="D1379" s="260">
        <v>0.98125000000000007</v>
      </c>
      <c r="F1379" s="247">
        <v>2537</v>
      </c>
      <c r="G1379" s="40"/>
      <c r="H1379" s="95" t="s">
        <v>780</v>
      </c>
      <c r="I1379" s="246" t="s">
        <v>44</v>
      </c>
    </row>
    <row r="1380" spans="2:10" x14ac:dyDescent="0.2">
      <c r="B1380" s="247" t="s">
        <v>7</v>
      </c>
      <c r="C1380" s="301">
        <v>18449</v>
      </c>
      <c r="D1380" s="260">
        <v>0.28819444444444448</v>
      </c>
      <c r="E1380" s="32">
        <v>0.30902777777777779</v>
      </c>
      <c r="F1380" s="247">
        <v>2517</v>
      </c>
      <c r="G1380" s="40"/>
      <c r="H1380" s="95" t="s">
        <v>866</v>
      </c>
      <c r="I1380" s="246" t="s">
        <v>50</v>
      </c>
    </row>
    <row r="1381" spans="2:10" x14ac:dyDescent="0.2">
      <c r="B1381" s="247" t="s">
        <v>7</v>
      </c>
      <c r="C1381" s="301">
        <v>18452</v>
      </c>
      <c r="D1381" s="260">
        <v>0.67013888888888884</v>
      </c>
      <c r="F1381" s="247">
        <v>2482</v>
      </c>
      <c r="G1381" s="40"/>
      <c r="H1381" s="95" t="s">
        <v>1062</v>
      </c>
      <c r="I1381" s="246" t="s">
        <v>569</v>
      </c>
    </row>
    <row r="1382" spans="2:10" x14ac:dyDescent="0.2">
      <c r="B1382" s="247" t="s">
        <v>7</v>
      </c>
      <c r="C1382" s="301">
        <v>18453</v>
      </c>
      <c r="D1382" s="260">
        <v>0.46111111111111108</v>
      </c>
      <c r="F1382" s="247">
        <v>2938</v>
      </c>
      <c r="G1382" s="40"/>
      <c r="H1382" s="95" t="s">
        <v>807</v>
      </c>
      <c r="I1382" s="246" t="s">
        <v>1221</v>
      </c>
    </row>
    <row r="1383" spans="2:10" x14ac:dyDescent="0.2">
      <c r="B1383" s="247" t="s">
        <v>7</v>
      </c>
      <c r="C1383" s="301">
        <v>18455</v>
      </c>
      <c r="D1383" s="260">
        <v>0.8305555555555556</v>
      </c>
      <c r="F1383" s="247">
        <v>2505</v>
      </c>
      <c r="G1383" s="40"/>
      <c r="H1383" s="95" t="s">
        <v>820</v>
      </c>
      <c r="I1383" s="246" t="s">
        <v>49</v>
      </c>
    </row>
    <row r="1384" spans="2:10" x14ac:dyDescent="0.2">
      <c r="B1384" s="247" t="s">
        <v>7</v>
      </c>
      <c r="C1384" s="301">
        <v>18455</v>
      </c>
      <c r="D1384" s="260">
        <v>0.8979166666666667</v>
      </c>
      <c r="F1384" s="247">
        <v>3913</v>
      </c>
      <c r="G1384" s="40"/>
      <c r="H1384" s="95" t="s">
        <v>948</v>
      </c>
      <c r="I1384" s="246" t="s">
        <v>91</v>
      </c>
    </row>
    <row r="1385" spans="2:10" x14ac:dyDescent="0.2">
      <c r="B1385" s="247" t="s">
        <v>7</v>
      </c>
      <c r="C1385" s="301">
        <v>18459</v>
      </c>
      <c r="D1385" s="260">
        <v>0.44027777777777777</v>
      </c>
      <c r="F1385" s="247">
        <v>3787</v>
      </c>
      <c r="G1385" s="40"/>
      <c r="H1385" s="95" t="s">
        <v>909</v>
      </c>
      <c r="I1385" s="246" t="s">
        <v>192</v>
      </c>
    </row>
    <row r="1386" spans="2:10" x14ac:dyDescent="0.2">
      <c r="B1386" s="247" t="s">
        <v>7</v>
      </c>
      <c r="C1386" s="301">
        <v>18459</v>
      </c>
      <c r="D1386" s="260">
        <v>0.63680555555555551</v>
      </c>
      <c r="E1386" s="32">
        <v>0.68402777777777779</v>
      </c>
      <c r="F1386" s="247">
        <v>2527</v>
      </c>
      <c r="G1386" s="40"/>
      <c r="H1386" s="95" t="s">
        <v>871</v>
      </c>
      <c r="I1386" s="246" t="s">
        <v>61</v>
      </c>
    </row>
    <row r="1387" spans="2:10" x14ac:dyDescent="0.2">
      <c r="B1387" s="247" t="s">
        <v>7</v>
      </c>
      <c r="C1387" s="301">
        <v>18462</v>
      </c>
      <c r="D1387" s="260">
        <v>0.78333333333333333</v>
      </c>
      <c r="F1387" s="247">
        <v>2522</v>
      </c>
      <c r="G1387" s="79" t="s">
        <v>1202</v>
      </c>
      <c r="H1387" s="95" t="s">
        <v>942</v>
      </c>
      <c r="I1387" s="246" t="s">
        <v>285</v>
      </c>
      <c r="J1387" s="348" t="str">
        <f>CONCATENATE($J$9,MID(G1387,5,4))</f>
        <v>Engine &amp; truck to box 2522</v>
      </c>
    </row>
    <row r="1388" spans="2:10" x14ac:dyDescent="0.2">
      <c r="B1388" s="247" t="s">
        <v>7</v>
      </c>
      <c r="C1388" s="301">
        <v>18463</v>
      </c>
      <c r="D1388" s="260">
        <v>0.87361111111111101</v>
      </c>
      <c r="F1388" s="247">
        <v>2986</v>
      </c>
      <c r="G1388" s="40"/>
      <c r="H1388" s="95" t="s">
        <v>1034</v>
      </c>
      <c r="I1388" s="246" t="s">
        <v>419</v>
      </c>
    </row>
    <row r="1389" spans="2:10" x14ac:dyDescent="0.2">
      <c r="B1389" s="247" t="s">
        <v>7</v>
      </c>
      <c r="C1389" s="301">
        <v>18467</v>
      </c>
      <c r="D1389" s="260">
        <v>0.74236111111111114</v>
      </c>
      <c r="F1389" s="247">
        <v>2998</v>
      </c>
      <c r="G1389" s="40"/>
      <c r="H1389" s="95" t="s">
        <v>836</v>
      </c>
      <c r="I1389" s="246" t="s">
        <v>62</v>
      </c>
    </row>
    <row r="1390" spans="2:10" x14ac:dyDescent="0.2">
      <c r="B1390" s="247" t="s">
        <v>7</v>
      </c>
      <c r="C1390" s="301">
        <v>18470</v>
      </c>
      <c r="D1390" s="260">
        <v>0.96666666666666667</v>
      </c>
      <c r="F1390" s="14">
        <v>3794</v>
      </c>
      <c r="G1390" s="20"/>
      <c r="H1390" s="49" t="s">
        <v>1211</v>
      </c>
      <c r="I1390" s="246" t="s">
        <v>840</v>
      </c>
    </row>
    <row r="1391" spans="2:10" x14ac:dyDescent="0.2">
      <c r="B1391" s="247" t="s">
        <v>7</v>
      </c>
      <c r="C1391" s="301">
        <v>18471</v>
      </c>
      <c r="D1391" s="260">
        <v>0.11041666666666666</v>
      </c>
      <c r="F1391" s="247">
        <v>2567</v>
      </c>
      <c r="G1391" s="40"/>
      <c r="H1391" s="95" t="s">
        <v>825</v>
      </c>
      <c r="I1391" s="246" t="s">
        <v>419</v>
      </c>
    </row>
    <row r="1392" spans="2:10" x14ac:dyDescent="0.2">
      <c r="B1392" s="247" t="s">
        <v>7</v>
      </c>
      <c r="C1392" s="301">
        <v>18474</v>
      </c>
      <c r="D1392" s="260">
        <v>0.4909722222222222</v>
      </c>
      <c r="F1392" s="247">
        <v>2975</v>
      </c>
      <c r="G1392" s="40"/>
      <c r="H1392" s="95" t="s">
        <v>833</v>
      </c>
      <c r="I1392" s="246" t="s">
        <v>63</v>
      </c>
    </row>
    <row r="1393" spans="2:10" x14ac:dyDescent="0.2">
      <c r="B1393" s="247" t="s">
        <v>7</v>
      </c>
      <c r="C1393" s="301">
        <v>18474</v>
      </c>
      <c r="D1393" s="260">
        <v>0.54166666666666663</v>
      </c>
      <c r="F1393" s="247">
        <v>2512</v>
      </c>
      <c r="G1393" s="40"/>
      <c r="H1393" s="95" t="s">
        <v>969</v>
      </c>
      <c r="I1393" s="246" t="s">
        <v>1106</v>
      </c>
    </row>
    <row r="1394" spans="2:10" x14ac:dyDescent="0.2">
      <c r="B1394" s="16" t="s">
        <v>7</v>
      </c>
      <c r="C1394" s="303">
        <v>18475</v>
      </c>
      <c r="D1394" s="264">
        <v>0.73958333333333337</v>
      </c>
      <c r="E1394" s="16"/>
      <c r="F1394" s="16">
        <v>2979</v>
      </c>
      <c r="G1394" s="30"/>
      <c r="H1394" s="91" t="s">
        <v>1002</v>
      </c>
      <c r="I1394" s="48" t="s">
        <v>192</v>
      </c>
      <c r="J1394" s="413"/>
    </row>
    <row r="1395" spans="2:10" x14ac:dyDescent="0.2">
      <c r="B1395" s="247" t="s">
        <v>7</v>
      </c>
      <c r="C1395" s="301">
        <v>18477</v>
      </c>
      <c r="D1395" s="260">
        <v>0.88611111111111107</v>
      </c>
      <c r="F1395" s="14">
        <v>3327</v>
      </c>
      <c r="G1395" s="25"/>
      <c r="H1395" s="90" t="s">
        <v>1224</v>
      </c>
      <c r="I1395" s="246" t="s">
        <v>192</v>
      </c>
    </row>
    <row r="1396" spans="2:10" x14ac:dyDescent="0.2">
      <c r="B1396" s="509" t="s">
        <v>1234</v>
      </c>
      <c r="C1396" s="301">
        <v>18479</v>
      </c>
      <c r="D1396" s="260">
        <v>0.18888888888888888</v>
      </c>
      <c r="F1396" s="14">
        <v>3534</v>
      </c>
      <c r="G1396" s="25"/>
      <c r="H1396" s="90" t="s">
        <v>1225</v>
      </c>
      <c r="I1396" s="246" t="s">
        <v>1236</v>
      </c>
    </row>
    <row r="1397" spans="2:10" x14ac:dyDescent="0.2">
      <c r="B1397" s="247" t="s">
        <v>7</v>
      </c>
      <c r="C1397" s="301">
        <v>18482</v>
      </c>
      <c r="D1397" s="260">
        <v>0.5131944444444444</v>
      </c>
      <c r="F1397" s="247">
        <v>2557</v>
      </c>
      <c r="G1397" s="25"/>
      <c r="H1397" s="90" t="s">
        <v>824</v>
      </c>
      <c r="I1397" s="246" t="s">
        <v>1029</v>
      </c>
    </row>
    <row r="1398" spans="2:10" x14ac:dyDescent="0.2">
      <c r="B1398" s="247" t="s">
        <v>7</v>
      </c>
      <c r="C1398" s="301">
        <v>18485</v>
      </c>
      <c r="D1398" s="260">
        <v>0.92361111111111116</v>
      </c>
      <c r="F1398" s="247">
        <v>2528</v>
      </c>
      <c r="G1398" s="25"/>
      <c r="H1398" s="90" t="s">
        <v>728</v>
      </c>
      <c r="I1398" s="246" t="s">
        <v>49</v>
      </c>
    </row>
    <row r="1399" spans="2:10" x14ac:dyDescent="0.2">
      <c r="B1399" s="247" t="s">
        <v>7</v>
      </c>
      <c r="C1399" s="301">
        <v>18488</v>
      </c>
      <c r="D1399" s="260">
        <v>0.49027777777777781</v>
      </c>
      <c r="F1399" s="247">
        <v>2939</v>
      </c>
      <c r="G1399" s="25"/>
      <c r="H1399" s="90" t="s">
        <v>808</v>
      </c>
      <c r="I1399" s="246" t="s">
        <v>192</v>
      </c>
    </row>
    <row r="1400" spans="2:10" x14ac:dyDescent="0.2">
      <c r="B1400" s="247" t="s">
        <v>7</v>
      </c>
      <c r="C1400" s="301">
        <v>18488</v>
      </c>
      <c r="D1400" s="260">
        <v>0.53125</v>
      </c>
      <c r="E1400" s="32">
        <v>0.55208333333333337</v>
      </c>
      <c r="F1400" s="247">
        <v>2922</v>
      </c>
      <c r="G1400" s="29" t="s">
        <v>1214</v>
      </c>
      <c r="H1400" s="90" t="s">
        <v>792</v>
      </c>
      <c r="I1400" s="246" t="s">
        <v>285</v>
      </c>
      <c r="J1400" s="348" t="str">
        <f>CONCATENATE($J$9,MID(G1400,5,4))</f>
        <v>Engine &amp; truck to box 2922</v>
      </c>
    </row>
    <row r="1401" spans="2:10" x14ac:dyDescent="0.2">
      <c r="B1401" s="247" t="s">
        <v>7</v>
      </c>
      <c r="C1401" s="301">
        <v>18489</v>
      </c>
      <c r="D1401" s="260">
        <v>0.68055555555555547</v>
      </c>
      <c r="F1401" s="247">
        <v>3016</v>
      </c>
      <c r="G1401" s="25"/>
      <c r="H1401" s="90" t="s">
        <v>886</v>
      </c>
      <c r="I1401" s="246" t="s">
        <v>44</v>
      </c>
    </row>
    <row r="1402" spans="2:10" x14ac:dyDescent="0.2">
      <c r="B1402" s="247" t="s">
        <v>7</v>
      </c>
      <c r="C1402" s="301">
        <v>18491</v>
      </c>
      <c r="D1402" s="260">
        <v>0.81180555555555556</v>
      </c>
      <c r="F1402" s="247">
        <v>3324</v>
      </c>
      <c r="G1402" s="25"/>
      <c r="H1402" s="90" t="s">
        <v>1171</v>
      </c>
      <c r="I1402" s="246" t="s">
        <v>49</v>
      </c>
    </row>
    <row r="1403" spans="2:10" x14ac:dyDescent="0.2">
      <c r="B1403" s="247" t="s">
        <v>7</v>
      </c>
      <c r="C1403" s="301">
        <v>18492</v>
      </c>
      <c r="D1403" s="260">
        <v>0.77430555555555547</v>
      </c>
      <c r="F1403" s="247">
        <v>3043</v>
      </c>
      <c r="G1403" s="25"/>
      <c r="H1403" s="90" t="s">
        <v>895</v>
      </c>
      <c r="I1403" s="246" t="s">
        <v>49</v>
      </c>
    </row>
    <row r="1404" spans="2:10" x14ac:dyDescent="0.2">
      <c r="B1404" s="247" t="s">
        <v>7</v>
      </c>
      <c r="C1404" s="301">
        <v>18492</v>
      </c>
      <c r="D1404" s="260">
        <v>0.89722222222222225</v>
      </c>
      <c r="F1404" s="247">
        <v>2983</v>
      </c>
      <c r="G1404" s="25"/>
      <c r="H1404" s="90" t="s">
        <v>1116</v>
      </c>
      <c r="I1404" s="246" t="s">
        <v>838</v>
      </c>
    </row>
    <row r="1405" spans="2:10" x14ac:dyDescent="0.2">
      <c r="B1405" s="247" t="s">
        <v>7</v>
      </c>
      <c r="C1405" s="301">
        <v>18496</v>
      </c>
      <c r="D1405" s="260">
        <v>0.42986111111111108</v>
      </c>
      <c r="F1405" s="247">
        <v>2520</v>
      </c>
      <c r="G1405" s="25"/>
      <c r="H1405" s="90" t="s">
        <v>869</v>
      </c>
      <c r="I1405" s="246" t="s">
        <v>44</v>
      </c>
    </row>
    <row r="1406" spans="2:10" x14ac:dyDescent="0.2">
      <c r="B1406" s="247" t="s">
        <v>7</v>
      </c>
      <c r="C1406" s="301">
        <v>18496</v>
      </c>
      <c r="D1406" s="260">
        <v>0.72083333333333333</v>
      </c>
      <c r="F1406" s="247">
        <v>2535</v>
      </c>
      <c r="G1406" s="25"/>
      <c r="H1406" s="90" t="s">
        <v>746</v>
      </c>
      <c r="I1406" s="246" t="s">
        <v>677</v>
      </c>
    </row>
    <row r="1407" spans="2:10" x14ac:dyDescent="0.2">
      <c r="B1407" s="247" t="s">
        <v>7</v>
      </c>
      <c r="C1407" s="301">
        <v>18500</v>
      </c>
      <c r="D1407" s="260">
        <v>0.15625</v>
      </c>
      <c r="F1407" s="247">
        <v>2550</v>
      </c>
      <c r="G1407" s="25"/>
      <c r="H1407" s="90" t="s">
        <v>782</v>
      </c>
      <c r="I1407" s="246" t="s">
        <v>192</v>
      </c>
    </row>
    <row r="1408" spans="2:10" x14ac:dyDescent="0.2">
      <c r="B1408" s="247" t="s">
        <v>7</v>
      </c>
      <c r="C1408" s="301">
        <v>18500</v>
      </c>
      <c r="D1408" s="260">
        <v>0.75555555555555554</v>
      </c>
      <c r="E1408" s="32">
        <v>0.82152777777777775</v>
      </c>
      <c r="F1408" s="247">
        <v>2518</v>
      </c>
      <c r="G1408" s="25"/>
      <c r="H1408" s="90" t="s">
        <v>867</v>
      </c>
      <c r="I1408" s="246" t="s">
        <v>192</v>
      </c>
    </row>
    <row r="1409" spans="2:10" x14ac:dyDescent="0.2">
      <c r="B1409" s="247" t="s">
        <v>7</v>
      </c>
      <c r="C1409" s="301">
        <v>18500</v>
      </c>
      <c r="D1409" s="260">
        <v>0.90416666666666667</v>
      </c>
      <c r="F1409" s="247">
        <v>2516</v>
      </c>
      <c r="G1409" s="25"/>
      <c r="H1409" s="90" t="s">
        <v>775</v>
      </c>
      <c r="I1409" s="246" t="s">
        <v>285</v>
      </c>
    </row>
    <row r="1410" spans="2:10" x14ac:dyDescent="0.2">
      <c r="B1410" s="247" t="s">
        <v>7</v>
      </c>
      <c r="C1410" s="301">
        <v>18500</v>
      </c>
      <c r="D1410" s="260">
        <v>0.99375000000000002</v>
      </c>
      <c r="F1410" s="247">
        <v>2551</v>
      </c>
      <c r="G1410" s="25"/>
      <c r="H1410" s="90" t="s">
        <v>1131</v>
      </c>
      <c r="I1410" s="246" t="s">
        <v>838</v>
      </c>
    </row>
    <row r="1411" spans="2:10" x14ac:dyDescent="0.2">
      <c r="B1411" s="531" t="s">
        <v>1235</v>
      </c>
      <c r="C1411" s="301">
        <v>18504</v>
      </c>
      <c r="D1411" s="260">
        <v>0.65138888888888891</v>
      </c>
      <c r="F1411" s="247">
        <v>2555</v>
      </c>
      <c r="G1411" s="25"/>
      <c r="H1411" s="90" t="s">
        <v>1134</v>
      </c>
      <c r="I1411" s="246" t="s">
        <v>44</v>
      </c>
    </row>
    <row r="1412" spans="2:10" x14ac:dyDescent="0.2">
      <c r="B1412" s="16" t="s">
        <v>7</v>
      </c>
      <c r="C1412" s="303">
        <v>18506</v>
      </c>
      <c r="D1412" s="264">
        <v>0.95277777777777783</v>
      </c>
      <c r="E1412" s="16"/>
      <c r="F1412" s="16">
        <v>2571</v>
      </c>
      <c r="G1412" s="30"/>
      <c r="H1412" s="91" t="s">
        <v>1169</v>
      </c>
      <c r="I1412" s="48" t="s">
        <v>419</v>
      </c>
      <c r="J1412" s="413"/>
    </row>
    <row r="1413" spans="2:10" x14ac:dyDescent="0.2">
      <c r="B1413" s="247" t="s">
        <v>7</v>
      </c>
      <c r="C1413" s="301">
        <v>18507</v>
      </c>
      <c r="D1413" s="260">
        <v>0.12361111111111112</v>
      </c>
      <c r="F1413" s="247">
        <v>2557</v>
      </c>
      <c r="G1413" s="25"/>
      <c r="H1413" s="90" t="s">
        <v>824</v>
      </c>
      <c r="I1413" s="246" t="s">
        <v>44</v>
      </c>
    </row>
    <row r="1414" spans="2:10" x14ac:dyDescent="0.2">
      <c r="B1414" s="247" t="s">
        <v>7</v>
      </c>
      <c r="C1414" s="301">
        <v>18510</v>
      </c>
      <c r="D1414" s="260">
        <v>0.70138888888888884</v>
      </c>
      <c r="F1414" s="247">
        <v>2949</v>
      </c>
      <c r="G1414" s="25"/>
      <c r="H1414" s="90" t="s">
        <v>959</v>
      </c>
      <c r="I1414" s="246" t="s">
        <v>925</v>
      </c>
    </row>
    <row r="1415" spans="2:10" x14ac:dyDescent="0.2">
      <c r="B1415" s="247" t="s">
        <v>7</v>
      </c>
      <c r="C1415" s="301">
        <v>18513</v>
      </c>
      <c r="D1415" s="260">
        <v>0.82847222222222217</v>
      </c>
      <c r="F1415" s="247">
        <v>2466</v>
      </c>
      <c r="G1415" s="25"/>
      <c r="H1415" s="90" t="s">
        <v>1167</v>
      </c>
      <c r="I1415" s="246" t="s">
        <v>44</v>
      </c>
    </row>
    <row r="1416" spans="2:10" x14ac:dyDescent="0.2">
      <c r="B1416" s="247" t="s">
        <v>7</v>
      </c>
      <c r="C1416" s="301">
        <v>18513</v>
      </c>
      <c r="D1416" s="260">
        <v>0.88888888888888884</v>
      </c>
      <c r="F1416" s="247">
        <v>2921</v>
      </c>
      <c r="G1416" s="25"/>
      <c r="H1416" s="90" t="s">
        <v>791</v>
      </c>
      <c r="I1416" s="246" t="s">
        <v>925</v>
      </c>
    </row>
    <row r="1417" spans="2:10" x14ac:dyDescent="0.2">
      <c r="B1417" s="247" t="s">
        <v>7</v>
      </c>
      <c r="C1417" s="301">
        <v>18514</v>
      </c>
      <c r="D1417" s="260">
        <v>0.78541666666666676</v>
      </c>
      <c r="F1417" s="247">
        <v>3710</v>
      </c>
      <c r="G1417" s="25"/>
      <c r="H1417" s="90" t="s">
        <v>907</v>
      </c>
      <c r="I1417" s="246" t="s">
        <v>49</v>
      </c>
    </row>
    <row r="1418" spans="2:10" x14ac:dyDescent="0.2">
      <c r="B1418" s="247" t="s">
        <v>7</v>
      </c>
      <c r="C1418" s="301">
        <v>18518</v>
      </c>
      <c r="D1418" s="260">
        <v>0.40763888888888888</v>
      </c>
      <c r="F1418" s="247">
        <v>2937</v>
      </c>
      <c r="G1418" s="25"/>
      <c r="H1418" s="90" t="s">
        <v>806</v>
      </c>
      <c r="I1418" s="246" t="s">
        <v>192</v>
      </c>
    </row>
    <row r="1419" spans="2:10" x14ac:dyDescent="0.2">
      <c r="B1419" s="247" t="s">
        <v>7</v>
      </c>
      <c r="C1419" s="301">
        <v>18519</v>
      </c>
      <c r="D1419" s="260">
        <v>0.7104166666666667</v>
      </c>
      <c r="F1419" s="247">
        <v>3015</v>
      </c>
      <c r="G1419" s="25"/>
      <c r="H1419" s="90" t="s">
        <v>1160</v>
      </c>
      <c r="I1419" s="246" t="s">
        <v>569</v>
      </c>
    </row>
    <row r="1420" spans="2:10" x14ac:dyDescent="0.2">
      <c r="B1420" s="247" t="s">
        <v>7</v>
      </c>
      <c r="C1420" s="301">
        <v>18521</v>
      </c>
      <c r="D1420" s="260">
        <v>0.78333333333333333</v>
      </c>
      <c r="F1420" s="247">
        <v>2554</v>
      </c>
      <c r="G1420" s="25"/>
      <c r="H1420" s="90" t="s">
        <v>1133</v>
      </c>
      <c r="I1420" s="246" t="s">
        <v>196</v>
      </c>
    </row>
    <row r="1421" spans="2:10" x14ac:dyDescent="0.2">
      <c r="B1421" s="247" t="s">
        <v>7</v>
      </c>
      <c r="C1421" s="301">
        <v>18525</v>
      </c>
      <c r="D1421" s="260">
        <v>0.50416666666666665</v>
      </c>
      <c r="F1421" s="247">
        <v>2473</v>
      </c>
      <c r="G1421" s="25"/>
      <c r="H1421" s="90" t="s">
        <v>1050</v>
      </c>
      <c r="I1421" s="246" t="s">
        <v>44</v>
      </c>
    </row>
    <row r="1422" spans="2:10" x14ac:dyDescent="0.2">
      <c r="B1422" s="247" t="s">
        <v>7</v>
      </c>
      <c r="C1422" s="301">
        <v>18525</v>
      </c>
      <c r="D1422" s="260">
        <v>0.60902777777777783</v>
      </c>
      <c r="F1422" s="247">
        <v>2930</v>
      </c>
      <c r="G1422" s="25"/>
      <c r="H1422" s="90" t="s">
        <v>799</v>
      </c>
      <c r="I1422" s="246" t="s">
        <v>569</v>
      </c>
    </row>
    <row r="1423" spans="2:10" x14ac:dyDescent="0.2">
      <c r="B1423" s="247" t="s">
        <v>7</v>
      </c>
      <c r="C1423" s="301">
        <v>18526</v>
      </c>
      <c r="D1423" s="260">
        <v>0.6</v>
      </c>
      <c r="F1423" s="247">
        <v>2861</v>
      </c>
      <c r="G1423" s="25"/>
      <c r="H1423" s="90" t="s">
        <v>828</v>
      </c>
      <c r="I1423" s="246" t="s">
        <v>569</v>
      </c>
    </row>
    <row r="1424" spans="2:10" x14ac:dyDescent="0.2">
      <c r="B1424" s="247" t="s">
        <v>7</v>
      </c>
      <c r="C1424" s="301">
        <v>18526</v>
      </c>
      <c r="D1424" s="260">
        <v>0.6118055555555556</v>
      </c>
      <c r="F1424" s="247">
        <v>3772</v>
      </c>
      <c r="G1424" s="25"/>
      <c r="H1424" s="90" t="s">
        <v>994</v>
      </c>
      <c r="I1424" s="246" t="s">
        <v>44</v>
      </c>
    </row>
    <row r="1425" spans="2:10" x14ac:dyDescent="0.2">
      <c r="B1425" s="247" t="s">
        <v>7</v>
      </c>
      <c r="C1425" s="301">
        <v>18530</v>
      </c>
      <c r="D1425" s="260">
        <v>0.1277777777777778</v>
      </c>
      <c r="F1425" s="247">
        <v>2912</v>
      </c>
      <c r="G1425" s="25"/>
      <c r="H1425" s="90" t="s">
        <v>1032</v>
      </c>
      <c r="I1425" s="246" t="s">
        <v>838</v>
      </c>
    </row>
    <row r="1426" spans="2:10" x14ac:dyDescent="0.2">
      <c r="B1426" s="247" t="s">
        <v>7</v>
      </c>
      <c r="C1426" s="301">
        <v>18530</v>
      </c>
      <c r="D1426" s="260">
        <v>0.18472222222222223</v>
      </c>
      <c r="F1426" s="247">
        <v>2449</v>
      </c>
      <c r="G1426" s="25"/>
      <c r="H1426" s="90" t="s">
        <v>989</v>
      </c>
      <c r="I1426" s="246" t="s">
        <v>49</v>
      </c>
    </row>
    <row r="1427" spans="2:10" ht="13.5" thickBot="1" x14ac:dyDescent="0.25">
      <c r="B1427" s="529" t="s">
        <v>1241</v>
      </c>
      <c r="C1427" s="301">
        <v>18533</v>
      </c>
      <c r="D1427" s="260">
        <v>0.61111111111111105</v>
      </c>
      <c r="F1427" s="14">
        <v>1487</v>
      </c>
      <c r="G1427" s="29" t="s">
        <v>1237</v>
      </c>
      <c r="H1427" s="90" t="s">
        <v>1226</v>
      </c>
      <c r="I1427" s="246" t="s">
        <v>940</v>
      </c>
      <c r="J1427" s="348" t="str">
        <f>CONCATENATE($J$9,MID(G1427,5,4))</f>
        <v>Engine &amp; truck to box 1487</v>
      </c>
    </row>
    <row r="1428" spans="2:10" ht="13.5" thickBot="1" x14ac:dyDescent="0.25">
      <c r="B1428" s="530" t="s">
        <v>1241</v>
      </c>
      <c r="C1428" s="301">
        <v>18533</v>
      </c>
      <c r="D1428" s="260">
        <v>0.69513888888888886</v>
      </c>
      <c r="F1428" s="247">
        <v>2507</v>
      </c>
      <c r="G1428" s="25"/>
      <c r="H1428" s="90" t="s">
        <v>773</v>
      </c>
      <c r="I1428" s="246" t="s">
        <v>44</v>
      </c>
    </row>
    <row r="1429" spans="2:10" x14ac:dyDescent="0.2">
      <c r="B1429" s="447" t="s">
        <v>7</v>
      </c>
      <c r="C1429" s="448">
        <v>18534</v>
      </c>
      <c r="D1429" s="463"/>
      <c r="E1429" s="464"/>
      <c r="F1429" s="464"/>
      <c r="G1429" s="464"/>
      <c r="H1429" s="508" t="s">
        <v>1043</v>
      </c>
      <c r="I1429" s="508" t="s">
        <v>1043</v>
      </c>
      <c r="J1429" s="452"/>
    </row>
    <row r="1430" spans="2:10" ht="13.5" thickBot="1" x14ac:dyDescent="0.25">
      <c r="B1430" s="83" t="s">
        <v>7</v>
      </c>
      <c r="C1430" s="305">
        <v>18563</v>
      </c>
      <c r="D1430" s="278"/>
      <c r="E1430" s="255"/>
      <c r="F1430" s="255"/>
      <c r="G1430" s="255"/>
      <c r="H1430" s="93" t="s">
        <v>1043</v>
      </c>
      <c r="I1430" s="93" t="s">
        <v>1043</v>
      </c>
      <c r="J1430" s="292"/>
    </row>
    <row r="1431" spans="2:10" x14ac:dyDescent="0.2">
      <c r="B1431" s="247" t="s">
        <v>7</v>
      </c>
      <c r="C1431" s="301">
        <v>18564</v>
      </c>
      <c r="D1431" s="260">
        <v>0.4993055555555555</v>
      </c>
      <c r="F1431" s="247">
        <v>2554</v>
      </c>
      <c r="G1431" s="25"/>
      <c r="H1431" s="90" t="s">
        <v>1133</v>
      </c>
      <c r="I1431" s="246" t="s">
        <v>1125</v>
      </c>
    </row>
    <row r="1432" spans="2:10" x14ac:dyDescent="0.2">
      <c r="B1432" s="247" t="s">
        <v>7</v>
      </c>
      <c r="C1432" s="301">
        <v>18564</v>
      </c>
      <c r="D1432" s="260">
        <v>0.58888888888888891</v>
      </c>
      <c r="F1432" s="247">
        <v>2921</v>
      </c>
      <c r="G1432" s="29" t="s">
        <v>1238</v>
      </c>
      <c r="H1432" s="90" t="s">
        <v>791</v>
      </c>
      <c r="I1432" s="246" t="s">
        <v>1242</v>
      </c>
      <c r="J1432" s="348" t="str">
        <f>CONCATENATE(B1432,$J$6,F1432)</f>
        <v>E 250 special call to box 2921</v>
      </c>
    </row>
    <row r="1433" spans="2:10" x14ac:dyDescent="0.2">
      <c r="B1433" s="247" t="s">
        <v>7</v>
      </c>
      <c r="C1433" s="301">
        <v>18564</v>
      </c>
      <c r="D1433" s="260">
        <v>0.61111111111111105</v>
      </c>
      <c r="F1433" s="247">
        <v>3787</v>
      </c>
      <c r="G1433" s="25"/>
      <c r="H1433" s="90" t="s">
        <v>909</v>
      </c>
      <c r="I1433" s="246" t="s">
        <v>44</v>
      </c>
    </row>
    <row r="1434" spans="2:10" x14ac:dyDescent="0.2">
      <c r="B1434" s="247" t="s">
        <v>7</v>
      </c>
      <c r="C1434" s="301">
        <v>18564</v>
      </c>
      <c r="D1434" s="260">
        <v>0.71250000000000002</v>
      </c>
      <c r="F1434" s="247">
        <v>2542</v>
      </c>
      <c r="G1434" s="25"/>
      <c r="H1434" s="90" t="s">
        <v>880</v>
      </c>
      <c r="I1434" s="246" t="s">
        <v>44</v>
      </c>
    </row>
    <row r="1435" spans="2:10" x14ac:dyDescent="0.2">
      <c r="B1435" s="16" t="s">
        <v>7</v>
      </c>
      <c r="C1435" s="303">
        <v>18567</v>
      </c>
      <c r="D1435" s="264">
        <v>0.8222222222222223</v>
      </c>
      <c r="E1435" s="16"/>
      <c r="F1435" s="38">
        <v>3918</v>
      </c>
      <c r="G1435" s="33" t="s">
        <v>1239</v>
      </c>
      <c r="H1435" s="91" t="s">
        <v>1229</v>
      </c>
      <c r="I1435" s="48" t="s">
        <v>927</v>
      </c>
      <c r="J1435" s="413" t="str">
        <f>CONCATENATE($J$9,MID(G1435,5,4))</f>
        <v>Engine &amp; truck to box 3818</v>
      </c>
    </row>
    <row r="1436" spans="2:10" x14ac:dyDescent="0.2">
      <c r="B1436" s="247" t="s">
        <v>7</v>
      </c>
      <c r="C1436" s="301">
        <v>18568</v>
      </c>
      <c r="D1436" s="260">
        <v>0.87708333333333333</v>
      </c>
      <c r="F1436" s="247">
        <v>3702</v>
      </c>
      <c r="G1436" s="29" t="s">
        <v>1240</v>
      </c>
      <c r="H1436" s="90" t="s">
        <v>899</v>
      </c>
      <c r="I1436" s="246" t="s">
        <v>925</v>
      </c>
      <c r="J1436" s="348" t="str">
        <f>CONCATENATE($J$9,MID(G1436,5,4))</f>
        <v>Engine &amp; truck to box 3702</v>
      </c>
    </row>
    <row r="1437" spans="2:10" x14ac:dyDescent="0.2">
      <c r="B1437" s="247" t="s">
        <v>7</v>
      </c>
      <c r="C1437" s="301">
        <v>18571</v>
      </c>
      <c r="D1437" s="260">
        <v>0.59861111111111109</v>
      </c>
      <c r="F1437" s="247">
        <v>2989</v>
      </c>
      <c r="G1437" s="25"/>
      <c r="H1437" s="90" t="s">
        <v>834</v>
      </c>
      <c r="I1437" s="246" t="s">
        <v>49</v>
      </c>
    </row>
    <row r="1438" spans="2:10" x14ac:dyDescent="0.2">
      <c r="B1438" s="247" t="s">
        <v>7</v>
      </c>
      <c r="C1438" s="301">
        <v>18572</v>
      </c>
      <c r="D1438" s="260">
        <v>0.53125</v>
      </c>
      <c r="F1438" s="247">
        <v>2479</v>
      </c>
      <c r="G1438" s="25"/>
      <c r="H1438" s="90" t="s">
        <v>1145</v>
      </c>
      <c r="I1438" s="246" t="s">
        <v>196</v>
      </c>
    </row>
    <row r="1439" spans="2:10" x14ac:dyDescent="0.2">
      <c r="B1439" s="247" t="s">
        <v>7</v>
      </c>
      <c r="C1439" s="301">
        <v>18572</v>
      </c>
      <c r="D1439" s="260">
        <v>0.73263888888888884</v>
      </c>
      <c r="F1439" s="247">
        <v>2569</v>
      </c>
      <c r="G1439" s="25"/>
      <c r="H1439" s="90" t="s">
        <v>998</v>
      </c>
      <c r="I1439" s="246" t="s">
        <v>49</v>
      </c>
    </row>
    <row r="1440" spans="2:10" x14ac:dyDescent="0.2">
      <c r="B1440" s="247" t="s">
        <v>7</v>
      </c>
      <c r="C1440" s="301">
        <v>18574</v>
      </c>
      <c r="D1440" s="260">
        <v>0.93125000000000002</v>
      </c>
      <c r="E1440" s="32">
        <v>0.95833333333333337</v>
      </c>
      <c r="F1440" s="247">
        <v>2528</v>
      </c>
      <c r="G1440" s="25"/>
      <c r="H1440" s="90" t="s">
        <v>728</v>
      </c>
      <c r="I1440" s="246" t="s">
        <v>302</v>
      </c>
    </row>
    <row r="1441" spans="2:10" x14ac:dyDescent="0.2">
      <c r="B1441" s="247" t="s">
        <v>7</v>
      </c>
      <c r="C1441" s="301">
        <v>18574</v>
      </c>
      <c r="D1441" s="260">
        <v>2.8472222222222222E-2</v>
      </c>
      <c r="F1441" s="247">
        <v>2932</v>
      </c>
      <c r="G1441" s="29" t="s">
        <v>1244</v>
      </c>
      <c r="H1441" s="90" t="s">
        <v>801</v>
      </c>
      <c r="I1441" s="246" t="s">
        <v>927</v>
      </c>
      <c r="J1441" s="348" t="str">
        <f>CONCATENATE(B1441,$J$6,F1441)</f>
        <v>E 250 special call to box 2932</v>
      </c>
    </row>
    <row r="1442" spans="2:10" x14ac:dyDescent="0.2">
      <c r="B1442" s="509" t="s">
        <v>1243</v>
      </c>
      <c r="C1442" s="301">
        <v>18575</v>
      </c>
      <c r="D1442" s="260">
        <v>0.91388888888888886</v>
      </c>
      <c r="F1442" s="247">
        <v>2688</v>
      </c>
      <c r="G1442" s="25"/>
      <c r="H1442" s="90" t="s">
        <v>747</v>
      </c>
      <c r="I1442" s="246" t="s">
        <v>147</v>
      </c>
    </row>
    <row r="1443" spans="2:10" x14ac:dyDescent="0.2">
      <c r="B1443" s="247" t="s">
        <v>7</v>
      </c>
      <c r="C1443" s="301">
        <v>18578</v>
      </c>
      <c r="D1443" s="260">
        <v>0.44861111111111113</v>
      </c>
      <c r="F1443" s="247">
        <v>2522</v>
      </c>
      <c r="G1443" s="25"/>
      <c r="H1443" s="90" t="s">
        <v>942</v>
      </c>
      <c r="I1443" s="246" t="s">
        <v>49</v>
      </c>
    </row>
    <row r="1444" spans="2:10" x14ac:dyDescent="0.2">
      <c r="B1444" s="247" t="s">
        <v>7</v>
      </c>
      <c r="C1444" s="301">
        <v>18579</v>
      </c>
      <c r="D1444" s="260">
        <v>0.67847222222222225</v>
      </c>
      <c r="F1444" s="247">
        <v>2475</v>
      </c>
      <c r="G1444" s="25"/>
      <c r="H1444" s="90" t="s">
        <v>1154</v>
      </c>
      <c r="I1444" s="246" t="s">
        <v>196</v>
      </c>
    </row>
    <row r="1445" spans="2:10" x14ac:dyDescent="0.2">
      <c r="B1445" s="247" t="s">
        <v>7</v>
      </c>
      <c r="C1445" s="301">
        <v>18582</v>
      </c>
      <c r="D1445" s="260">
        <v>0.99722222222222223</v>
      </c>
      <c r="F1445" s="247">
        <v>2914</v>
      </c>
      <c r="G1445" s="25"/>
      <c r="H1445" s="90" t="s">
        <v>829</v>
      </c>
      <c r="I1445" s="246" t="s">
        <v>569</v>
      </c>
    </row>
    <row r="1446" spans="2:10" x14ac:dyDescent="0.2">
      <c r="B1446" s="247" t="s">
        <v>7</v>
      </c>
      <c r="C1446" s="301">
        <v>18586</v>
      </c>
      <c r="D1446" s="260">
        <v>0.64236111111111105</v>
      </c>
      <c r="F1446" s="14">
        <v>3094</v>
      </c>
      <c r="G1446" s="29" t="s">
        <v>1245</v>
      </c>
      <c r="H1446" s="90" t="s">
        <v>1228</v>
      </c>
      <c r="I1446" s="246" t="s">
        <v>174</v>
      </c>
      <c r="J1446" s="348" t="str">
        <f>CONCATENATE(B1446,$J$6,F1446)</f>
        <v>E 250 special call to box 3094</v>
      </c>
    </row>
    <row r="1447" spans="2:10" x14ac:dyDescent="0.2">
      <c r="B1447" s="247" t="s">
        <v>7</v>
      </c>
      <c r="C1447" s="301">
        <v>18587</v>
      </c>
      <c r="D1447" s="260">
        <v>0.67013888888888884</v>
      </c>
      <c r="F1447" s="14">
        <v>2942</v>
      </c>
      <c r="G1447" s="25"/>
      <c r="H1447" s="90" t="s">
        <v>811</v>
      </c>
      <c r="I1447" s="246" t="s">
        <v>49</v>
      </c>
    </row>
    <row r="1448" spans="2:10" x14ac:dyDescent="0.2">
      <c r="B1448" s="247" t="s">
        <v>7</v>
      </c>
      <c r="C1448" s="301">
        <v>18587</v>
      </c>
      <c r="D1448" s="260">
        <v>0.70277777777777783</v>
      </c>
      <c r="F1448" s="14">
        <v>2411</v>
      </c>
      <c r="G1448" s="25"/>
      <c r="H1448" s="90" t="s">
        <v>1030</v>
      </c>
      <c r="I1448" s="246" t="s">
        <v>44</v>
      </c>
    </row>
    <row r="1449" spans="2:10" x14ac:dyDescent="0.2">
      <c r="B1449" s="247" t="s">
        <v>7</v>
      </c>
      <c r="C1449" s="301">
        <v>18589</v>
      </c>
      <c r="D1449" s="260">
        <v>0.75277777777777777</v>
      </c>
      <c r="F1449" s="14">
        <v>2864</v>
      </c>
      <c r="G1449" s="25"/>
      <c r="H1449" s="90" t="s">
        <v>1227</v>
      </c>
      <c r="I1449" s="246" t="s">
        <v>192</v>
      </c>
    </row>
    <row r="1450" spans="2:10" x14ac:dyDescent="0.2">
      <c r="B1450" s="247" t="s">
        <v>7</v>
      </c>
      <c r="C1450" s="301">
        <v>18589</v>
      </c>
      <c r="D1450" s="260">
        <v>0.80763888888888891</v>
      </c>
      <c r="F1450" s="14">
        <v>2993</v>
      </c>
      <c r="G1450" s="25"/>
      <c r="H1450" s="90" t="s">
        <v>1117</v>
      </c>
      <c r="I1450" s="246" t="s">
        <v>192</v>
      </c>
    </row>
    <row r="1451" spans="2:10" x14ac:dyDescent="0.2">
      <c r="B1451" s="247" t="s">
        <v>7</v>
      </c>
      <c r="C1451" s="301">
        <v>18589</v>
      </c>
      <c r="D1451" s="260">
        <v>0.89722222222222225</v>
      </c>
      <c r="F1451" s="14">
        <v>2938</v>
      </c>
      <c r="G1451" s="25"/>
      <c r="H1451" s="90" t="s">
        <v>807</v>
      </c>
      <c r="I1451" s="246" t="s">
        <v>49</v>
      </c>
    </row>
    <row r="1452" spans="2:10" x14ac:dyDescent="0.2">
      <c r="B1452" s="247" t="s">
        <v>7</v>
      </c>
      <c r="C1452" s="301">
        <v>18590</v>
      </c>
      <c r="D1452" s="260">
        <v>9.5138888888888884E-2</v>
      </c>
      <c r="F1452" s="14">
        <v>2853</v>
      </c>
      <c r="G1452" s="25"/>
      <c r="H1452" s="90" t="s">
        <v>1033</v>
      </c>
      <c r="I1452" s="246" t="s">
        <v>44</v>
      </c>
    </row>
    <row r="1453" spans="2:10" x14ac:dyDescent="0.2">
      <c r="B1453" s="247" t="s">
        <v>7</v>
      </c>
      <c r="C1453" s="301">
        <v>18593</v>
      </c>
      <c r="D1453" s="260">
        <v>0.43263888888888885</v>
      </c>
      <c r="F1453" s="14">
        <v>2490</v>
      </c>
      <c r="G1453" s="25"/>
      <c r="H1453" s="90" t="s">
        <v>768</v>
      </c>
      <c r="I1453" s="246" t="s">
        <v>44</v>
      </c>
    </row>
    <row r="1454" spans="2:10" x14ac:dyDescent="0.2">
      <c r="B1454" s="247" t="s">
        <v>7</v>
      </c>
      <c r="C1454" s="301">
        <v>18593</v>
      </c>
      <c r="D1454" s="260">
        <v>0.5131944444444444</v>
      </c>
      <c r="F1454" s="14">
        <v>3326</v>
      </c>
      <c r="G1454" s="25"/>
      <c r="H1454" s="90" t="s">
        <v>896</v>
      </c>
      <c r="I1454" s="246" t="s">
        <v>50</v>
      </c>
    </row>
    <row r="1455" spans="2:10" x14ac:dyDescent="0.2">
      <c r="B1455" s="247" t="s">
        <v>7</v>
      </c>
      <c r="C1455" s="301">
        <v>18593</v>
      </c>
      <c r="D1455" s="260">
        <v>0.70138888888888884</v>
      </c>
      <c r="F1455" s="14">
        <v>3703</v>
      </c>
      <c r="G1455" s="25"/>
      <c r="H1455" s="90" t="s">
        <v>900</v>
      </c>
      <c r="I1455" s="246" t="s">
        <v>62</v>
      </c>
    </row>
    <row r="1456" spans="2:10" x14ac:dyDescent="0.2">
      <c r="B1456" s="247" t="s">
        <v>7</v>
      </c>
      <c r="C1456" s="301">
        <v>18594</v>
      </c>
      <c r="D1456" s="260">
        <v>0.60069444444444442</v>
      </c>
      <c r="F1456" s="14">
        <v>3094</v>
      </c>
      <c r="G1456" s="25"/>
      <c r="H1456" s="90" t="s">
        <v>1228</v>
      </c>
      <c r="I1456" s="246" t="s">
        <v>1104</v>
      </c>
    </row>
    <row r="1457" spans="2:10" x14ac:dyDescent="0.2">
      <c r="B1457" s="247" t="s">
        <v>7</v>
      </c>
      <c r="C1457" s="301">
        <v>18594</v>
      </c>
      <c r="D1457" s="260">
        <v>0.73125000000000007</v>
      </c>
      <c r="F1457" s="247">
        <v>2411</v>
      </c>
      <c r="G1457" s="25"/>
      <c r="H1457" s="90" t="s">
        <v>1030</v>
      </c>
      <c r="I1457" s="246" t="s">
        <v>44</v>
      </c>
    </row>
    <row r="1458" spans="2:10" x14ac:dyDescent="0.2">
      <c r="B1458" s="247" t="s">
        <v>7</v>
      </c>
      <c r="C1458" s="301">
        <v>18596</v>
      </c>
      <c r="D1458" s="260">
        <v>0.81805555555555554</v>
      </c>
      <c r="F1458" s="247">
        <v>2996</v>
      </c>
      <c r="G1458" s="25"/>
      <c r="H1458" s="90" t="s">
        <v>835</v>
      </c>
      <c r="I1458" s="246" t="s">
        <v>940</v>
      </c>
    </row>
    <row r="1459" spans="2:10" x14ac:dyDescent="0.2">
      <c r="B1459" s="16" t="s">
        <v>7</v>
      </c>
      <c r="C1459" s="303">
        <v>18596</v>
      </c>
      <c r="D1459" s="264">
        <v>0.86319444444444438</v>
      </c>
      <c r="E1459" s="16"/>
      <c r="F1459" s="16">
        <v>2861</v>
      </c>
      <c r="G1459" s="30"/>
      <c r="H1459" s="91" t="s">
        <v>828</v>
      </c>
      <c r="I1459" s="48" t="s">
        <v>1246</v>
      </c>
      <c r="J1459" s="413"/>
    </row>
    <row r="1460" spans="2:10" x14ac:dyDescent="0.2">
      <c r="B1460" s="247" t="s">
        <v>7</v>
      </c>
      <c r="C1460" s="301">
        <v>18600</v>
      </c>
      <c r="D1460" s="260">
        <v>0.38958333333333334</v>
      </c>
      <c r="F1460" s="247">
        <v>3325</v>
      </c>
      <c r="G1460" s="25"/>
      <c r="H1460" s="90" t="s">
        <v>977</v>
      </c>
      <c r="I1460" s="246" t="s">
        <v>569</v>
      </c>
    </row>
    <row r="1461" spans="2:10" x14ac:dyDescent="0.2">
      <c r="B1461" s="247" t="s">
        <v>7</v>
      </c>
      <c r="C1461" s="301">
        <v>18600</v>
      </c>
      <c r="D1461" s="260">
        <v>0.4055555555555555</v>
      </c>
      <c r="F1461" s="247">
        <v>2554</v>
      </c>
      <c r="G1461" s="25"/>
      <c r="H1461" s="90" t="s">
        <v>1133</v>
      </c>
      <c r="I1461" s="246" t="s">
        <v>838</v>
      </c>
    </row>
    <row r="1462" spans="2:10" x14ac:dyDescent="0.2">
      <c r="B1462" s="247" t="s">
        <v>7</v>
      </c>
      <c r="C1462" s="301">
        <v>18600</v>
      </c>
      <c r="D1462" s="260">
        <v>0.60555555555555551</v>
      </c>
      <c r="E1462" s="32">
        <v>0.64513888888888882</v>
      </c>
      <c r="F1462" s="247">
        <v>2912</v>
      </c>
      <c r="G1462" s="25"/>
      <c r="H1462" s="90" t="s">
        <v>1032</v>
      </c>
      <c r="I1462" s="246" t="s">
        <v>61</v>
      </c>
    </row>
    <row r="1463" spans="2:10" x14ac:dyDescent="0.2">
      <c r="B1463" s="247" t="s">
        <v>7</v>
      </c>
      <c r="C1463" s="301">
        <v>18600</v>
      </c>
      <c r="D1463" s="260">
        <v>0.72361111111111109</v>
      </c>
      <c r="F1463" s="247">
        <v>2569</v>
      </c>
      <c r="G1463" s="25"/>
      <c r="H1463" s="90" t="s">
        <v>998</v>
      </c>
      <c r="I1463" s="246" t="s">
        <v>192</v>
      </c>
    </row>
    <row r="1464" spans="2:10" x14ac:dyDescent="0.2">
      <c r="B1464" s="247" t="s">
        <v>7</v>
      </c>
      <c r="C1464" s="301">
        <v>18601</v>
      </c>
      <c r="D1464" s="260">
        <v>0.73402777777777783</v>
      </c>
      <c r="F1464" s="247">
        <v>2465</v>
      </c>
      <c r="G1464" s="25"/>
      <c r="H1464" s="90" t="s">
        <v>1115</v>
      </c>
      <c r="I1464" s="246" t="s">
        <v>411</v>
      </c>
    </row>
    <row r="1465" spans="2:10" x14ac:dyDescent="0.2">
      <c r="B1465" s="247" t="s">
        <v>7</v>
      </c>
      <c r="C1465" s="301">
        <v>18603</v>
      </c>
      <c r="D1465" s="260">
        <v>0.9159722222222223</v>
      </c>
      <c r="F1465" s="247">
        <v>2912</v>
      </c>
      <c r="G1465" s="25"/>
      <c r="H1465" s="90" t="s">
        <v>1032</v>
      </c>
      <c r="I1465" s="246" t="s">
        <v>664</v>
      </c>
    </row>
    <row r="1466" spans="2:10" x14ac:dyDescent="0.2">
      <c r="B1466" s="247" t="s">
        <v>7</v>
      </c>
      <c r="C1466" s="301">
        <v>18605</v>
      </c>
      <c r="D1466" s="260">
        <v>0.16874999999999998</v>
      </c>
      <c r="F1466" s="247">
        <v>2571</v>
      </c>
      <c r="G1466" s="25"/>
      <c r="H1466" s="90" t="s">
        <v>1169</v>
      </c>
      <c r="I1466" s="246" t="s">
        <v>192</v>
      </c>
    </row>
    <row r="1467" spans="2:10" x14ac:dyDescent="0.2">
      <c r="B1467" s="247" t="s">
        <v>7</v>
      </c>
      <c r="C1467" s="301">
        <v>18605</v>
      </c>
      <c r="D1467" s="260">
        <v>0.27152777777777776</v>
      </c>
      <c r="F1467" s="247">
        <v>2978</v>
      </c>
      <c r="G1467" s="25"/>
      <c r="H1467" s="90" t="s">
        <v>1001</v>
      </c>
      <c r="I1467" s="246" t="s">
        <v>213</v>
      </c>
    </row>
    <row r="1468" spans="2:10" x14ac:dyDescent="0.2">
      <c r="B1468" s="247" t="s">
        <v>7</v>
      </c>
      <c r="C1468" s="301">
        <v>18608</v>
      </c>
      <c r="D1468" s="260">
        <v>0.68541666666666667</v>
      </c>
      <c r="F1468" s="247">
        <v>2411</v>
      </c>
      <c r="G1468" s="25"/>
      <c r="H1468" s="90" t="s">
        <v>1030</v>
      </c>
      <c r="I1468" s="246" t="s">
        <v>44</v>
      </c>
    </row>
    <row r="1469" spans="2:10" x14ac:dyDescent="0.2">
      <c r="B1469" s="247" t="s">
        <v>7</v>
      </c>
      <c r="C1469" s="301">
        <v>18608</v>
      </c>
      <c r="D1469" s="260">
        <v>0.74513888888888891</v>
      </c>
      <c r="E1469" s="32">
        <v>0.76388888888888884</v>
      </c>
      <c r="F1469" s="14">
        <v>2909</v>
      </c>
      <c r="G1469" s="25"/>
      <c r="H1469" s="90" t="s">
        <v>1231</v>
      </c>
      <c r="I1469" s="246" t="s">
        <v>1232</v>
      </c>
    </row>
    <row r="1470" spans="2:10" x14ac:dyDescent="0.2">
      <c r="B1470" s="247" t="s">
        <v>7</v>
      </c>
      <c r="C1470" s="301">
        <v>18611</v>
      </c>
      <c r="D1470" s="260">
        <v>0.82013888888888886</v>
      </c>
      <c r="F1470" s="247">
        <v>2567</v>
      </c>
      <c r="G1470" s="25"/>
      <c r="H1470" s="90" t="s">
        <v>825</v>
      </c>
      <c r="I1470" s="246" t="s">
        <v>411</v>
      </c>
    </row>
    <row r="1471" spans="2:10" x14ac:dyDescent="0.2">
      <c r="B1471" s="247" t="s">
        <v>7</v>
      </c>
      <c r="C1471" s="301">
        <v>18615</v>
      </c>
      <c r="D1471" s="260">
        <v>0.37986111111111115</v>
      </c>
      <c r="F1471" s="247">
        <v>2527</v>
      </c>
      <c r="G1471" s="25"/>
      <c r="H1471" s="90" t="s">
        <v>871</v>
      </c>
      <c r="I1471" s="246" t="s">
        <v>399</v>
      </c>
    </row>
    <row r="1472" spans="2:10" x14ac:dyDescent="0.2">
      <c r="B1472" s="247" t="s">
        <v>7</v>
      </c>
      <c r="C1472" s="301">
        <v>18615</v>
      </c>
      <c r="D1472" s="260">
        <v>0.64236111111111105</v>
      </c>
      <c r="F1472" s="247">
        <v>2411</v>
      </c>
      <c r="G1472" s="25"/>
      <c r="H1472" s="90" t="s">
        <v>1030</v>
      </c>
      <c r="I1472" s="246" t="s">
        <v>44</v>
      </c>
    </row>
    <row r="1473" spans="2:10" x14ac:dyDescent="0.2">
      <c r="B1473" s="247" t="s">
        <v>7</v>
      </c>
      <c r="C1473" s="301">
        <v>18616</v>
      </c>
      <c r="D1473" s="260">
        <v>0.62847222222222221</v>
      </c>
      <c r="F1473" s="247">
        <v>2522</v>
      </c>
      <c r="G1473" s="25"/>
      <c r="H1473" s="90" t="s">
        <v>942</v>
      </c>
      <c r="I1473" s="246" t="s">
        <v>285</v>
      </c>
    </row>
    <row r="1474" spans="2:10" x14ac:dyDescent="0.2">
      <c r="B1474" s="247" t="s">
        <v>7</v>
      </c>
      <c r="C1474" s="301">
        <v>18616</v>
      </c>
      <c r="D1474" s="260">
        <v>0.73958333333333337</v>
      </c>
      <c r="F1474" s="247">
        <v>2540</v>
      </c>
      <c r="G1474" s="25"/>
      <c r="H1474" s="90" t="s">
        <v>781</v>
      </c>
      <c r="I1474" s="246" t="s">
        <v>213</v>
      </c>
    </row>
    <row r="1475" spans="2:10" x14ac:dyDescent="0.2">
      <c r="B1475" s="247" t="s">
        <v>7</v>
      </c>
      <c r="C1475" s="301">
        <v>18618</v>
      </c>
      <c r="D1475" s="260">
        <v>0.76388888888888884</v>
      </c>
      <c r="E1475" s="32">
        <v>0.79722222222222217</v>
      </c>
      <c r="F1475" s="247">
        <v>2975</v>
      </c>
      <c r="G1475" s="25"/>
      <c r="H1475" s="90" t="s">
        <v>833</v>
      </c>
      <c r="I1475" s="246" t="s">
        <v>147</v>
      </c>
    </row>
    <row r="1476" spans="2:10" x14ac:dyDescent="0.2">
      <c r="B1476" s="247" t="s">
        <v>7</v>
      </c>
      <c r="C1476" s="301">
        <v>18618</v>
      </c>
      <c r="D1476" s="260">
        <v>0.87847222222222221</v>
      </c>
      <c r="F1476" s="247">
        <v>2915</v>
      </c>
      <c r="G1476" s="25"/>
      <c r="H1476" s="90" t="s">
        <v>1135</v>
      </c>
      <c r="I1476" s="246" t="s">
        <v>192</v>
      </c>
    </row>
    <row r="1477" spans="2:10" ht="13.5" thickBot="1" x14ac:dyDescent="0.25">
      <c r="B1477" s="4" t="s">
        <v>7</v>
      </c>
      <c r="C1477" s="394">
        <v>18627</v>
      </c>
      <c r="D1477" s="395">
        <v>0.29791666666666666</v>
      </c>
      <c r="E1477" s="4"/>
      <c r="F1477" s="4">
        <v>2525</v>
      </c>
      <c r="G1477" s="396"/>
      <c r="H1477" s="397" t="s">
        <v>778</v>
      </c>
      <c r="I1477" s="398" t="s">
        <v>1233</v>
      </c>
      <c r="J1477" s="408"/>
    </row>
    <row r="1478" spans="2:10" ht="13.5" thickTop="1" x14ac:dyDescent="0.2">
      <c r="B1478" s="247" t="s">
        <v>7</v>
      </c>
      <c r="C1478" s="301">
        <v>18630</v>
      </c>
      <c r="D1478" s="260">
        <v>0.66180555555555554</v>
      </c>
      <c r="F1478" s="247">
        <v>2854</v>
      </c>
      <c r="G1478" s="25"/>
      <c r="H1478" s="90" t="s">
        <v>1053</v>
      </c>
      <c r="I1478" s="246" t="s">
        <v>102</v>
      </c>
    </row>
    <row r="1479" spans="2:10" x14ac:dyDescent="0.2">
      <c r="B1479" s="247" t="s">
        <v>7</v>
      </c>
      <c r="C1479" s="301">
        <v>18630</v>
      </c>
      <c r="D1479" s="260">
        <v>0.71597222222222223</v>
      </c>
      <c r="F1479" s="14">
        <v>2437</v>
      </c>
      <c r="G1479" s="25"/>
      <c r="H1479" s="90" t="s">
        <v>1249</v>
      </c>
      <c r="I1479" s="246" t="s">
        <v>44</v>
      </c>
    </row>
    <row r="1480" spans="2:10" x14ac:dyDescent="0.2">
      <c r="B1480" s="247" t="s">
        <v>7</v>
      </c>
      <c r="C1480" s="301">
        <v>18634</v>
      </c>
      <c r="D1480" s="260">
        <v>0.79305555555555562</v>
      </c>
      <c r="F1480" s="14">
        <v>2984</v>
      </c>
      <c r="G1480" s="25"/>
      <c r="H1480" s="90" t="s">
        <v>1250</v>
      </c>
      <c r="I1480" s="246" t="s">
        <v>1253</v>
      </c>
    </row>
    <row r="1481" spans="2:10" x14ac:dyDescent="0.2">
      <c r="B1481" s="247" t="s">
        <v>7</v>
      </c>
      <c r="C1481" s="301">
        <v>18634</v>
      </c>
      <c r="D1481" s="260">
        <v>0.9277777777777777</v>
      </c>
      <c r="F1481" s="247">
        <v>2983</v>
      </c>
      <c r="G1481" s="25"/>
      <c r="H1481" s="90" t="s">
        <v>1116</v>
      </c>
      <c r="I1481" s="246" t="s">
        <v>1253</v>
      </c>
    </row>
    <row r="1482" spans="2:10" x14ac:dyDescent="0.2">
      <c r="B1482" s="247" t="s">
        <v>7</v>
      </c>
      <c r="C1482" s="301">
        <v>18637</v>
      </c>
      <c r="D1482" s="260">
        <v>0.37847222222222227</v>
      </c>
      <c r="E1482" s="32">
        <v>0.4069444444444445</v>
      </c>
      <c r="F1482" s="247">
        <v>2935</v>
      </c>
      <c r="G1482" s="25"/>
      <c r="H1482" s="90" t="s">
        <v>804</v>
      </c>
      <c r="I1482" s="246" t="s">
        <v>91</v>
      </c>
    </row>
    <row r="1483" spans="2:10" x14ac:dyDescent="0.2">
      <c r="B1483" s="247" t="s">
        <v>7</v>
      </c>
      <c r="C1483" s="301">
        <v>18638</v>
      </c>
      <c r="D1483" s="260">
        <v>0.46111111111111108</v>
      </c>
      <c r="F1483" s="247">
        <v>2571</v>
      </c>
      <c r="G1483" s="25"/>
      <c r="H1483" s="90" t="s">
        <v>1169</v>
      </c>
      <c r="I1483" s="246" t="s">
        <v>50</v>
      </c>
    </row>
    <row r="1484" spans="2:10" x14ac:dyDescent="0.2">
      <c r="B1484" s="247" t="s">
        <v>7</v>
      </c>
      <c r="C1484" s="301">
        <v>18638</v>
      </c>
      <c r="D1484" s="260">
        <v>0.59444444444444444</v>
      </c>
      <c r="F1484" s="247">
        <v>3017</v>
      </c>
      <c r="G1484" s="25"/>
      <c r="H1484" s="90" t="s">
        <v>1035</v>
      </c>
      <c r="I1484" s="246" t="s">
        <v>174</v>
      </c>
    </row>
    <row r="1485" spans="2:10" x14ac:dyDescent="0.2">
      <c r="B1485" s="247" t="s">
        <v>7</v>
      </c>
      <c r="C1485" s="301">
        <v>18640</v>
      </c>
      <c r="D1485" s="260">
        <v>0.8208333333333333</v>
      </c>
      <c r="F1485" s="247">
        <v>2996</v>
      </c>
      <c r="G1485" s="29" t="s">
        <v>1057</v>
      </c>
      <c r="H1485" s="90" t="s">
        <v>835</v>
      </c>
      <c r="I1485" s="246" t="s">
        <v>174</v>
      </c>
      <c r="J1485" s="348" t="str">
        <f>CONCATENATE(B1485,$J$6,F1485)</f>
        <v>E 250 special call to box 2996</v>
      </c>
    </row>
    <row r="1486" spans="2:10" x14ac:dyDescent="0.2">
      <c r="B1486" s="247" t="s">
        <v>7</v>
      </c>
      <c r="C1486" s="301">
        <v>18640</v>
      </c>
      <c r="D1486" s="260">
        <v>0.92013888888888884</v>
      </c>
      <c r="E1486" s="32">
        <v>0.94236111111111109</v>
      </c>
      <c r="F1486" s="247">
        <v>2952</v>
      </c>
      <c r="G1486" s="25"/>
      <c r="H1486" s="90" t="s">
        <v>832</v>
      </c>
      <c r="I1486" s="246" t="s">
        <v>61</v>
      </c>
    </row>
    <row r="1487" spans="2:10" x14ac:dyDescent="0.2">
      <c r="B1487" s="247" t="s">
        <v>7</v>
      </c>
      <c r="C1487" s="301">
        <v>18641</v>
      </c>
      <c r="D1487" s="260">
        <v>0.34513888888888888</v>
      </c>
      <c r="F1487" s="247">
        <v>2473</v>
      </c>
      <c r="G1487" s="25"/>
      <c r="H1487" s="90" t="s">
        <v>1050</v>
      </c>
      <c r="I1487" s="246" t="s">
        <v>192</v>
      </c>
    </row>
    <row r="1488" spans="2:10" x14ac:dyDescent="0.2">
      <c r="B1488" s="247" t="s">
        <v>7</v>
      </c>
      <c r="C1488" s="301">
        <v>18641</v>
      </c>
      <c r="D1488" s="260">
        <v>0.76736111111111116</v>
      </c>
      <c r="F1488" s="247">
        <v>2530</v>
      </c>
      <c r="G1488" s="25"/>
      <c r="H1488" s="90" t="s">
        <v>873</v>
      </c>
      <c r="I1488" s="246" t="s">
        <v>44</v>
      </c>
    </row>
    <row r="1489" spans="2:10" x14ac:dyDescent="0.2">
      <c r="B1489" s="247" t="s">
        <v>7</v>
      </c>
      <c r="C1489" s="301">
        <v>18644</v>
      </c>
      <c r="D1489" s="260">
        <v>0.59027777777777779</v>
      </c>
      <c r="E1489" s="32">
        <v>0.63888888888888895</v>
      </c>
      <c r="F1489" s="247">
        <v>2508</v>
      </c>
      <c r="G1489" s="25"/>
      <c r="H1489" s="90" t="s">
        <v>965</v>
      </c>
      <c r="I1489" s="246" t="s">
        <v>192</v>
      </c>
    </row>
    <row r="1490" spans="2:10" x14ac:dyDescent="0.2">
      <c r="B1490" s="247" t="s">
        <v>7</v>
      </c>
      <c r="C1490" s="301">
        <v>18645</v>
      </c>
      <c r="D1490" s="260">
        <v>0.70208333333333339</v>
      </c>
      <c r="F1490" s="247">
        <v>2948</v>
      </c>
      <c r="G1490" s="25"/>
      <c r="H1490" s="90" t="s">
        <v>831</v>
      </c>
      <c r="I1490" s="246" t="s">
        <v>1254</v>
      </c>
    </row>
    <row r="1491" spans="2:10" x14ac:dyDescent="0.2">
      <c r="B1491" s="247" t="s">
        <v>7</v>
      </c>
      <c r="C1491" s="301">
        <v>18648</v>
      </c>
      <c r="D1491" s="260">
        <v>0.93472222222222223</v>
      </c>
      <c r="F1491" s="247">
        <v>2974</v>
      </c>
      <c r="G1491" s="25"/>
      <c r="H1491" s="90" t="s">
        <v>988</v>
      </c>
      <c r="I1491" s="246" t="s">
        <v>44</v>
      </c>
    </row>
    <row r="1492" spans="2:10" x14ac:dyDescent="0.2">
      <c r="B1492" s="247" t="s">
        <v>7</v>
      </c>
      <c r="C1492" s="301">
        <v>18652</v>
      </c>
      <c r="D1492" s="260">
        <v>0.4604166666666667</v>
      </c>
      <c r="F1492" s="247">
        <v>3793</v>
      </c>
      <c r="G1492" s="25"/>
      <c r="H1492" s="90" t="s">
        <v>1036</v>
      </c>
      <c r="I1492" s="246" t="s">
        <v>44</v>
      </c>
    </row>
    <row r="1493" spans="2:10" x14ac:dyDescent="0.2">
      <c r="B1493" s="247" t="s">
        <v>7</v>
      </c>
      <c r="C1493" s="301">
        <v>18653</v>
      </c>
      <c r="D1493" s="260">
        <v>0.69861111111111107</v>
      </c>
      <c r="F1493" s="14">
        <v>2014</v>
      </c>
      <c r="G1493" s="29" t="s">
        <v>1251</v>
      </c>
      <c r="H1493" s="90" t="s">
        <v>1248</v>
      </c>
      <c r="I1493" s="246" t="s">
        <v>941</v>
      </c>
      <c r="J1493" s="348" t="str">
        <f>CONCATENATE(B1493,$J$6,F1493)</f>
        <v>E 250 special call to box 2014</v>
      </c>
    </row>
    <row r="1494" spans="2:10" x14ac:dyDescent="0.2">
      <c r="B1494" s="247" t="s">
        <v>7</v>
      </c>
      <c r="C1494" s="301">
        <v>18659</v>
      </c>
      <c r="D1494" s="260">
        <v>0.50486111111111109</v>
      </c>
      <c r="F1494" s="14">
        <v>2531</v>
      </c>
      <c r="G1494" s="25"/>
      <c r="H1494" s="90" t="s">
        <v>874</v>
      </c>
      <c r="I1494" s="246" t="s">
        <v>192</v>
      </c>
    </row>
    <row r="1495" spans="2:10" x14ac:dyDescent="0.2">
      <c r="B1495" s="16" t="s">
        <v>7</v>
      </c>
      <c r="C1495" s="303">
        <v>18659</v>
      </c>
      <c r="D1495" s="264">
        <v>0.71388888888888891</v>
      </c>
      <c r="E1495" s="16"/>
      <c r="F1495" s="38">
        <v>2506</v>
      </c>
      <c r="G1495" s="30"/>
      <c r="H1495" s="91" t="s">
        <v>821</v>
      </c>
      <c r="I1495" s="48" t="s">
        <v>44</v>
      </c>
      <c r="J1495" s="413"/>
    </row>
    <row r="1496" spans="2:10" x14ac:dyDescent="0.2">
      <c r="B1496" s="247" t="s">
        <v>7</v>
      </c>
      <c r="C1496" s="301">
        <v>18660</v>
      </c>
      <c r="D1496" s="260">
        <v>0.63263888888888886</v>
      </c>
      <c r="F1496" s="14">
        <v>3701</v>
      </c>
      <c r="G1496" s="29" t="s">
        <v>1019</v>
      </c>
      <c r="H1496" s="90" t="s">
        <v>898</v>
      </c>
      <c r="I1496" s="246" t="s">
        <v>49</v>
      </c>
      <c r="J1496" s="348" t="str">
        <f>CONCATENATE(B1496,$J$6,F1496)</f>
        <v>E 250 special call to box 3701</v>
      </c>
    </row>
    <row r="1497" spans="2:10" x14ac:dyDescent="0.2">
      <c r="B1497" s="247" t="s">
        <v>7</v>
      </c>
      <c r="C1497" s="301">
        <v>18662</v>
      </c>
      <c r="D1497" s="260">
        <v>0.85625000000000007</v>
      </c>
      <c r="F1497" s="14">
        <v>2983</v>
      </c>
      <c r="G1497" s="25"/>
      <c r="H1497" s="90" t="s">
        <v>1116</v>
      </c>
      <c r="I1497" s="246" t="s">
        <v>91</v>
      </c>
    </row>
    <row r="1498" spans="2:10" x14ac:dyDescent="0.2">
      <c r="B1498" s="247" t="s">
        <v>7</v>
      </c>
      <c r="C1498" s="301">
        <v>18662</v>
      </c>
      <c r="D1498" s="260">
        <v>0.8881944444444444</v>
      </c>
      <c r="F1498" s="14">
        <v>3016</v>
      </c>
      <c r="G1498" s="29" t="s">
        <v>1100</v>
      </c>
      <c r="H1498" s="90" t="s">
        <v>886</v>
      </c>
      <c r="I1498" s="246" t="s">
        <v>49</v>
      </c>
      <c r="J1498" s="348" t="str">
        <f>CONCATENATE($J$9,MID(G1498,5,4))</f>
        <v>Engine &amp; truck to box 3016</v>
      </c>
    </row>
    <row r="1499" spans="2:10" x14ac:dyDescent="0.2">
      <c r="B1499" s="34" t="s">
        <v>7</v>
      </c>
      <c r="C1499" s="302">
        <v>18663</v>
      </c>
      <c r="D1499" s="266">
        <v>0.22152777777777777</v>
      </c>
      <c r="E1499" s="136">
        <v>0.2673611111111111</v>
      </c>
      <c r="F1499" s="137">
        <v>1402</v>
      </c>
      <c r="G1499" s="142" t="s">
        <v>1252</v>
      </c>
      <c r="H1499" s="140" t="s">
        <v>1247</v>
      </c>
      <c r="I1499" s="140" t="s">
        <v>1255</v>
      </c>
      <c r="J1499" s="349" t="s">
        <v>2297</v>
      </c>
    </row>
    <row r="1500" spans="2:10" x14ac:dyDescent="0.2">
      <c r="B1500" s="247" t="s">
        <v>7</v>
      </c>
      <c r="C1500" s="301">
        <v>18663</v>
      </c>
      <c r="D1500" s="260">
        <v>0.74861111111111101</v>
      </c>
      <c r="F1500" s="247">
        <v>3864</v>
      </c>
      <c r="G1500" s="25"/>
      <c r="H1500" s="90" t="s">
        <v>1056</v>
      </c>
      <c r="I1500" s="246" t="s">
        <v>49</v>
      </c>
    </row>
    <row r="1501" spans="2:10" x14ac:dyDescent="0.2">
      <c r="B1501" s="247" t="s">
        <v>7</v>
      </c>
      <c r="C1501" s="301">
        <v>18669</v>
      </c>
      <c r="D1501" s="260">
        <v>0.82500000000000007</v>
      </c>
      <c r="F1501" s="247">
        <v>2512</v>
      </c>
      <c r="G1501" s="25"/>
      <c r="H1501" s="90" t="s">
        <v>969</v>
      </c>
      <c r="I1501" s="246" t="s">
        <v>196</v>
      </c>
    </row>
    <row r="1502" spans="2:10" x14ac:dyDescent="0.2">
      <c r="B1502" s="247" t="s">
        <v>7</v>
      </c>
      <c r="C1502" s="301">
        <v>18674</v>
      </c>
      <c r="D1502" s="260">
        <v>0.6694444444444444</v>
      </c>
      <c r="F1502" s="247">
        <v>3790</v>
      </c>
      <c r="G1502" s="25"/>
      <c r="H1502" s="90" t="s">
        <v>910</v>
      </c>
      <c r="I1502" s="246" t="s">
        <v>1072</v>
      </c>
    </row>
    <row r="1503" spans="2:10" x14ac:dyDescent="0.2">
      <c r="B1503" s="247" t="s">
        <v>7</v>
      </c>
      <c r="C1503" s="301">
        <v>18675</v>
      </c>
      <c r="D1503" s="260">
        <v>0.53402777777777777</v>
      </c>
      <c r="F1503" s="247">
        <v>2479</v>
      </c>
      <c r="G1503" s="25"/>
      <c r="H1503" s="90" t="s">
        <v>1145</v>
      </c>
      <c r="I1503" s="246" t="s">
        <v>192</v>
      </c>
    </row>
    <row r="1504" spans="2:10" x14ac:dyDescent="0.2">
      <c r="B1504" s="247" t="s">
        <v>7</v>
      </c>
      <c r="C1504" s="301">
        <v>18677</v>
      </c>
      <c r="D1504" s="260">
        <v>0.90138888888888891</v>
      </c>
      <c r="F1504" s="247">
        <v>2516</v>
      </c>
      <c r="G1504" s="25"/>
      <c r="H1504" s="90" t="s">
        <v>775</v>
      </c>
      <c r="I1504" s="246" t="s">
        <v>365</v>
      </c>
    </row>
    <row r="1505" spans="2:10" x14ac:dyDescent="0.2">
      <c r="B1505" s="247" t="s">
        <v>7</v>
      </c>
      <c r="C1505" s="301">
        <v>18677</v>
      </c>
      <c r="D1505" s="260">
        <v>0.92847222222222225</v>
      </c>
      <c r="F1505" s="247">
        <v>2519</v>
      </c>
      <c r="G1505" s="25"/>
      <c r="H1505" s="90" t="s">
        <v>868</v>
      </c>
      <c r="I1505" s="246" t="s">
        <v>929</v>
      </c>
    </row>
    <row r="1506" spans="2:10" x14ac:dyDescent="0.2">
      <c r="B1506" s="247" t="s">
        <v>7</v>
      </c>
      <c r="C1506" s="301">
        <v>18681</v>
      </c>
      <c r="D1506" s="260">
        <v>0.44097222222222227</v>
      </c>
      <c r="F1506" s="247">
        <v>2569</v>
      </c>
      <c r="G1506" s="25"/>
      <c r="H1506" s="90" t="s">
        <v>998</v>
      </c>
      <c r="I1506" s="246" t="s">
        <v>192</v>
      </c>
    </row>
    <row r="1507" spans="2:10" x14ac:dyDescent="0.2">
      <c r="B1507" s="16" t="s">
        <v>7</v>
      </c>
      <c r="C1507" s="303">
        <v>18681</v>
      </c>
      <c r="D1507" s="264">
        <v>0.60069444444444442</v>
      </c>
      <c r="E1507" s="16"/>
      <c r="F1507" s="16">
        <v>3710</v>
      </c>
      <c r="G1507" s="30"/>
      <c r="H1507" s="91" t="s">
        <v>907</v>
      </c>
      <c r="I1507" s="48" t="s">
        <v>44</v>
      </c>
      <c r="J1507" s="413"/>
    </row>
    <row r="1508" spans="2:10" x14ac:dyDescent="0.2">
      <c r="B1508" s="247" t="s">
        <v>7</v>
      </c>
      <c r="C1508" s="301">
        <v>18688</v>
      </c>
      <c r="D1508" s="260">
        <v>0.72430555555555554</v>
      </c>
      <c r="F1508" s="247">
        <v>2482</v>
      </c>
      <c r="G1508" s="25"/>
      <c r="H1508" s="90" t="s">
        <v>1062</v>
      </c>
      <c r="I1508" s="246" t="s">
        <v>196</v>
      </c>
    </row>
    <row r="1509" spans="2:10" x14ac:dyDescent="0.2">
      <c r="B1509" s="247" t="s">
        <v>7</v>
      </c>
      <c r="C1509" s="301">
        <v>18689</v>
      </c>
      <c r="D1509" s="260">
        <v>0.61597222222222225</v>
      </c>
      <c r="F1509" s="247">
        <v>2526</v>
      </c>
      <c r="G1509" s="25"/>
      <c r="H1509" s="90" t="s">
        <v>870</v>
      </c>
      <c r="I1509" s="246" t="s">
        <v>44</v>
      </c>
    </row>
    <row r="1510" spans="2:10" x14ac:dyDescent="0.2">
      <c r="B1510" s="247" t="s">
        <v>7</v>
      </c>
      <c r="C1510" s="301">
        <v>18689</v>
      </c>
      <c r="D1510" s="260">
        <v>0.70277777777777783</v>
      </c>
      <c r="F1510" s="247">
        <v>2996</v>
      </c>
      <c r="G1510" s="29" t="s">
        <v>1057</v>
      </c>
      <c r="H1510" s="90" t="s">
        <v>835</v>
      </c>
      <c r="I1510" s="246" t="s">
        <v>1072</v>
      </c>
      <c r="J1510" s="348" t="str">
        <f>CONCATENATE(B1510,$J$6,F1510)</f>
        <v>E 250 special call to box 2996</v>
      </c>
    </row>
    <row r="1511" spans="2:10" x14ac:dyDescent="0.2">
      <c r="B1511" s="247" t="s">
        <v>7</v>
      </c>
      <c r="C1511" s="301">
        <v>18692</v>
      </c>
      <c r="D1511" s="260">
        <v>0.84097222222222223</v>
      </c>
      <c r="F1511" s="247">
        <v>3790</v>
      </c>
      <c r="G1511" s="25"/>
      <c r="H1511" s="90" t="s">
        <v>910</v>
      </c>
      <c r="I1511" s="246" t="s">
        <v>1273</v>
      </c>
    </row>
    <row r="1512" spans="2:10" x14ac:dyDescent="0.2">
      <c r="B1512" s="247" t="s">
        <v>7</v>
      </c>
      <c r="C1512" s="301">
        <v>18696</v>
      </c>
      <c r="D1512" s="260">
        <v>0.56458333333333333</v>
      </c>
      <c r="F1512" s="247">
        <v>2552</v>
      </c>
      <c r="G1512" s="25"/>
      <c r="H1512" s="90" t="s">
        <v>1118</v>
      </c>
      <c r="I1512" s="246" t="s">
        <v>192</v>
      </c>
    </row>
    <row r="1513" spans="2:10" x14ac:dyDescent="0.2">
      <c r="B1513" s="247" t="s">
        <v>7</v>
      </c>
      <c r="C1513" s="301">
        <v>18696</v>
      </c>
      <c r="D1513" s="260">
        <v>0.59583333333333333</v>
      </c>
      <c r="F1513" s="247">
        <v>2557</v>
      </c>
      <c r="G1513" s="25"/>
      <c r="H1513" s="90" t="s">
        <v>824</v>
      </c>
      <c r="I1513" s="246" t="s">
        <v>1072</v>
      </c>
    </row>
    <row r="1514" spans="2:10" x14ac:dyDescent="0.2">
      <c r="B1514" s="247" t="s">
        <v>7</v>
      </c>
      <c r="C1514" s="301">
        <v>18696</v>
      </c>
      <c r="D1514" s="260">
        <v>0.70416666666666661</v>
      </c>
      <c r="F1514" s="247">
        <v>3772</v>
      </c>
      <c r="G1514" s="25"/>
      <c r="H1514" s="90" t="s">
        <v>994</v>
      </c>
      <c r="I1514" s="246" t="s">
        <v>62</v>
      </c>
    </row>
    <row r="1515" spans="2:10" x14ac:dyDescent="0.2">
      <c r="B1515" s="510" t="s">
        <v>1272</v>
      </c>
      <c r="C1515" s="301">
        <v>18697</v>
      </c>
      <c r="D1515" s="260">
        <v>0.44722222222222219</v>
      </c>
      <c r="F1515" s="14">
        <v>2580</v>
      </c>
      <c r="G1515" s="25"/>
      <c r="H1515" s="90" t="s">
        <v>1259</v>
      </c>
      <c r="I1515" s="246" t="s">
        <v>285</v>
      </c>
    </row>
    <row r="1516" spans="2:10" x14ac:dyDescent="0.2">
      <c r="B1516" s="511" t="s">
        <v>1272</v>
      </c>
      <c r="C1516" s="301">
        <v>18697</v>
      </c>
      <c r="D1516" s="260">
        <v>0.69374999999999998</v>
      </c>
      <c r="F1516" s="14">
        <v>1513</v>
      </c>
      <c r="G1516" s="25"/>
      <c r="H1516" s="90" t="s">
        <v>1257</v>
      </c>
      <c r="I1516" s="246" t="s">
        <v>192</v>
      </c>
    </row>
    <row r="1517" spans="2:10" x14ac:dyDescent="0.2">
      <c r="B1517" s="512" t="s">
        <v>1272</v>
      </c>
      <c r="C1517" s="301">
        <v>18697</v>
      </c>
      <c r="D1517" s="260">
        <v>0.71388888888888891</v>
      </c>
      <c r="F1517" s="14">
        <v>1297</v>
      </c>
      <c r="G1517" s="25"/>
      <c r="H1517" s="90" t="s">
        <v>1256</v>
      </c>
      <c r="I1517" s="246" t="s">
        <v>365</v>
      </c>
    </row>
    <row r="1518" spans="2:10" x14ac:dyDescent="0.2">
      <c r="B1518" s="247" t="s">
        <v>7</v>
      </c>
      <c r="C1518" s="301">
        <v>18699</v>
      </c>
      <c r="D1518" s="260">
        <v>0.73611111111111116</v>
      </c>
      <c r="F1518" s="14">
        <v>2493</v>
      </c>
      <c r="G1518" s="101" t="s">
        <v>1186</v>
      </c>
      <c r="H1518" s="90" t="s">
        <v>818</v>
      </c>
      <c r="I1518" s="246" t="s">
        <v>302</v>
      </c>
      <c r="J1518" s="348" t="str">
        <f>CONCATENATE($J$9,MID(G1518,5,4))</f>
        <v>Engine &amp; truck to box 2493</v>
      </c>
    </row>
    <row r="1519" spans="2:10" x14ac:dyDescent="0.2">
      <c r="B1519" s="247" t="s">
        <v>7</v>
      </c>
      <c r="C1519" s="301">
        <v>18699</v>
      </c>
      <c r="D1519" s="260">
        <v>0.8652777777777777</v>
      </c>
      <c r="F1519" s="14">
        <v>2539</v>
      </c>
      <c r="G1519" s="29"/>
      <c r="H1519" s="90" t="s">
        <v>729</v>
      </c>
      <c r="I1519" s="246" t="s">
        <v>44</v>
      </c>
    </row>
    <row r="1520" spans="2:10" x14ac:dyDescent="0.2">
      <c r="B1520" s="247" t="s">
        <v>7</v>
      </c>
      <c r="C1520" s="301">
        <v>18699</v>
      </c>
      <c r="D1520" s="260">
        <v>0.90277777777777779</v>
      </c>
      <c r="F1520" s="14">
        <v>3788</v>
      </c>
      <c r="G1520" s="25"/>
      <c r="H1520" s="90" t="s">
        <v>921</v>
      </c>
      <c r="I1520" s="246" t="s">
        <v>49</v>
      </c>
    </row>
    <row r="1521" spans="2:10" x14ac:dyDescent="0.2">
      <c r="B1521" s="247" t="s">
        <v>7</v>
      </c>
      <c r="C1521" s="301">
        <v>18703</v>
      </c>
      <c r="D1521" s="260">
        <v>0.48680555555555555</v>
      </c>
      <c r="F1521" s="14">
        <v>2490</v>
      </c>
      <c r="G1521" s="25"/>
      <c r="H1521" s="90" t="s">
        <v>768</v>
      </c>
      <c r="I1521" s="246" t="s">
        <v>196</v>
      </c>
    </row>
    <row r="1522" spans="2:10" x14ac:dyDescent="0.2">
      <c r="B1522" s="247" t="s">
        <v>7</v>
      </c>
      <c r="C1522" s="301">
        <v>18706</v>
      </c>
      <c r="D1522" s="260">
        <v>0.8256944444444444</v>
      </c>
      <c r="F1522" s="14">
        <v>2936</v>
      </c>
      <c r="G1522" s="25"/>
      <c r="H1522" s="90" t="s">
        <v>805</v>
      </c>
      <c r="I1522" s="246" t="s">
        <v>196</v>
      </c>
    </row>
    <row r="1523" spans="2:10" x14ac:dyDescent="0.2">
      <c r="B1523" s="247" t="s">
        <v>7</v>
      </c>
      <c r="C1523" s="301">
        <v>18706</v>
      </c>
      <c r="D1523" s="260">
        <v>0.89861111111111114</v>
      </c>
      <c r="F1523" s="14">
        <v>2487</v>
      </c>
      <c r="G1523" s="25"/>
      <c r="H1523" s="90" t="s">
        <v>1258</v>
      </c>
      <c r="I1523" s="246" t="s">
        <v>44</v>
      </c>
    </row>
    <row r="1524" spans="2:10" x14ac:dyDescent="0.2">
      <c r="B1524" s="247" t="s">
        <v>7</v>
      </c>
      <c r="C1524" s="301">
        <v>18710</v>
      </c>
      <c r="D1524" s="260">
        <v>0.65208333333333335</v>
      </c>
      <c r="E1524" s="32">
        <v>0.68402777777777779</v>
      </c>
      <c r="F1524" s="14">
        <v>2507</v>
      </c>
      <c r="G1524" s="25"/>
      <c r="H1524" s="90" t="s">
        <v>773</v>
      </c>
      <c r="I1524" s="246" t="s">
        <v>196</v>
      </c>
    </row>
    <row r="1525" spans="2:10" x14ac:dyDescent="0.2">
      <c r="B1525" s="247" t="s">
        <v>7</v>
      </c>
      <c r="C1525" s="301">
        <v>18711</v>
      </c>
      <c r="D1525" s="260">
        <v>0.54305555555555551</v>
      </c>
      <c r="F1525" s="14">
        <v>2507</v>
      </c>
      <c r="G1525" s="25"/>
      <c r="H1525" s="90" t="s">
        <v>773</v>
      </c>
      <c r="I1525" s="246" t="s">
        <v>49</v>
      </c>
    </row>
    <row r="1526" spans="2:10" x14ac:dyDescent="0.2">
      <c r="B1526" s="247" t="s">
        <v>7</v>
      </c>
      <c r="C1526" s="301">
        <v>18711</v>
      </c>
      <c r="D1526" s="260">
        <v>0.70277777777777783</v>
      </c>
      <c r="F1526" s="247">
        <v>2487</v>
      </c>
      <c r="G1526" s="25"/>
      <c r="H1526" s="90" t="s">
        <v>1258</v>
      </c>
      <c r="I1526" s="246" t="s">
        <v>44</v>
      </c>
    </row>
    <row r="1527" spans="2:10" x14ac:dyDescent="0.2">
      <c r="B1527" s="247" t="s">
        <v>7</v>
      </c>
      <c r="C1527" s="301">
        <v>18713</v>
      </c>
      <c r="D1527" s="260">
        <v>0.84791666666666676</v>
      </c>
      <c r="F1527" s="247">
        <v>2504</v>
      </c>
      <c r="G1527" s="25"/>
      <c r="H1527" s="90" t="s">
        <v>964</v>
      </c>
      <c r="I1527" s="246" t="s">
        <v>196</v>
      </c>
    </row>
    <row r="1528" spans="2:10" x14ac:dyDescent="0.2">
      <c r="B1528" s="247" t="s">
        <v>7</v>
      </c>
      <c r="C1528" s="301">
        <v>18714</v>
      </c>
      <c r="D1528" s="260">
        <v>0.16041666666666668</v>
      </c>
      <c r="E1528" s="32">
        <v>0.18402777777777779</v>
      </c>
      <c r="F1528" s="247">
        <v>2916</v>
      </c>
      <c r="G1528" s="25"/>
      <c r="H1528" s="90" t="s">
        <v>1031</v>
      </c>
      <c r="I1528" s="246" t="s">
        <v>49</v>
      </c>
    </row>
    <row r="1529" spans="2:10" x14ac:dyDescent="0.2">
      <c r="B1529" s="247" t="s">
        <v>7</v>
      </c>
      <c r="C1529" s="301">
        <v>18714</v>
      </c>
      <c r="D1529" s="260">
        <v>0.26319444444444445</v>
      </c>
      <c r="E1529" s="32">
        <v>0.29652777777777778</v>
      </c>
      <c r="F1529" s="247">
        <v>3785</v>
      </c>
      <c r="G1529" s="25"/>
      <c r="H1529" s="90" t="s">
        <v>908</v>
      </c>
      <c r="I1529" s="246" t="s">
        <v>61</v>
      </c>
    </row>
    <row r="1530" spans="2:10" x14ac:dyDescent="0.2">
      <c r="B1530" s="247" t="s">
        <v>7</v>
      </c>
      <c r="C1530" s="301">
        <v>18714</v>
      </c>
      <c r="D1530" s="260">
        <v>0.83611111111111114</v>
      </c>
      <c r="F1530" s="247">
        <v>3772</v>
      </c>
      <c r="G1530" s="25"/>
      <c r="H1530" s="90" t="s">
        <v>994</v>
      </c>
      <c r="I1530" s="246" t="s">
        <v>192</v>
      </c>
    </row>
    <row r="1531" spans="2:10" ht="13.5" thickBot="1" x14ac:dyDescent="0.25">
      <c r="B1531" s="247" t="s">
        <v>7</v>
      </c>
      <c r="C1531" s="301">
        <v>18718</v>
      </c>
      <c r="D1531" s="260">
        <v>0.70277777777777783</v>
      </c>
      <c r="E1531" s="32">
        <v>0.72986111111111107</v>
      </c>
      <c r="F1531" s="247">
        <v>2914</v>
      </c>
      <c r="G1531" s="25"/>
      <c r="H1531" s="90" t="s">
        <v>829</v>
      </c>
      <c r="I1531" s="246" t="s">
        <v>61</v>
      </c>
    </row>
    <row r="1532" spans="2:10" x14ac:dyDescent="0.2">
      <c r="B1532" s="81" t="s">
        <v>7</v>
      </c>
      <c r="C1532" s="304">
        <v>18719</v>
      </c>
      <c r="D1532" s="276"/>
      <c r="E1532" s="253"/>
      <c r="F1532" s="253"/>
      <c r="G1532" s="253"/>
      <c r="H1532" s="92" t="s">
        <v>1043</v>
      </c>
      <c r="I1532" s="92" t="s">
        <v>1043</v>
      </c>
      <c r="J1532" s="290"/>
    </row>
    <row r="1533" spans="2:10" ht="13.5" thickBot="1" x14ac:dyDescent="0.25">
      <c r="B1533" s="83" t="s">
        <v>7</v>
      </c>
      <c r="C1533" s="305">
        <v>18748</v>
      </c>
      <c r="D1533" s="278"/>
      <c r="E1533" s="255"/>
      <c r="F1533" s="255"/>
      <c r="G1533" s="255"/>
      <c r="H1533" s="93" t="s">
        <v>1043</v>
      </c>
      <c r="I1533" s="93" t="s">
        <v>1043</v>
      </c>
      <c r="J1533" s="292"/>
    </row>
    <row r="1534" spans="2:10" x14ac:dyDescent="0.2">
      <c r="B1534" s="247" t="s">
        <v>7</v>
      </c>
      <c r="C1534" s="301">
        <v>18749</v>
      </c>
      <c r="D1534" s="260">
        <v>0.4458333333333333</v>
      </c>
      <c r="F1534" s="247">
        <v>2482</v>
      </c>
      <c r="G1534" s="25"/>
      <c r="H1534" s="90" t="s">
        <v>1062</v>
      </c>
      <c r="I1534" s="246" t="s">
        <v>196</v>
      </c>
    </row>
    <row r="1535" spans="2:10" x14ac:dyDescent="0.2">
      <c r="B1535" s="247" t="s">
        <v>7</v>
      </c>
      <c r="C1535" s="301">
        <v>18749</v>
      </c>
      <c r="D1535" s="260">
        <v>0.73263888888888884</v>
      </c>
      <c r="F1535" s="247">
        <v>3701</v>
      </c>
      <c r="G1535" s="25"/>
      <c r="H1535" s="90" t="s">
        <v>898</v>
      </c>
      <c r="I1535" s="246" t="s">
        <v>196</v>
      </c>
    </row>
    <row r="1536" spans="2:10" x14ac:dyDescent="0.2">
      <c r="B1536" s="247" t="s">
        <v>7</v>
      </c>
      <c r="C1536" s="301">
        <v>18751</v>
      </c>
      <c r="D1536" s="260">
        <v>0.79513888888888884</v>
      </c>
      <c r="E1536" s="32">
        <v>0.83194444444444438</v>
      </c>
      <c r="F1536" s="247">
        <v>3019</v>
      </c>
      <c r="G1536" s="25"/>
      <c r="H1536" s="90" t="s">
        <v>893</v>
      </c>
      <c r="I1536" s="246" t="s">
        <v>196</v>
      </c>
    </row>
    <row r="1537" spans="2:10" x14ac:dyDescent="0.2">
      <c r="B1537" s="247" t="s">
        <v>7</v>
      </c>
      <c r="C1537" s="301">
        <v>18751</v>
      </c>
      <c r="D1537" s="260">
        <v>0.83263888888888893</v>
      </c>
      <c r="F1537" s="247">
        <v>2525</v>
      </c>
      <c r="G1537" s="25"/>
      <c r="H1537" s="90" t="s">
        <v>778</v>
      </c>
      <c r="I1537" s="246" t="s">
        <v>192</v>
      </c>
    </row>
    <row r="1538" spans="2:10" x14ac:dyDescent="0.2">
      <c r="B1538" s="247" t="s">
        <v>7</v>
      </c>
      <c r="C1538" s="301">
        <v>18755</v>
      </c>
      <c r="D1538" s="260">
        <v>0.40625</v>
      </c>
      <c r="F1538" s="247">
        <v>2915</v>
      </c>
      <c r="G1538" s="25"/>
      <c r="H1538" s="90" t="s">
        <v>1135</v>
      </c>
      <c r="I1538" s="246" t="s">
        <v>61</v>
      </c>
    </row>
    <row r="1539" spans="2:10" x14ac:dyDescent="0.2">
      <c r="B1539" s="247" t="s">
        <v>7</v>
      </c>
      <c r="C1539" s="301">
        <v>18755</v>
      </c>
      <c r="D1539" s="260">
        <v>0.57430555555555551</v>
      </c>
      <c r="F1539" s="247">
        <v>2556</v>
      </c>
      <c r="G1539" s="25"/>
      <c r="H1539" s="90" t="s">
        <v>823</v>
      </c>
      <c r="I1539" s="246" t="s">
        <v>192</v>
      </c>
    </row>
    <row r="1540" spans="2:10" x14ac:dyDescent="0.2">
      <c r="B1540" s="247" t="s">
        <v>7</v>
      </c>
      <c r="C1540" s="301">
        <v>18756</v>
      </c>
      <c r="D1540" s="260">
        <v>0.67152777777777783</v>
      </c>
      <c r="F1540" s="247">
        <v>1523</v>
      </c>
      <c r="G1540" s="25"/>
      <c r="H1540" s="90" t="s">
        <v>815</v>
      </c>
      <c r="I1540" s="246" t="s">
        <v>44</v>
      </c>
    </row>
    <row r="1541" spans="2:10" x14ac:dyDescent="0.2">
      <c r="B1541" s="247" t="s">
        <v>7</v>
      </c>
      <c r="C1541" s="301">
        <v>18758</v>
      </c>
      <c r="D1541" s="260">
        <v>0.7583333333333333</v>
      </c>
      <c r="F1541" s="14">
        <v>2486</v>
      </c>
      <c r="G1541" s="25"/>
      <c r="H1541" s="90" t="s">
        <v>1261</v>
      </c>
      <c r="I1541" s="246" t="s">
        <v>288</v>
      </c>
    </row>
    <row r="1542" spans="2:10" x14ac:dyDescent="0.2">
      <c r="B1542" s="247" t="s">
        <v>7</v>
      </c>
      <c r="C1542" s="301">
        <v>18763</v>
      </c>
      <c r="D1542" s="260">
        <v>0.65694444444444444</v>
      </c>
      <c r="F1542" s="14">
        <v>2451</v>
      </c>
      <c r="G1542" s="25"/>
      <c r="H1542" s="90" t="s">
        <v>1260</v>
      </c>
      <c r="I1542" s="246" t="s">
        <v>192</v>
      </c>
    </row>
    <row r="1543" spans="2:10" x14ac:dyDescent="0.2">
      <c r="B1543" s="247" t="s">
        <v>7</v>
      </c>
      <c r="C1543" s="301">
        <v>18764</v>
      </c>
      <c r="D1543" s="260">
        <v>0.68333333333333324</v>
      </c>
      <c r="F1543" s="14">
        <v>2504</v>
      </c>
      <c r="G1543" s="29" t="s">
        <v>1274</v>
      </c>
      <c r="H1543" s="90" t="s">
        <v>964</v>
      </c>
      <c r="I1543" s="246" t="s">
        <v>171</v>
      </c>
      <c r="J1543" s="348" t="str">
        <f>CONCATENATE(B1543,$J$6,F1543)</f>
        <v>E 250 special call to box 2504</v>
      </c>
    </row>
    <row r="1544" spans="2:10" x14ac:dyDescent="0.2">
      <c r="B1544" s="247" t="s">
        <v>7</v>
      </c>
      <c r="C1544" s="301">
        <v>18766</v>
      </c>
      <c r="D1544" s="260">
        <v>0.77916666666666667</v>
      </c>
      <c r="F1544" s="14">
        <v>2956</v>
      </c>
      <c r="G1544" s="25"/>
      <c r="H1544" s="90" t="s">
        <v>1263</v>
      </c>
      <c r="I1544" s="246" t="s">
        <v>196</v>
      </c>
    </row>
    <row r="1545" spans="2:10" x14ac:dyDescent="0.2">
      <c r="B1545" s="247" t="s">
        <v>7</v>
      </c>
      <c r="C1545" s="301">
        <v>18766</v>
      </c>
      <c r="D1545" s="260">
        <v>0.85138888888888886</v>
      </c>
      <c r="F1545" s="14">
        <v>2556</v>
      </c>
      <c r="G1545" s="25"/>
      <c r="H1545" s="90" t="s">
        <v>823</v>
      </c>
      <c r="I1545" s="246" t="s">
        <v>44</v>
      </c>
    </row>
    <row r="1546" spans="2:10" x14ac:dyDescent="0.2">
      <c r="B1546" s="247" t="s">
        <v>7</v>
      </c>
      <c r="C1546" s="301">
        <v>18766</v>
      </c>
      <c r="D1546" s="260">
        <v>0.93263888888888891</v>
      </c>
      <c r="F1546" s="14">
        <v>2505</v>
      </c>
      <c r="G1546" s="25"/>
      <c r="H1546" s="90" t="s">
        <v>820</v>
      </c>
      <c r="I1546" s="246" t="s">
        <v>44</v>
      </c>
    </row>
    <row r="1547" spans="2:10" x14ac:dyDescent="0.2">
      <c r="B1547" s="247" t="s">
        <v>7</v>
      </c>
      <c r="C1547" s="301">
        <v>18770</v>
      </c>
      <c r="D1547" s="260">
        <v>0.68194444444444446</v>
      </c>
      <c r="F1547" s="14">
        <v>3033</v>
      </c>
      <c r="G1547" s="25"/>
      <c r="H1547" s="90" t="s">
        <v>1269</v>
      </c>
      <c r="I1547" s="246" t="s">
        <v>44</v>
      </c>
    </row>
    <row r="1548" spans="2:10" x14ac:dyDescent="0.2">
      <c r="B1548" s="247" t="s">
        <v>7</v>
      </c>
      <c r="C1548" s="301">
        <v>18771</v>
      </c>
      <c r="D1548" s="260">
        <v>0.4201388888888889</v>
      </c>
      <c r="F1548" s="14">
        <v>3865</v>
      </c>
      <c r="G1548" s="25"/>
      <c r="H1548" s="90" t="s">
        <v>1098</v>
      </c>
      <c r="I1548" s="246" t="s">
        <v>196</v>
      </c>
    </row>
    <row r="1549" spans="2:10" x14ac:dyDescent="0.2">
      <c r="B1549" s="247" t="s">
        <v>7</v>
      </c>
      <c r="C1549" s="301">
        <v>18774</v>
      </c>
      <c r="D1549" s="260">
        <v>1.5972222222222224E-2</v>
      </c>
      <c r="F1549" s="14">
        <v>3785</v>
      </c>
      <c r="G1549" s="25"/>
      <c r="H1549" s="90" t="s">
        <v>908</v>
      </c>
      <c r="I1549" s="246" t="s">
        <v>44</v>
      </c>
    </row>
    <row r="1550" spans="2:10" x14ac:dyDescent="0.2">
      <c r="B1550" s="247" t="s">
        <v>7</v>
      </c>
      <c r="C1550" s="301">
        <v>18774</v>
      </c>
      <c r="D1550" s="260">
        <v>0.13472222222222222</v>
      </c>
      <c r="F1550" s="14">
        <v>2951</v>
      </c>
      <c r="G1550" s="25"/>
      <c r="H1550" s="90" t="s">
        <v>960</v>
      </c>
      <c r="I1550" s="246" t="s">
        <v>196</v>
      </c>
    </row>
    <row r="1551" spans="2:10" x14ac:dyDescent="0.2">
      <c r="B1551" s="247" t="s">
        <v>7</v>
      </c>
      <c r="C1551" s="301">
        <v>18775</v>
      </c>
      <c r="D1551" s="260">
        <v>1.5972222222222224E-2</v>
      </c>
      <c r="F1551" s="14">
        <v>2469</v>
      </c>
      <c r="G1551" s="25"/>
      <c r="H1551" s="90" t="s">
        <v>1047</v>
      </c>
      <c r="I1551" s="246" t="s">
        <v>196</v>
      </c>
    </row>
    <row r="1552" spans="2:10" x14ac:dyDescent="0.2">
      <c r="B1552" s="16" t="s">
        <v>7</v>
      </c>
      <c r="C1552" s="303">
        <v>18777</v>
      </c>
      <c r="D1552" s="264">
        <v>0.65416666666666667</v>
      </c>
      <c r="E1552" s="16"/>
      <c r="F1552" s="38">
        <v>3328</v>
      </c>
      <c r="G1552" s="30"/>
      <c r="H1552" s="91" t="s">
        <v>1270</v>
      </c>
      <c r="I1552" s="48" t="s">
        <v>44</v>
      </c>
      <c r="J1552" s="413"/>
    </row>
    <row r="1553" spans="2:10" x14ac:dyDescent="0.2">
      <c r="B1553" s="247" t="s">
        <v>7</v>
      </c>
      <c r="C1553" s="301">
        <v>18780</v>
      </c>
      <c r="D1553" s="260">
        <v>0.76111111111111107</v>
      </c>
      <c r="F1553" s="247">
        <v>2525</v>
      </c>
      <c r="G1553" s="29" t="s">
        <v>1282</v>
      </c>
      <c r="H1553" s="90" t="s">
        <v>778</v>
      </c>
      <c r="I1553" s="246" t="s">
        <v>1072</v>
      </c>
      <c r="J1553" s="348" t="str">
        <f>CONCATENATE($J$9,MID(G1553,5,4))</f>
        <v>Engine &amp; truck to box 2525</v>
      </c>
    </row>
    <row r="1554" spans="2:10" x14ac:dyDescent="0.2">
      <c r="B1554" s="247" t="s">
        <v>7</v>
      </c>
      <c r="C1554" s="301">
        <v>18781</v>
      </c>
      <c r="D1554" s="260">
        <v>0.76388888888888884</v>
      </c>
      <c r="F1554" s="247">
        <v>2546</v>
      </c>
      <c r="G1554" s="25"/>
      <c r="H1554" s="90" t="s">
        <v>822</v>
      </c>
      <c r="I1554" s="246" t="s">
        <v>196</v>
      </c>
    </row>
    <row r="1555" spans="2:10" x14ac:dyDescent="0.2">
      <c r="B1555" s="247" t="s">
        <v>7</v>
      </c>
      <c r="C1555" s="301">
        <v>18785</v>
      </c>
      <c r="D1555" s="260">
        <v>0.49583333333333335</v>
      </c>
      <c r="F1555" s="247">
        <v>2543</v>
      </c>
      <c r="G1555" s="25"/>
      <c r="H1555" s="90" t="s">
        <v>881</v>
      </c>
      <c r="I1555" s="246" t="s">
        <v>192</v>
      </c>
    </row>
    <row r="1556" spans="2:10" x14ac:dyDescent="0.2">
      <c r="B1556" s="247" t="s">
        <v>7</v>
      </c>
      <c r="C1556" s="301">
        <v>18785</v>
      </c>
      <c r="D1556" s="260">
        <v>0.7055555555555556</v>
      </c>
      <c r="F1556" s="247">
        <v>2533</v>
      </c>
      <c r="G1556" s="25"/>
      <c r="H1556" s="90" t="s">
        <v>779</v>
      </c>
      <c r="I1556" s="246" t="s">
        <v>44</v>
      </c>
    </row>
    <row r="1557" spans="2:10" x14ac:dyDescent="0.2">
      <c r="B1557" s="247" t="s">
        <v>7</v>
      </c>
      <c r="C1557" s="301">
        <v>18786</v>
      </c>
      <c r="D1557" s="260">
        <v>0.69444444444444453</v>
      </c>
      <c r="F1557" s="14">
        <v>2088</v>
      </c>
      <c r="G1557" s="25"/>
      <c r="H1557" s="90" t="s">
        <v>1278</v>
      </c>
      <c r="I1557" s="246" t="s">
        <v>44</v>
      </c>
    </row>
    <row r="1558" spans="2:10" x14ac:dyDescent="0.2">
      <c r="B1558" s="127" t="s">
        <v>1275</v>
      </c>
      <c r="C1558" s="301">
        <v>18789</v>
      </c>
      <c r="D1558" s="260">
        <v>0.26111111111111113</v>
      </c>
      <c r="F1558" s="14">
        <v>1066</v>
      </c>
      <c r="G1558" s="25"/>
      <c r="H1558" s="90" t="s">
        <v>1277</v>
      </c>
      <c r="I1558" s="246" t="s">
        <v>50</v>
      </c>
    </row>
    <row r="1559" spans="2:10" x14ac:dyDescent="0.2">
      <c r="B1559" s="247" t="s">
        <v>7</v>
      </c>
      <c r="C1559" s="301">
        <v>18794</v>
      </c>
      <c r="D1559" s="260">
        <v>0.78541666666666676</v>
      </c>
      <c r="F1559" s="247">
        <v>2539</v>
      </c>
      <c r="G1559" s="29" t="s">
        <v>1283</v>
      </c>
      <c r="H1559" s="90" t="s">
        <v>729</v>
      </c>
      <c r="I1559" s="246" t="s">
        <v>49</v>
      </c>
      <c r="J1559" s="348" t="str">
        <f>CONCATENATE($J$9,MID(G1559,5,4))</f>
        <v>Engine &amp; truck to box 2539</v>
      </c>
    </row>
    <row r="1560" spans="2:10" x14ac:dyDescent="0.2">
      <c r="B1560" s="425" t="s">
        <v>1275</v>
      </c>
      <c r="C1560" s="301">
        <v>18798</v>
      </c>
      <c r="D1560" s="260">
        <v>0.56111111111111112</v>
      </c>
      <c r="F1560" s="14">
        <v>2102</v>
      </c>
      <c r="G1560" s="25"/>
      <c r="H1560" s="90" t="s">
        <v>1281</v>
      </c>
      <c r="I1560" s="246" t="s">
        <v>192</v>
      </c>
    </row>
    <row r="1561" spans="2:10" x14ac:dyDescent="0.2">
      <c r="B1561" s="426" t="s">
        <v>1275</v>
      </c>
      <c r="C1561" s="301">
        <v>18798</v>
      </c>
      <c r="D1561" s="260">
        <v>0.63055555555555554</v>
      </c>
      <c r="F1561" s="14">
        <v>1002</v>
      </c>
      <c r="G1561" s="29" t="s">
        <v>1284</v>
      </c>
      <c r="H1561" s="90" t="s">
        <v>1276</v>
      </c>
      <c r="I1561" s="246" t="s">
        <v>838</v>
      </c>
      <c r="J1561" s="348" t="s">
        <v>2315</v>
      </c>
    </row>
    <row r="1562" spans="2:10" x14ac:dyDescent="0.2">
      <c r="B1562" s="247" t="s">
        <v>7</v>
      </c>
      <c r="C1562" s="301">
        <v>18799</v>
      </c>
      <c r="D1562" s="260">
        <v>0.38263888888888892</v>
      </c>
      <c r="F1562" s="247">
        <v>2980</v>
      </c>
      <c r="G1562" s="25"/>
      <c r="H1562" s="90" t="s">
        <v>999</v>
      </c>
      <c r="I1562" s="246" t="s">
        <v>49</v>
      </c>
    </row>
    <row r="1563" spans="2:10" x14ac:dyDescent="0.2">
      <c r="B1563" s="247" t="s">
        <v>7</v>
      </c>
      <c r="C1563" s="301">
        <v>18799</v>
      </c>
      <c r="D1563" s="260">
        <v>0.46249999999999997</v>
      </c>
      <c r="F1563" s="247">
        <v>2469</v>
      </c>
      <c r="G1563" s="25"/>
      <c r="H1563" s="90" t="s">
        <v>1047</v>
      </c>
      <c r="I1563" s="246" t="s">
        <v>192</v>
      </c>
    </row>
    <row r="1564" spans="2:10" x14ac:dyDescent="0.2">
      <c r="B1564" s="247" t="s">
        <v>7</v>
      </c>
      <c r="C1564" s="301">
        <v>18799</v>
      </c>
      <c r="D1564" s="260">
        <v>0.64930555555555558</v>
      </c>
      <c r="F1564" s="247">
        <v>2996</v>
      </c>
      <c r="G1564" s="29" t="s">
        <v>1057</v>
      </c>
      <c r="H1564" s="90" t="s">
        <v>835</v>
      </c>
      <c r="I1564" s="246" t="s">
        <v>1072</v>
      </c>
      <c r="J1564" s="348" t="str">
        <f>CONCATENATE(B1564,$J$6,F1564)</f>
        <v>E 250 special call to box 2996</v>
      </c>
    </row>
    <row r="1565" spans="2:10" x14ac:dyDescent="0.2">
      <c r="B1565" s="247" t="s">
        <v>7</v>
      </c>
      <c r="C1565" s="301">
        <v>18799</v>
      </c>
      <c r="D1565" s="260">
        <v>0.69513888888888886</v>
      </c>
      <c r="F1565" s="247">
        <v>2972</v>
      </c>
      <c r="G1565" s="25"/>
      <c r="H1565" s="90" t="s">
        <v>1005</v>
      </c>
      <c r="I1565" s="246" t="s">
        <v>174</v>
      </c>
    </row>
    <row r="1566" spans="2:10" x14ac:dyDescent="0.2">
      <c r="B1566" s="247" t="s">
        <v>7</v>
      </c>
      <c r="C1566" s="301">
        <v>18802</v>
      </c>
      <c r="D1566" s="260">
        <v>0.24305555555555555</v>
      </c>
      <c r="F1566" s="247">
        <v>2950</v>
      </c>
      <c r="G1566" s="29" t="s">
        <v>1285</v>
      </c>
      <c r="H1566" s="90" t="s">
        <v>986</v>
      </c>
      <c r="I1566" s="246" t="s">
        <v>49</v>
      </c>
      <c r="J1566" s="348" t="str">
        <f>CONCATENATE($J$9,MID(G1566,5,4))</f>
        <v>Engine &amp; truck to box 2950</v>
      </c>
    </row>
    <row r="1567" spans="2:10" x14ac:dyDescent="0.2">
      <c r="B1567" s="247" t="s">
        <v>7</v>
      </c>
      <c r="C1567" s="301">
        <v>18803</v>
      </c>
      <c r="D1567" s="260">
        <v>0.82916666666666661</v>
      </c>
      <c r="F1567" s="247">
        <v>2542</v>
      </c>
      <c r="G1567" s="25"/>
      <c r="H1567" s="90" t="s">
        <v>880</v>
      </c>
      <c r="I1567" s="246" t="s">
        <v>44</v>
      </c>
    </row>
    <row r="1568" spans="2:10" x14ac:dyDescent="0.2">
      <c r="B1568" s="247" t="s">
        <v>7</v>
      </c>
      <c r="C1568" s="301">
        <v>18806</v>
      </c>
      <c r="D1568" s="260">
        <v>0.50069444444444444</v>
      </c>
      <c r="F1568" s="247">
        <v>3328</v>
      </c>
      <c r="G1568" s="25"/>
      <c r="H1568" s="90" t="s">
        <v>1270</v>
      </c>
      <c r="I1568" s="246" t="s">
        <v>44</v>
      </c>
    </row>
    <row r="1569" spans="2:10" x14ac:dyDescent="0.2">
      <c r="B1569" s="16" t="s">
        <v>7</v>
      </c>
      <c r="C1569" s="303">
        <v>18809</v>
      </c>
      <c r="D1569" s="264">
        <v>0.97569444444444453</v>
      </c>
      <c r="E1569" s="16"/>
      <c r="F1569" s="16">
        <v>2493</v>
      </c>
      <c r="G1569" s="30"/>
      <c r="H1569" s="91" t="s">
        <v>818</v>
      </c>
      <c r="I1569" s="48" t="s">
        <v>44</v>
      </c>
      <c r="J1569" s="413"/>
    </row>
    <row r="1570" spans="2:10" x14ac:dyDescent="0.2">
      <c r="B1570" s="247" t="s">
        <v>7</v>
      </c>
      <c r="C1570" s="301">
        <v>18810</v>
      </c>
      <c r="D1570" s="260">
        <v>0.77083333333333337</v>
      </c>
      <c r="F1570" s="247">
        <v>2431</v>
      </c>
      <c r="G1570" s="25"/>
      <c r="H1570" s="90" t="s">
        <v>963</v>
      </c>
      <c r="I1570" s="246" t="s">
        <v>44</v>
      </c>
    </row>
    <row r="1571" spans="2:10" x14ac:dyDescent="0.2">
      <c r="B1571" s="247" t="s">
        <v>7</v>
      </c>
      <c r="C1571" s="301">
        <v>18813</v>
      </c>
      <c r="D1571" s="260">
        <v>0.4680555555555555</v>
      </c>
      <c r="F1571" s="247">
        <v>2552</v>
      </c>
      <c r="G1571" s="25"/>
      <c r="H1571" s="90" t="s">
        <v>1118</v>
      </c>
      <c r="I1571" s="246" t="s">
        <v>44</v>
      </c>
    </row>
    <row r="1572" spans="2:10" x14ac:dyDescent="0.2">
      <c r="B1572" s="247" t="s">
        <v>7</v>
      </c>
      <c r="C1572" s="301">
        <v>18814</v>
      </c>
      <c r="D1572" s="260">
        <v>0.40347222222222223</v>
      </c>
      <c r="E1572" s="32">
        <v>0.44236111111111115</v>
      </c>
      <c r="F1572" s="247">
        <v>2539</v>
      </c>
      <c r="G1572" s="29" t="s">
        <v>1283</v>
      </c>
      <c r="H1572" s="90" t="s">
        <v>729</v>
      </c>
      <c r="I1572" s="246" t="s">
        <v>91</v>
      </c>
      <c r="J1572" s="348" t="str">
        <f>CONCATENATE($J$9,MID(G1572,5,4))</f>
        <v>Engine &amp; truck to box 2539</v>
      </c>
    </row>
    <row r="1573" spans="2:10" x14ac:dyDescent="0.2">
      <c r="B1573" s="247" t="s">
        <v>7</v>
      </c>
      <c r="C1573" s="301">
        <v>18814</v>
      </c>
      <c r="D1573" s="260">
        <v>0.67638888888888893</v>
      </c>
      <c r="F1573" s="14">
        <v>3939</v>
      </c>
      <c r="G1573" s="25"/>
      <c r="H1573" s="90" t="s">
        <v>1280</v>
      </c>
      <c r="I1573" s="246" t="s">
        <v>44</v>
      </c>
    </row>
    <row r="1574" spans="2:10" x14ac:dyDescent="0.2">
      <c r="B1574" s="247" t="s">
        <v>7</v>
      </c>
      <c r="C1574" s="301">
        <v>18814</v>
      </c>
      <c r="D1574" s="260">
        <v>0.70208333333333339</v>
      </c>
      <c r="F1574" s="247">
        <v>2571</v>
      </c>
      <c r="G1574" s="25"/>
      <c r="H1574" s="90" t="s">
        <v>1169</v>
      </c>
      <c r="I1574" s="246" t="s">
        <v>192</v>
      </c>
    </row>
    <row r="1575" spans="2:10" x14ac:dyDescent="0.2">
      <c r="B1575" s="247" t="s">
        <v>7</v>
      </c>
      <c r="C1575" s="301">
        <v>18824</v>
      </c>
      <c r="D1575" s="260">
        <v>0.78541666666666676</v>
      </c>
      <c r="F1575" s="247">
        <v>3870</v>
      </c>
      <c r="G1575" s="25"/>
      <c r="H1575" s="90" t="s">
        <v>1279</v>
      </c>
      <c r="I1575" s="246" t="s">
        <v>1286</v>
      </c>
    </row>
    <row r="1576" spans="2:10" x14ac:dyDescent="0.2">
      <c r="B1576" s="247" t="s">
        <v>7</v>
      </c>
      <c r="C1576" s="301">
        <v>18825</v>
      </c>
      <c r="D1576" s="260">
        <v>0.36874999999999997</v>
      </c>
      <c r="F1576" s="247">
        <v>3326</v>
      </c>
      <c r="G1576" s="25"/>
      <c r="H1576" s="90" t="s">
        <v>896</v>
      </c>
      <c r="I1576" s="246" t="s">
        <v>192</v>
      </c>
    </row>
    <row r="1577" spans="2:10" x14ac:dyDescent="0.2">
      <c r="B1577" s="247" t="s">
        <v>7</v>
      </c>
      <c r="C1577" s="301">
        <v>18825</v>
      </c>
      <c r="D1577" s="260">
        <v>0.77222222222222225</v>
      </c>
      <c r="F1577" s="247">
        <v>3787</v>
      </c>
      <c r="G1577" s="25"/>
      <c r="H1577" s="90" t="s">
        <v>909</v>
      </c>
      <c r="I1577" s="246" t="s">
        <v>1072</v>
      </c>
    </row>
    <row r="1578" spans="2:10" x14ac:dyDescent="0.2">
      <c r="B1578" s="247" t="s">
        <v>7</v>
      </c>
      <c r="C1578" s="301">
        <v>18825</v>
      </c>
      <c r="D1578" s="260">
        <v>0.8041666666666667</v>
      </c>
      <c r="F1578" s="14">
        <v>3098</v>
      </c>
      <c r="G1578" s="25"/>
      <c r="H1578" s="90" t="str">
        <f>VLOOKUP($F1578,'Alarm boxes'!$E$17:$F$962,2)</f>
        <v>Ave K &amp; E 23rd St</v>
      </c>
      <c r="I1578" s="246" t="s">
        <v>192</v>
      </c>
    </row>
    <row r="1579" spans="2:10" x14ac:dyDescent="0.2">
      <c r="B1579" s="247" t="s">
        <v>7</v>
      </c>
      <c r="C1579" s="301">
        <v>18829</v>
      </c>
      <c r="D1579" s="260">
        <v>0.68402777777777779</v>
      </c>
      <c r="F1579" s="247">
        <v>3710</v>
      </c>
      <c r="G1579" s="25"/>
      <c r="H1579" s="90" t="str">
        <f>VLOOKUP($F1579,'Alarm boxes'!$E$17:$F$962,2)</f>
        <v>Dahill Rd &amp; Ave C</v>
      </c>
      <c r="I1579" s="246" t="s">
        <v>44</v>
      </c>
    </row>
    <row r="1580" spans="2:10" x14ac:dyDescent="0.2">
      <c r="B1580" s="247" t="s">
        <v>7</v>
      </c>
      <c r="C1580" s="301">
        <v>18831</v>
      </c>
      <c r="D1580" s="260">
        <v>0.79305555555555562</v>
      </c>
      <c r="F1580" s="247">
        <v>2944</v>
      </c>
      <c r="G1580" s="25"/>
      <c r="H1580" s="90" t="str">
        <f>VLOOKUP($F1580,'Alarm boxes'!$E$17:$F$962,2)</f>
        <v>Ave K &amp; E 7th St</v>
      </c>
      <c r="I1580" s="246" t="s">
        <v>569</v>
      </c>
    </row>
    <row r="1581" spans="2:10" x14ac:dyDescent="0.2">
      <c r="B1581" s="247" t="s">
        <v>7</v>
      </c>
      <c r="C1581" s="301">
        <v>18831</v>
      </c>
      <c r="D1581" s="260">
        <v>0.84513888888888899</v>
      </c>
      <c r="F1581" s="247">
        <v>3772</v>
      </c>
      <c r="G1581" s="25"/>
      <c r="H1581" s="90" t="str">
        <f>VLOOKUP($F1581,'Alarm boxes'!$E$17:$F$962,2)</f>
        <v>Albemarle Rd &amp; E 5th St</v>
      </c>
      <c r="I1581" s="246" t="s">
        <v>44</v>
      </c>
    </row>
    <row r="1582" spans="2:10" x14ac:dyDescent="0.2">
      <c r="B1582" s="247" t="s">
        <v>7</v>
      </c>
      <c r="C1582" s="301">
        <v>18832</v>
      </c>
      <c r="D1582" s="260">
        <v>0.18402777777777779</v>
      </c>
      <c r="F1582" s="247">
        <v>2524</v>
      </c>
      <c r="G1582" s="25"/>
      <c r="H1582" s="90" t="str">
        <f>VLOOKUP($F1582,'Alarm boxes'!$E$17:$F$962,2)</f>
        <v>McDonald Ave &amp; Ave I</v>
      </c>
      <c r="I1582" s="246" t="s">
        <v>44</v>
      </c>
    </row>
    <row r="1583" spans="2:10" x14ac:dyDescent="0.2">
      <c r="B1583" s="247" t="s">
        <v>7</v>
      </c>
      <c r="C1583" s="301">
        <v>18832</v>
      </c>
      <c r="D1583" s="260">
        <v>0.85</v>
      </c>
      <c r="F1583" s="247">
        <v>2506</v>
      </c>
      <c r="G1583" s="25"/>
      <c r="H1583" s="90" t="str">
        <f>VLOOKUP($F1583,'Alarm boxes'!$E$17:$F$962,2)</f>
        <v>18th Ave &amp; E 9th St</v>
      </c>
      <c r="I1583" s="246" t="s">
        <v>44</v>
      </c>
    </row>
    <row r="1584" spans="2:10" x14ac:dyDescent="0.2">
      <c r="B1584" s="247" t="s">
        <v>7</v>
      </c>
      <c r="C1584" s="301">
        <v>18835</v>
      </c>
      <c r="D1584" s="260">
        <v>0.56944444444444442</v>
      </c>
      <c r="F1584" s="247">
        <v>2528</v>
      </c>
      <c r="G1584" s="25"/>
      <c r="H1584" s="90" t="str">
        <f>VLOOKUP($F1584,'Alarm boxes'!$E$17:$F$962,2)</f>
        <v>20th Ave &amp; 59th St</v>
      </c>
      <c r="I1584" s="246" t="s">
        <v>44</v>
      </c>
    </row>
    <row r="1585" spans="2:10" x14ac:dyDescent="0.2">
      <c r="B1585" s="247" t="s">
        <v>7</v>
      </c>
      <c r="C1585" s="301">
        <v>18835</v>
      </c>
      <c r="D1585" s="260">
        <v>0.6958333333333333</v>
      </c>
      <c r="F1585" s="247">
        <v>2526</v>
      </c>
      <c r="G1585" s="29" t="s">
        <v>1295</v>
      </c>
      <c r="H1585" s="90" t="str">
        <f>VLOOKUP($F1585,'Alarm boxes'!$E$17:$F$962,2)</f>
        <v>20th Ave &amp; 53rd St</v>
      </c>
      <c r="I1585" s="246" t="s">
        <v>44</v>
      </c>
      <c r="J1585" s="348" t="str">
        <f>CONCATENATE(B1585,$J$6,F1585)</f>
        <v>E 250 special call to box 2526</v>
      </c>
    </row>
    <row r="1586" spans="2:10" x14ac:dyDescent="0.2">
      <c r="B1586" s="247" t="s">
        <v>7</v>
      </c>
      <c r="C1586" s="301">
        <v>18836</v>
      </c>
      <c r="D1586" s="260">
        <v>0.55833333333333335</v>
      </c>
      <c r="F1586" s="247">
        <v>2542</v>
      </c>
      <c r="G1586" s="25"/>
      <c r="H1586" s="90" t="str">
        <f>VLOOKUP($F1586,'Alarm boxes'!$E$17:$F$962,2)</f>
        <v>15th Ave &amp; 38th St</v>
      </c>
      <c r="I1586" s="246" t="s">
        <v>925</v>
      </c>
    </row>
    <row r="1587" spans="2:10" x14ac:dyDescent="0.2">
      <c r="B1587" s="16" t="s">
        <v>7</v>
      </c>
      <c r="C1587" s="303">
        <v>18836</v>
      </c>
      <c r="D1587" s="264">
        <v>0.61597222222222225</v>
      </c>
      <c r="E1587" s="16"/>
      <c r="F1587" s="16">
        <v>2508</v>
      </c>
      <c r="G1587" s="30"/>
      <c r="H1587" s="91" t="str">
        <f>VLOOKUP($F1587,'Alarm boxes'!$E$17:$F$962,2)</f>
        <v>Ditmas Ave &amp; Ocean Pkway</v>
      </c>
      <c r="I1587" s="48" t="s">
        <v>196</v>
      </c>
      <c r="J1587" s="413"/>
    </row>
    <row r="1588" spans="2:10" x14ac:dyDescent="0.2">
      <c r="B1588" s="247" t="s">
        <v>7</v>
      </c>
      <c r="C1588" s="301">
        <v>18843</v>
      </c>
      <c r="D1588" s="260">
        <v>0.47500000000000003</v>
      </c>
      <c r="F1588" s="247">
        <v>2556</v>
      </c>
      <c r="G1588" s="25"/>
      <c r="H1588" s="90" t="str">
        <f>VLOOKUP($F1588,'Alarm boxes'!$E$17:$F$962,2)</f>
        <v>15th Ave &amp; 59th St</v>
      </c>
      <c r="I1588" s="246" t="s">
        <v>44</v>
      </c>
    </row>
    <row r="1589" spans="2:10" x14ac:dyDescent="0.2">
      <c r="B1589" s="247" t="s">
        <v>7</v>
      </c>
      <c r="C1589" s="301">
        <v>18843</v>
      </c>
      <c r="D1589" s="260">
        <v>0.62083333333333335</v>
      </c>
      <c r="F1589" s="247">
        <v>2930</v>
      </c>
      <c r="G1589" s="29" t="s">
        <v>1296</v>
      </c>
      <c r="H1589" s="90" t="str">
        <f>VLOOKUP($F1589,'Alarm boxes'!$E$17:$F$962,2)</f>
        <v>Ave I &amp; Coney Island Ave</v>
      </c>
      <c r="I1589" s="246" t="s">
        <v>1072</v>
      </c>
      <c r="J1589" s="348" t="str">
        <f>CONCATENATE(B1589,$J$6,F1589)</f>
        <v>E 250 special call to box 2930</v>
      </c>
    </row>
    <row r="1590" spans="2:10" x14ac:dyDescent="0.2">
      <c r="B1590" s="247" t="s">
        <v>7</v>
      </c>
      <c r="C1590" s="301">
        <v>18844</v>
      </c>
      <c r="D1590" s="260">
        <v>0.71527777777777779</v>
      </c>
      <c r="F1590" s="247">
        <v>2530</v>
      </c>
      <c r="G1590" s="25"/>
      <c r="H1590" s="90" t="str">
        <f>VLOOKUP($F1590,'Alarm boxes'!$E$17:$F$962,2)</f>
        <v>18th ave &amp; 59th St</v>
      </c>
      <c r="I1590" s="246" t="s">
        <v>44</v>
      </c>
    </row>
    <row r="1591" spans="2:10" x14ac:dyDescent="0.2">
      <c r="B1591" s="247" t="s">
        <v>7</v>
      </c>
      <c r="C1591" s="301">
        <v>18846</v>
      </c>
      <c r="D1591" s="260">
        <v>0.86875000000000002</v>
      </c>
      <c r="F1591" s="247">
        <v>2522</v>
      </c>
      <c r="G1591" s="25"/>
      <c r="H1591" s="90" t="str">
        <f>VLOOKUP($F1591,'Alarm boxes'!$E$17:$F$962,2)</f>
        <v>McDonald Ave &amp; Webster Ave</v>
      </c>
      <c r="I1591" s="246" t="s">
        <v>49</v>
      </c>
    </row>
    <row r="1592" spans="2:10" x14ac:dyDescent="0.2">
      <c r="B1592" s="247" t="s">
        <v>7</v>
      </c>
      <c r="C1592" s="301">
        <v>18850</v>
      </c>
      <c r="D1592" s="260">
        <v>0.54236111111111118</v>
      </c>
      <c r="E1592" s="32">
        <v>0.5708333333333333</v>
      </c>
      <c r="F1592" s="247">
        <v>3019</v>
      </c>
      <c r="G1592" s="25"/>
      <c r="H1592" s="90" t="str">
        <f>VLOOKUP($F1592,'Alarm boxes'!$E$17:$F$962,2)</f>
        <v>Ocean Ave &amp; Ave J</v>
      </c>
      <c r="I1592" s="246" t="s">
        <v>196</v>
      </c>
    </row>
    <row r="1593" spans="2:10" x14ac:dyDescent="0.2">
      <c r="B1593" s="247" t="s">
        <v>7</v>
      </c>
      <c r="C1593" s="301">
        <v>18850</v>
      </c>
      <c r="D1593" s="260">
        <v>0.60347222222222219</v>
      </c>
      <c r="F1593" s="247">
        <v>2571</v>
      </c>
      <c r="G1593" s="25"/>
      <c r="H1593" s="90" t="str">
        <f>VLOOKUP($F1593,'Alarm boxes'!$E$17:$F$962,2)</f>
        <v>14th Ave &amp; 43rd St</v>
      </c>
      <c r="I1593" s="246" t="s">
        <v>419</v>
      </c>
    </row>
    <row r="1594" spans="2:10" x14ac:dyDescent="0.2">
      <c r="B1594" s="247" t="s">
        <v>7</v>
      </c>
      <c r="C1594" s="301">
        <v>18850</v>
      </c>
      <c r="D1594" s="260">
        <v>0.72083333333333333</v>
      </c>
      <c r="F1594" s="247">
        <v>3324</v>
      </c>
      <c r="G1594" s="25"/>
      <c r="H1594" s="90" t="str">
        <f>VLOOKUP($F1594,'Alarm boxes'!$E$17:$F$962,2)</f>
        <v>Ave O &amp; E 17th St</v>
      </c>
      <c r="I1594" s="246" t="s">
        <v>1297</v>
      </c>
    </row>
    <row r="1595" spans="2:10" x14ac:dyDescent="0.2">
      <c r="B1595" s="247" t="s">
        <v>7</v>
      </c>
      <c r="C1595" s="301">
        <v>18851</v>
      </c>
      <c r="D1595" s="260">
        <v>0.73055555555555562</v>
      </c>
      <c r="F1595" s="247">
        <v>2951</v>
      </c>
      <c r="G1595" s="25"/>
      <c r="H1595" s="90" t="str">
        <f>VLOOKUP($F1595,'Alarm boxes'!$E$17:$F$962,2)</f>
        <v>24th Ave &amp; Dahill Rd</v>
      </c>
      <c r="I1595" s="246" t="s">
        <v>44</v>
      </c>
    </row>
    <row r="1596" spans="2:10" x14ac:dyDescent="0.2">
      <c r="B1596" s="247" t="s">
        <v>7</v>
      </c>
      <c r="C1596" s="301">
        <v>18854</v>
      </c>
      <c r="D1596" s="260">
        <v>0.81597222222222221</v>
      </c>
      <c r="F1596" s="247">
        <v>2508</v>
      </c>
      <c r="G1596" s="25"/>
      <c r="H1596" s="90" t="str">
        <f>VLOOKUP($F1596,'Alarm boxes'!$E$17:$F$962,2)</f>
        <v>Ditmas Ave &amp; Ocean Pkway</v>
      </c>
      <c r="I1596" s="246" t="s">
        <v>44</v>
      </c>
    </row>
    <row r="1597" spans="2:10" x14ac:dyDescent="0.2">
      <c r="B1597" s="247" t="s">
        <v>7</v>
      </c>
      <c r="C1597" s="301">
        <v>18855</v>
      </c>
      <c r="D1597" s="260">
        <v>0.11666666666666665</v>
      </c>
      <c r="F1597" s="247">
        <v>2989</v>
      </c>
      <c r="G1597" s="25"/>
      <c r="H1597" s="90" t="str">
        <f>VLOOKUP($F1597,'Alarm boxes'!$E$17:$F$962,2)</f>
        <v>Coney Island &amp; Ave M</v>
      </c>
      <c r="I1597" s="246" t="s">
        <v>82</v>
      </c>
    </row>
    <row r="1598" spans="2:10" x14ac:dyDescent="0.2">
      <c r="B1598" s="247" t="s">
        <v>7</v>
      </c>
      <c r="C1598" s="301">
        <v>18858</v>
      </c>
      <c r="D1598" s="260">
        <v>0.90416666666666667</v>
      </c>
      <c r="E1598" s="32">
        <v>0.97361111111111109</v>
      </c>
      <c r="F1598" s="247">
        <v>2940</v>
      </c>
      <c r="G1598" s="25"/>
      <c r="H1598" s="90" t="str">
        <f>VLOOKUP($F1598,'Alarm boxes'!$E$17:$F$962,2)</f>
        <v>Coney Island &amp; Ave K</v>
      </c>
      <c r="I1598" s="246" t="s">
        <v>196</v>
      </c>
    </row>
    <row r="1599" spans="2:10" x14ac:dyDescent="0.2">
      <c r="B1599" s="247" t="s">
        <v>7</v>
      </c>
      <c r="C1599" s="301">
        <v>18861</v>
      </c>
      <c r="D1599" s="260">
        <v>0.81388888888888899</v>
      </c>
      <c r="E1599" s="32">
        <v>0.90277777777777779</v>
      </c>
      <c r="F1599" s="247">
        <v>2954</v>
      </c>
      <c r="G1599" s="25"/>
      <c r="H1599" s="90" t="str">
        <f>VLOOKUP($F1599,'Alarm boxes'!$E$17:$F$962,2)</f>
        <v>23 rd Ave &amp; 64th St</v>
      </c>
      <c r="I1599" s="246" t="s">
        <v>196</v>
      </c>
    </row>
    <row r="1600" spans="2:10" x14ac:dyDescent="0.2">
      <c r="B1600" s="247" t="s">
        <v>7</v>
      </c>
      <c r="C1600" s="301">
        <v>18861</v>
      </c>
      <c r="D1600" s="260">
        <v>0.90902777777777777</v>
      </c>
      <c r="F1600" s="247">
        <v>3709</v>
      </c>
      <c r="G1600" s="25"/>
      <c r="H1600" s="90" t="str">
        <f>VLOOKUP($F1600,'Alarm boxes'!$E$17:$F$962,2)</f>
        <v>Dahill Rd &amp; 40th St</v>
      </c>
      <c r="I1600" s="246" t="s">
        <v>49</v>
      </c>
    </row>
    <row r="1601" spans="2:10" x14ac:dyDescent="0.2">
      <c r="B1601" s="16" t="s">
        <v>7</v>
      </c>
      <c r="C1601" s="303">
        <v>18869</v>
      </c>
      <c r="D1601" s="264">
        <v>8.0555555555555561E-2</v>
      </c>
      <c r="E1601" s="16"/>
      <c r="F1601" s="16">
        <v>3787</v>
      </c>
      <c r="G1601" s="30"/>
      <c r="H1601" s="91" t="str">
        <f>VLOOKUP($F1601,'Alarm boxes'!$E$17:$F$962,2)</f>
        <v>18th Ave &amp; 53rd St</v>
      </c>
      <c r="I1601" s="48" t="s">
        <v>44</v>
      </c>
      <c r="J1601" s="413"/>
    </row>
    <row r="1602" spans="2:10" x14ac:dyDescent="0.2">
      <c r="B1602" s="247" t="s">
        <v>7</v>
      </c>
      <c r="C1602" s="301">
        <v>18872</v>
      </c>
      <c r="D1602" s="260">
        <v>0.35902777777777778</v>
      </c>
      <c r="F1602" s="247">
        <v>2522</v>
      </c>
      <c r="G1602" s="25"/>
      <c r="H1602" s="90" t="str">
        <f>VLOOKUP($F1602,'Alarm boxes'!$E$17:$F$962,2)</f>
        <v>McDonald Ave &amp; Webster Ave</v>
      </c>
      <c r="I1602" s="246" t="s">
        <v>44</v>
      </c>
    </row>
    <row r="1603" spans="2:10" x14ac:dyDescent="0.2">
      <c r="B1603" s="247" t="s">
        <v>7</v>
      </c>
      <c r="C1603" s="301">
        <v>18872</v>
      </c>
      <c r="D1603" s="260">
        <v>0.69236111111111109</v>
      </c>
      <c r="F1603" s="247">
        <v>3790</v>
      </c>
      <c r="G1603" s="25"/>
      <c r="H1603" s="90" t="str">
        <f>VLOOKUP($F1603,'Alarm boxes'!$E$17:$F$962,2)</f>
        <v>17th Ave &amp; 56th St</v>
      </c>
      <c r="I1603" s="246" t="s">
        <v>44</v>
      </c>
    </row>
    <row r="1604" spans="2:10" x14ac:dyDescent="0.2">
      <c r="B1604" s="247" t="s">
        <v>7</v>
      </c>
      <c r="C1604" s="301">
        <v>18875</v>
      </c>
      <c r="D1604" s="260">
        <v>0.89236111111111116</v>
      </c>
      <c r="F1604" s="247">
        <v>2939</v>
      </c>
      <c r="G1604" s="25"/>
      <c r="H1604" s="90" t="str">
        <f>VLOOKUP($F1604,'Alarm boxes'!$E$17:$F$962,2)</f>
        <v>Ave L &amp; E 12th St</v>
      </c>
      <c r="I1604" s="246" t="s">
        <v>192</v>
      </c>
    </row>
    <row r="1605" spans="2:10" x14ac:dyDescent="0.2">
      <c r="B1605" s="247" t="s">
        <v>7</v>
      </c>
      <c r="C1605" s="301">
        <v>18876</v>
      </c>
      <c r="D1605" s="260">
        <v>0.97499999999999998</v>
      </c>
      <c r="F1605" s="247">
        <v>2927</v>
      </c>
      <c r="G1605" s="25"/>
      <c r="H1605" s="90" t="str">
        <f>VLOOKUP($F1605,'Alarm boxes'!$E$17:$F$962,2)</f>
        <v>Ave J &amp; Ocean Pkway</v>
      </c>
      <c r="I1605" s="246" t="s">
        <v>49</v>
      </c>
    </row>
    <row r="1606" spans="2:10" x14ac:dyDescent="0.2">
      <c r="B1606" s="247" t="s">
        <v>7</v>
      </c>
      <c r="C1606" s="301">
        <v>18877</v>
      </c>
      <c r="D1606" s="260">
        <v>0.11666666666666665</v>
      </c>
      <c r="F1606" s="247">
        <v>2514</v>
      </c>
      <c r="G1606" s="25"/>
      <c r="H1606" s="90" t="str">
        <f>VLOOKUP($F1606,'Alarm boxes'!$E$17:$F$962,2)</f>
        <v>Ave C &amp; E 2nd St</v>
      </c>
      <c r="I1606" s="246" t="s">
        <v>196</v>
      </c>
    </row>
    <row r="1607" spans="2:10" x14ac:dyDescent="0.2">
      <c r="B1607" s="247" t="s">
        <v>7</v>
      </c>
      <c r="C1607" s="301">
        <v>18879</v>
      </c>
      <c r="D1607" s="260">
        <v>0.7368055555555556</v>
      </c>
      <c r="F1607" s="247">
        <v>2992</v>
      </c>
      <c r="G1607" s="25"/>
      <c r="H1607" s="90" t="str">
        <f>VLOOKUP($F1607,'Alarm boxes'!$E$17:$F$962,2)</f>
        <v>Ave M &amp; E 15th St</v>
      </c>
      <c r="I1607" s="246" t="s">
        <v>61</v>
      </c>
    </row>
    <row r="1608" spans="2:10" x14ac:dyDescent="0.2">
      <c r="B1608" s="247" t="s">
        <v>7</v>
      </c>
      <c r="C1608" s="301">
        <v>18880</v>
      </c>
      <c r="D1608" s="260">
        <v>0.51736111111111105</v>
      </c>
      <c r="F1608" s="247">
        <v>2448</v>
      </c>
      <c r="G1608" s="25"/>
      <c r="H1608" s="90" t="str">
        <f>VLOOKUP($F1608,'Alarm boxes'!$E$17:$F$962,2)</f>
        <v>Glenwood Rd &amp; Bedford Ave</v>
      </c>
      <c r="I1608" s="246" t="s">
        <v>49</v>
      </c>
    </row>
    <row r="1609" spans="2:10" x14ac:dyDescent="0.2">
      <c r="B1609" s="247" t="s">
        <v>7</v>
      </c>
      <c r="C1609" s="301">
        <v>18880</v>
      </c>
      <c r="D1609" s="260">
        <v>0.73472222222222217</v>
      </c>
      <c r="F1609" s="247">
        <v>2952</v>
      </c>
      <c r="G1609" s="25"/>
      <c r="H1609" s="90" t="str">
        <f>VLOOKUP($F1609,'Alarm boxes'!$E$17:$F$962,2)</f>
        <v>23 rd Ave &amp; 62nd St</v>
      </c>
      <c r="I1609" s="246" t="s">
        <v>63</v>
      </c>
    </row>
    <row r="1610" spans="2:10" x14ac:dyDescent="0.2">
      <c r="B1610" s="247" t="s">
        <v>7</v>
      </c>
      <c r="C1610" s="301">
        <v>18884</v>
      </c>
      <c r="D1610" s="260">
        <v>7.4999999999999997E-2</v>
      </c>
      <c r="F1610" s="247">
        <v>2989</v>
      </c>
      <c r="G1610" s="25"/>
      <c r="H1610" s="90" t="str">
        <f>VLOOKUP($F1610,'Alarm boxes'!$E$17:$F$962,2)</f>
        <v>Coney Island &amp; Ave M</v>
      </c>
      <c r="I1610" s="246" t="s">
        <v>419</v>
      </c>
    </row>
    <row r="1611" spans="2:10" x14ac:dyDescent="0.2">
      <c r="B1611" s="247" t="s">
        <v>7</v>
      </c>
      <c r="C1611" s="301">
        <v>18884</v>
      </c>
      <c r="D1611" s="260">
        <v>0.15972222222222224</v>
      </c>
      <c r="F1611" s="247">
        <v>2861</v>
      </c>
      <c r="G1611" s="25"/>
      <c r="H1611" s="90" t="str">
        <f>VLOOKUP($F1611,'Alarm boxes'!$E$17:$F$962,2)</f>
        <v>20th Ave &amp; 65th St</v>
      </c>
      <c r="I1611" s="246" t="s">
        <v>49</v>
      </c>
    </row>
    <row r="1612" spans="2:10" x14ac:dyDescent="0.2">
      <c r="B1612" s="247" t="s">
        <v>7</v>
      </c>
      <c r="C1612" s="301">
        <v>18890</v>
      </c>
      <c r="D1612" s="260">
        <v>0.93611111111111101</v>
      </c>
      <c r="F1612" s="247">
        <v>2912</v>
      </c>
      <c r="G1612" s="25"/>
      <c r="H1612" s="90" t="str">
        <f>VLOOKUP($F1612,'Alarm boxes'!$E$17:$F$962,2)</f>
        <v>Bay Parkway &amp; 65th St</v>
      </c>
      <c r="I1612" s="246" t="s">
        <v>61</v>
      </c>
    </row>
    <row r="1613" spans="2:10" x14ac:dyDescent="0.2">
      <c r="B1613" s="247" t="s">
        <v>7</v>
      </c>
      <c r="C1613" s="301">
        <v>18891</v>
      </c>
      <c r="D1613" s="260">
        <v>7.2916666666666671E-2</v>
      </c>
      <c r="F1613" s="247">
        <v>2975</v>
      </c>
      <c r="G1613" s="25"/>
      <c r="H1613" s="90" t="str">
        <f>VLOOKUP($F1613,'Alarm boxes'!$E$17:$F$962,2)</f>
        <v>Ave M &amp; E 3rd St</v>
      </c>
      <c r="I1613" s="246" t="s">
        <v>62</v>
      </c>
    </row>
    <row r="1614" spans="2:10" x14ac:dyDescent="0.2">
      <c r="B1614" s="16" t="s">
        <v>7</v>
      </c>
      <c r="C1614" s="303">
        <v>18891</v>
      </c>
      <c r="D1614" s="264">
        <v>0.10625</v>
      </c>
      <c r="E1614" s="16"/>
      <c r="F1614" s="16">
        <v>2530</v>
      </c>
      <c r="G1614" s="30"/>
      <c r="H1614" s="91" t="str">
        <f>VLOOKUP($F1614,'Alarm boxes'!$E$17:$F$962,2)</f>
        <v>18th ave &amp; 59th St</v>
      </c>
      <c r="I1614" s="48" t="s">
        <v>838</v>
      </c>
      <c r="J1614" s="413"/>
    </row>
    <row r="1615" spans="2:10" x14ac:dyDescent="0.2">
      <c r="B1615" s="247" t="s">
        <v>7</v>
      </c>
      <c r="C1615" s="301">
        <v>18902</v>
      </c>
      <c r="D1615" s="260">
        <v>0.48125000000000001</v>
      </c>
      <c r="F1615" s="247">
        <v>2431</v>
      </c>
      <c r="G1615" s="25"/>
      <c r="H1615" s="90" t="str">
        <f>VLOOKUP($F1615,'Alarm boxes'!$E$17:$F$962,2)</f>
        <v>Flatbush Ave &amp; Hillel Pl</v>
      </c>
      <c r="I1615" s="246" t="s">
        <v>49</v>
      </c>
    </row>
    <row r="1616" spans="2:10" x14ac:dyDescent="0.2">
      <c r="B1616" s="247" t="s">
        <v>7</v>
      </c>
      <c r="C1616" s="301">
        <v>18902</v>
      </c>
      <c r="D1616" s="260">
        <v>0.52222222222222225</v>
      </c>
      <c r="E1616" s="32">
        <v>0.54583333333333328</v>
      </c>
      <c r="F1616" s="247">
        <v>2517</v>
      </c>
      <c r="G1616" s="25"/>
      <c r="H1616" s="90" t="str">
        <f>VLOOKUP($F1616,'Alarm boxes'!$E$17:$F$962,2)</f>
        <v>Ditmas Ave &amp; E 4th St</v>
      </c>
      <c r="I1616" s="246" t="s">
        <v>91</v>
      </c>
    </row>
    <row r="1617" spans="2:10" x14ac:dyDescent="0.2">
      <c r="B1617" s="247" t="s">
        <v>7</v>
      </c>
      <c r="C1617" s="301">
        <v>18904</v>
      </c>
      <c r="D1617" s="260">
        <v>0.76527777777777783</v>
      </c>
      <c r="F1617" s="247">
        <v>2989</v>
      </c>
      <c r="G1617" s="25"/>
      <c r="H1617" s="90" t="str">
        <f>VLOOKUP($F1617,'Alarm boxes'!$E$17:$F$962,2)</f>
        <v>Coney Island &amp; Ave M</v>
      </c>
      <c r="I1617" s="246" t="s">
        <v>91</v>
      </c>
    </row>
    <row r="1618" spans="2:10" x14ac:dyDescent="0.2">
      <c r="B1618" s="247" t="s">
        <v>7</v>
      </c>
      <c r="C1618" s="301">
        <v>18905</v>
      </c>
      <c r="D1618" s="260">
        <v>0.80763888888888891</v>
      </c>
      <c r="F1618" s="247">
        <v>2534</v>
      </c>
      <c r="G1618" s="25"/>
      <c r="H1618" s="90" t="str">
        <f>VLOOKUP($F1618,'Alarm boxes'!$E$17:$F$962,2)</f>
        <v>17th Ave &amp; 54th St</v>
      </c>
      <c r="I1618" s="246" t="s">
        <v>192</v>
      </c>
    </row>
    <row r="1619" spans="2:10" x14ac:dyDescent="0.2">
      <c r="B1619" s="247" t="s">
        <v>7</v>
      </c>
      <c r="C1619" s="301">
        <v>18909</v>
      </c>
      <c r="D1619" s="260">
        <v>0.73125000000000007</v>
      </c>
      <c r="F1619" s="247">
        <v>2571</v>
      </c>
      <c r="G1619" s="25"/>
      <c r="H1619" s="90" t="str">
        <f>VLOOKUP($F1619,'Alarm boxes'!$E$17:$F$962,2)</f>
        <v>14th Ave &amp; 43rd St</v>
      </c>
      <c r="I1619" s="246" t="s">
        <v>61</v>
      </c>
    </row>
    <row r="1620" spans="2:10" x14ac:dyDescent="0.2">
      <c r="B1620" s="247" t="s">
        <v>7</v>
      </c>
      <c r="C1620" s="301">
        <v>18913</v>
      </c>
      <c r="D1620" s="260">
        <v>0.82013888888888886</v>
      </c>
      <c r="F1620" s="247">
        <v>2912</v>
      </c>
      <c r="G1620" s="25"/>
      <c r="H1620" s="90" t="str">
        <f>VLOOKUP($F1620,'Alarm boxes'!$E$17:$F$962,2)</f>
        <v>Bay Parkway &amp; 65th St</v>
      </c>
      <c r="I1620" s="246" t="s">
        <v>91</v>
      </c>
    </row>
    <row r="1621" spans="2:10" x14ac:dyDescent="0.2">
      <c r="B1621" s="247" t="s">
        <v>7</v>
      </c>
      <c r="C1621" s="301">
        <v>18914</v>
      </c>
      <c r="D1621" s="260">
        <v>4.1666666666666664E-2</v>
      </c>
      <c r="F1621" s="247">
        <v>2539</v>
      </c>
      <c r="G1621" s="25"/>
      <c r="H1621" s="90" t="str">
        <f>VLOOKUP($F1621,'Alarm boxes'!$E$17:$F$962,2)</f>
        <v>16th Ave &amp; 47th St</v>
      </c>
      <c r="I1621" s="246" t="s">
        <v>44</v>
      </c>
    </row>
    <row r="1622" spans="2:10" x14ac:dyDescent="0.2">
      <c r="B1622" s="247" t="s">
        <v>7</v>
      </c>
      <c r="C1622" s="301">
        <v>18916</v>
      </c>
      <c r="D1622" s="260">
        <v>0.39166666666666666</v>
      </c>
      <c r="F1622" s="247">
        <v>2569</v>
      </c>
      <c r="G1622" s="25"/>
      <c r="H1622" s="90" t="str">
        <f>VLOOKUP($F1622,'Alarm boxes'!$E$17:$F$962,2)</f>
        <v>14th Ave &amp; 45th St</v>
      </c>
      <c r="I1622" s="246" t="s">
        <v>44</v>
      </c>
    </row>
    <row r="1623" spans="2:10" x14ac:dyDescent="0.2">
      <c r="B1623" s="247" t="s">
        <v>7</v>
      </c>
      <c r="C1623" s="301">
        <v>18916</v>
      </c>
      <c r="D1623" s="260">
        <v>0.67222222222222217</v>
      </c>
      <c r="F1623" s="247">
        <v>2993</v>
      </c>
      <c r="G1623" s="25"/>
      <c r="H1623" s="90" t="str">
        <f>VLOOKUP($F1623,'Alarm boxes'!$E$17:$F$962,2)</f>
        <v>Ave N &amp; E 14th St</v>
      </c>
      <c r="I1623" s="246" t="s">
        <v>192</v>
      </c>
    </row>
    <row r="1624" spans="2:10" x14ac:dyDescent="0.2">
      <c r="B1624" s="247" t="s">
        <v>7</v>
      </c>
      <c r="C1624" s="301">
        <v>18920</v>
      </c>
      <c r="D1624" s="260">
        <v>0.82361111111111107</v>
      </c>
      <c r="F1624" s="14">
        <v>2852</v>
      </c>
      <c r="G1624" s="25"/>
      <c r="H1624" s="90" t="str">
        <f>VLOOKUP($F1624,'Alarm boxes'!$E$17:$F$962,2)</f>
        <v>17th Ave &amp; 65th St</v>
      </c>
      <c r="I1624" s="246" t="s">
        <v>44</v>
      </c>
    </row>
    <row r="1625" spans="2:10" x14ac:dyDescent="0.2">
      <c r="B1625" s="247" t="s">
        <v>7</v>
      </c>
      <c r="C1625" s="301">
        <v>18920</v>
      </c>
      <c r="D1625" s="260">
        <v>0.83263888888888893</v>
      </c>
      <c r="F1625" s="247">
        <v>2983</v>
      </c>
      <c r="G1625" s="25"/>
      <c r="H1625" s="90" t="str">
        <f>VLOOKUP($F1625,'Alarm boxes'!$E$17:$F$962,2)</f>
        <v>Ave P &amp; Ocean Pkway</v>
      </c>
      <c r="I1625" s="246" t="s">
        <v>1125</v>
      </c>
    </row>
    <row r="1626" spans="2:10" x14ac:dyDescent="0.2">
      <c r="B1626" s="247" t="s">
        <v>7</v>
      </c>
      <c r="C1626" s="301">
        <v>18923</v>
      </c>
      <c r="D1626" s="260">
        <v>0.6430555555555556</v>
      </c>
      <c r="F1626" s="247">
        <v>2507</v>
      </c>
      <c r="G1626" s="25"/>
      <c r="H1626" s="90" t="str">
        <f>VLOOKUP($F1626,'Alarm boxes'!$E$17:$F$962,2)</f>
        <v>18th Ave &amp; Ocean Pkway</v>
      </c>
      <c r="I1626" s="246" t="s">
        <v>569</v>
      </c>
    </row>
    <row r="1627" spans="2:10" x14ac:dyDescent="0.2">
      <c r="B1627" s="247" t="s">
        <v>7</v>
      </c>
      <c r="C1627" s="301">
        <v>18923</v>
      </c>
      <c r="D1627" s="260">
        <v>0.72986111111111107</v>
      </c>
      <c r="F1627" s="247">
        <v>3365</v>
      </c>
      <c r="G1627" s="25"/>
      <c r="H1627" s="90" t="str">
        <f>VLOOKUP($F1627,'Alarm boxes'!$E$17:$F$962,2)</f>
        <v>Quentin Rd &amp; E 7th St</v>
      </c>
      <c r="I1627" s="246" t="s">
        <v>91</v>
      </c>
    </row>
    <row r="1628" spans="2:10" x14ac:dyDescent="0.2">
      <c r="B1628" s="247" t="s">
        <v>7</v>
      </c>
      <c r="C1628" s="301">
        <v>18924</v>
      </c>
      <c r="D1628" s="260">
        <v>0.50277777777777777</v>
      </c>
      <c r="E1628" s="32">
        <v>0.52361111111111114</v>
      </c>
      <c r="F1628" s="247">
        <v>2914</v>
      </c>
      <c r="G1628" s="25"/>
      <c r="H1628" s="90" t="str">
        <f>VLOOKUP($F1628,'Alarm boxes'!$E$17:$F$962,2)</f>
        <v>Bay Pkway &amp;  63rd St</v>
      </c>
      <c r="I1628" s="246" t="s">
        <v>569</v>
      </c>
    </row>
    <row r="1629" spans="2:10" x14ac:dyDescent="0.2">
      <c r="B1629" s="247" t="s">
        <v>7</v>
      </c>
      <c r="C1629" s="301">
        <v>18924</v>
      </c>
      <c r="D1629" s="260">
        <v>0.57638888888888895</v>
      </c>
      <c r="E1629" s="32">
        <v>0.67569444444444438</v>
      </c>
      <c r="F1629" s="247">
        <v>2493</v>
      </c>
      <c r="G1629" s="25"/>
      <c r="H1629" s="90" t="str">
        <f>VLOOKUP($F1629,'Alarm boxes'!$E$17:$F$962,2)</f>
        <v>Foster Ave &amp; E 8th St</v>
      </c>
      <c r="I1629" s="246" t="s">
        <v>192</v>
      </c>
    </row>
    <row r="1630" spans="2:10" x14ac:dyDescent="0.2">
      <c r="B1630" s="247" t="s">
        <v>7</v>
      </c>
      <c r="C1630" s="301">
        <v>18926</v>
      </c>
      <c r="D1630" s="260">
        <v>0.76388888888888884</v>
      </c>
      <c r="F1630" s="247">
        <v>2557</v>
      </c>
      <c r="G1630" s="25"/>
      <c r="H1630" s="90" t="str">
        <f>VLOOKUP($F1630,'Alarm boxes'!$E$17:$F$962,2)</f>
        <v>16th Ave &amp; 60th St</v>
      </c>
      <c r="I1630" s="246" t="s">
        <v>44</v>
      </c>
    </row>
    <row r="1631" spans="2:10" x14ac:dyDescent="0.2">
      <c r="B1631" s="247" t="s">
        <v>7</v>
      </c>
      <c r="C1631" s="301">
        <v>18927</v>
      </c>
      <c r="D1631" s="260">
        <v>0.76250000000000007</v>
      </c>
      <c r="E1631" s="32">
        <v>0.78611111111111109</v>
      </c>
      <c r="F1631" s="247">
        <v>2996</v>
      </c>
      <c r="G1631" s="29" t="s">
        <v>1057</v>
      </c>
      <c r="H1631" s="90" t="str">
        <f>VLOOKUP($F1631,'Alarm boxes'!$E$17:$F$962,2)</f>
        <v>Elmwood Ave &amp; E 2nd St</v>
      </c>
      <c r="I1631" s="246" t="s">
        <v>982</v>
      </c>
      <c r="J1631" s="348" t="str">
        <f>CONCATENATE(B1631,$J$6,F1631)</f>
        <v>E 250 special call to box 2996</v>
      </c>
    </row>
    <row r="1632" spans="2:10" x14ac:dyDescent="0.2">
      <c r="B1632" s="247" t="s">
        <v>7</v>
      </c>
      <c r="C1632" s="301">
        <v>18928</v>
      </c>
      <c r="D1632" s="260">
        <v>9.0277777777777787E-3</v>
      </c>
      <c r="F1632" s="247">
        <v>2516</v>
      </c>
      <c r="G1632" s="25"/>
      <c r="H1632" s="90" t="str">
        <f>VLOOKUP($F1632,'Alarm boxes'!$E$17:$F$962,2)</f>
        <v>McDonald Ave &amp; Cortelyou Rd</v>
      </c>
      <c r="I1632" s="246" t="s">
        <v>925</v>
      </c>
    </row>
    <row r="1633" spans="2:10" x14ac:dyDescent="0.2">
      <c r="B1633" s="247" t="s">
        <v>7</v>
      </c>
      <c r="C1633" s="301">
        <v>18928</v>
      </c>
      <c r="D1633" s="260">
        <v>2.8472222222222222E-2</v>
      </c>
      <c r="E1633" s="32">
        <v>4.9305555555555554E-2</v>
      </c>
      <c r="F1633" s="247">
        <v>2945</v>
      </c>
      <c r="G1633" s="25"/>
      <c r="H1633" s="90" t="str">
        <f>VLOOKUP($F1633,'Alarm boxes'!$E$17:$F$962,2)</f>
        <v>Ave L &amp; Ocean Pkway</v>
      </c>
      <c r="I1633" s="246" t="s">
        <v>49</v>
      </c>
    </row>
    <row r="1634" spans="2:10" x14ac:dyDescent="0.2">
      <c r="B1634" s="247" t="s">
        <v>7</v>
      </c>
      <c r="C1634" s="301">
        <v>18928</v>
      </c>
      <c r="D1634" s="260">
        <v>8.6111111111111124E-2</v>
      </c>
      <c r="F1634" s="247">
        <v>3784</v>
      </c>
      <c r="G1634" s="25"/>
      <c r="H1634" s="90" t="str">
        <f>VLOOKUP($F1634,'Alarm boxes'!$E$17:$F$962,2)</f>
        <v>14th Ave &amp; 41st St</v>
      </c>
      <c r="I1634" s="246" t="s">
        <v>50</v>
      </c>
    </row>
    <row r="1635" spans="2:10" x14ac:dyDescent="0.2">
      <c r="B1635" s="16" t="s">
        <v>7</v>
      </c>
      <c r="C1635" s="303">
        <v>18932</v>
      </c>
      <c r="D1635" s="264">
        <v>0.6791666666666667</v>
      </c>
      <c r="E1635" s="16"/>
      <c r="F1635" s="16">
        <v>3703</v>
      </c>
      <c r="G1635" s="30"/>
      <c r="H1635" s="91" t="str">
        <f>VLOOKUP($F1635,'Alarm boxes'!$E$17:$F$962,2)</f>
        <v>Ave F &amp; McDonald Ave</v>
      </c>
      <c r="I1635" s="48" t="s">
        <v>44</v>
      </c>
      <c r="J1635" s="413"/>
    </row>
    <row r="1636" spans="2:10" x14ac:dyDescent="0.2">
      <c r="B1636" s="247" t="s">
        <v>7</v>
      </c>
      <c r="C1636" s="301">
        <v>18934</v>
      </c>
      <c r="D1636" s="260">
        <v>0.81388888888888899</v>
      </c>
      <c r="F1636" s="247">
        <v>2525</v>
      </c>
      <c r="G1636" s="25"/>
      <c r="H1636" s="90" t="str">
        <f>VLOOKUP($F1636,'Alarm boxes'!$E$17:$F$962,2)</f>
        <v>19th Ave &amp; 50th St</v>
      </c>
      <c r="I1636" s="246" t="s">
        <v>61</v>
      </c>
    </row>
    <row r="1637" spans="2:10" x14ac:dyDescent="0.2">
      <c r="B1637" s="247" t="s">
        <v>7</v>
      </c>
      <c r="C1637" s="301">
        <v>18935</v>
      </c>
      <c r="D1637" s="260">
        <v>0.84375</v>
      </c>
      <c r="F1637" s="247">
        <v>3791</v>
      </c>
      <c r="G1637" s="25"/>
      <c r="H1637" s="90" t="str">
        <f>VLOOKUP($F1637,'Alarm boxes'!$E$17:$F$962,2)</f>
        <v>16th Ave &amp; 45th St</v>
      </c>
      <c r="I1637" s="246" t="s">
        <v>44</v>
      </c>
    </row>
    <row r="1638" spans="2:10" x14ac:dyDescent="0.2">
      <c r="B1638" s="247" t="s">
        <v>7</v>
      </c>
      <c r="C1638" s="301">
        <v>18938</v>
      </c>
      <c r="D1638" s="260">
        <v>0.36944444444444446</v>
      </c>
      <c r="F1638" s="247">
        <v>2907</v>
      </c>
      <c r="G1638" s="25"/>
      <c r="H1638" s="90" t="str">
        <f>VLOOKUP($F1638,'Alarm boxes'!$E$17:$F$962,2)</f>
        <v>21st Ave &amp; 70th St</v>
      </c>
      <c r="I1638" s="246" t="s">
        <v>192</v>
      </c>
    </row>
    <row r="1639" spans="2:10" x14ac:dyDescent="0.2">
      <c r="B1639" s="247" t="s">
        <v>7</v>
      </c>
      <c r="C1639" s="301">
        <v>18939</v>
      </c>
      <c r="D1639" s="260">
        <v>0.62222222222222223</v>
      </c>
      <c r="F1639" s="247">
        <v>2519</v>
      </c>
      <c r="G1639" s="25"/>
      <c r="H1639" s="90" t="str">
        <f>VLOOKUP($F1639,'Alarm boxes'!$E$17:$F$962,2)</f>
        <v>Ave F &amp; E 3rd St</v>
      </c>
      <c r="I1639" s="246" t="s">
        <v>196</v>
      </c>
    </row>
    <row r="1640" spans="2:10" x14ac:dyDescent="0.2">
      <c r="B1640" s="247" t="s">
        <v>7</v>
      </c>
      <c r="C1640" s="301">
        <v>18941</v>
      </c>
      <c r="D1640" s="260">
        <v>0.79583333333333339</v>
      </c>
      <c r="F1640" s="247">
        <v>2470</v>
      </c>
      <c r="G1640" s="29" t="s">
        <v>1190</v>
      </c>
      <c r="H1640" s="90" t="str">
        <f>VLOOKUP($F1640,'Alarm boxes'!$E$17:$F$962,2)</f>
        <v>Ave H &amp; E 16th St</v>
      </c>
      <c r="I1640" s="246" t="s">
        <v>174</v>
      </c>
      <c r="J1640" s="348" t="str">
        <f t="shared" ref="J1640:J1641" si="13">CONCATENATE(B1640,$J$6,F1640)</f>
        <v>E 250 special call to box 2470</v>
      </c>
    </row>
    <row r="1641" spans="2:10" x14ac:dyDescent="0.2">
      <c r="B1641" s="247" t="s">
        <v>7</v>
      </c>
      <c r="C1641" s="301">
        <v>18941</v>
      </c>
      <c r="D1641" s="260">
        <v>0.86944444444444446</v>
      </c>
      <c r="F1641" s="247">
        <v>2928</v>
      </c>
      <c r="G1641" s="29" t="s">
        <v>1301</v>
      </c>
      <c r="H1641" s="90" t="str">
        <f>VLOOKUP($F1641,'Alarm boxes'!$E$17:$F$962,2)</f>
        <v>Ave I &amp; E 9th St</v>
      </c>
      <c r="I1641" s="246" t="s">
        <v>927</v>
      </c>
      <c r="J1641" s="348" t="str">
        <f t="shared" si="13"/>
        <v>E 250 special call to box 2928</v>
      </c>
    </row>
    <row r="1642" spans="2:10" x14ac:dyDescent="0.2">
      <c r="B1642" s="247" t="s">
        <v>7</v>
      </c>
      <c r="C1642" s="301">
        <v>18941</v>
      </c>
      <c r="D1642" s="260">
        <v>0.91805555555555562</v>
      </c>
      <c r="F1642" s="247">
        <v>2437</v>
      </c>
      <c r="G1642" s="25"/>
      <c r="H1642" s="90" t="str">
        <f>VLOOKUP($F1642,'Alarm boxes'!$E$17:$F$962,2)</f>
        <v>Newkirk Ave &amp; E 28th St</v>
      </c>
      <c r="I1642" s="246" t="s">
        <v>192</v>
      </c>
    </row>
    <row r="1643" spans="2:10" x14ac:dyDescent="0.2">
      <c r="B1643" s="247" t="s">
        <v>7</v>
      </c>
      <c r="C1643" s="301">
        <v>18941</v>
      </c>
      <c r="D1643" s="260">
        <v>0.92986111111111114</v>
      </c>
      <c r="F1643" s="247">
        <v>3786</v>
      </c>
      <c r="G1643" s="25"/>
      <c r="H1643" s="90" t="str">
        <f>VLOOKUP($F1643,'Alarm boxes'!$E$17:$F$962,2)</f>
        <v>17th Ave &amp; 44th St</v>
      </c>
      <c r="I1643" s="246" t="s">
        <v>44</v>
      </c>
    </row>
    <row r="1644" spans="2:10" x14ac:dyDescent="0.2">
      <c r="B1644" s="247" t="s">
        <v>7</v>
      </c>
      <c r="C1644" s="301">
        <v>18942</v>
      </c>
      <c r="D1644" s="260">
        <v>0.92291666666666661</v>
      </c>
      <c r="F1644" s="247">
        <v>2485</v>
      </c>
      <c r="G1644" s="25"/>
      <c r="H1644" s="90" t="str">
        <f>VLOOKUP($F1644,'Alarm boxes'!$E$17:$F$962,2)</f>
        <v>Ave C &amp; E 8th St</v>
      </c>
      <c r="I1644" s="246" t="s">
        <v>838</v>
      </c>
    </row>
    <row r="1645" spans="2:10" x14ac:dyDescent="0.2">
      <c r="B1645" s="247" t="s">
        <v>7</v>
      </c>
      <c r="C1645" s="301">
        <v>18949</v>
      </c>
      <c r="D1645" s="260">
        <v>0.9604166666666667</v>
      </c>
      <c r="F1645" s="247">
        <v>2475</v>
      </c>
      <c r="G1645" s="25"/>
      <c r="H1645" s="90" t="str">
        <f>VLOOKUP($F1645,'Alarm boxes'!$E$17:$F$962,2)</f>
        <v>Newkirk Ave &amp; Rugby Rd</v>
      </c>
      <c r="I1645" s="246" t="s">
        <v>192</v>
      </c>
    </row>
    <row r="1646" spans="2:10" x14ac:dyDescent="0.2">
      <c r="B1646" s="247" t="s">
        <v>7</v>
      </c>
      <c r="C1646" s="301">
        <v>18950</v>
      </c>
      <c r="D1646" s="260">
        <v>0.22013888888888888</v>
      </c>
      <c r="F1646" s="247">
        <v>2989</v>
      </c>
      <c r="G1646" s="25"/>
      <c r="H1646" s="90" t="str">
        <f>VLOOKUP($F1646,'Alarm boxes'!$E$17:$F$962,2)</f>
        <v>Coney Island &amp; Ave M</v>
      </c>
      <c r="I1646" s="246" t="s">
        <v>1302</v>
      </c>
    </row>
    <row r="1647" spans="2:10" x14ac:dyDescent="0.2">
      <c r="B1647" s="247" t="s">
        <v>7</v>
      </c>
      <c r="C1647" s="301">
        <v>18953</v>
      </c>
      <c r="D1647" s="260">
        <v>0.3756944444444445</v>
      </c>
      <c r="F1647" s="247">
        <v>2567</v>
      </c>
      <c r="G1647" s="25"/>
      <c r="H1647" s="90" t="str">
        <f>VLOOKUP($F1647,'Alarm boxes'!$E$17:$F$962,2)</f>
        <v>14th Ave &amp; 49th St</v>
      </c>
      <c r="I1647" s="246" t="s">
        <v>1303</v>
      </c>
    </row>
    <row r="1648" spans="2:10" x14ac:dyDescent="0.2">
      <c r="B1648" s="247" t="s">
        <v>7</v>
      </c>
      <c r="C1648" s="301">
        <v>18953</v>
      </c>
      <c r="D1648" s="260">
        <v>0.61319444444444449</v>
      </c>
      <c r="F1648" s="247">
        <v>2536</v>
      </c>
      <c r="G1648" s="25"/>
      <c r="H1648" s="90" t="str">
        <f>VLOOKUP($F1648,'Alarm boxes'!$E$17:$F$962,2)</f>
        <v>17th Ave &amp; 52nd St</v>
      </c>
      <c r="I1648" s="246" t="s">
        <v>44</v>
      </c>
    </row>
    <row r="1649" spans="2:10" x14ac:dyDescent="0.2">
      <c r="B1649" s="247" t="s">
        <v>7</v>
      </c>
      <c r="C1649" s="301">
        <v>18953</v>
      </c>
      <c r="D1649" s="260">
        <v>0.64513888888888882</v>
      </c>
      <c r="F1649" s="247">
        <v>2939</v>
      </c>
      <c r="G1649" s="25"/>
      <c r="H1649" s="90" t="str">
        <f>VLOOKUP($F1649,'Alarm boxes'!$E$17:$F$962,2)</f>
        <v>Ave L &amp; E 12th St</v>
      </c>
      <c r="I1649" s="246" t="s">
        <v>838</v>
      </c>
    </row>
    <row r="1650" spans="2:10" x14ac:dyDescent="0.2">
      <c r="B1650" s="247" t="s">
        <v>7</v>
      </c>
      <c r="C1650" s="301">
        <v>18953</v>
      </c>
      <c r="D1650" s="260">
        <v>0.72638888888888886</v>
      </c>
      <c r="F1650" s="247">
        <v>2493</v>
      </c>
      <c r="G1650" s="25"/>
      <c r="H1650" s="90" t="str">
        <f>VLOOKUP($F1650,'Alarm boxes'!$E$17:$F$962,2)</f>
        <v>Foster Ave &amp; E 8th St</v>
      </c>
      <c r="I1650" s="246" t="s">
        <v>677</v>
      </c>
    </row>
    <row r="1651" spans="2:10" x14ac:dyDescent="0.2">
      <c r="B1651" s="247" t="s">
        <v>7</v>
      </c>
      <c r="C1651" s="301">
        <v>18954</v>
      </c>
      <c r="D1651" s="260">
        <v>0.43611111111111112</v>
      </c>
      <c r="F1651" s="247">
        <v>2469</v>
      </c>
      <c r="G1651" s="25"/>
      <c r="H1651" s="90" t="str">
        <f>VLOOKUP($F1651,'Alarm boxes'!$E$17:$F$962,2)</f>
        <v>Ocean Ave &amp; Ave H</v>
      </c>
      <c r="I1651" s="246" t="s">
        <v>838</v>
      </c>
    </row>
    <row r="1652" spans="2:10" x14ac:dyDescent="0.2">
      <c r="B1652" s="247" t="s">
        <v>7</v>
      </c>
      <c r="C1652" s="301">
        <v>18954</v>
      </c>
      <c r="D1652" s="260">
        <v>0.59027777777777779</v>
      </c>
      <c r="F1652" s="247">
        <v>2509</v>
      </c>
      <c r="G1652" s="25"/>
      <c r="H1652" s="90" t="str">
        <f>VLOOKUP($F1652,'Alarm boxes'!$E$17:$F$962,2)</f>
        <v>Cortelyou Rd &amp; E 5th St</v>
      </c>
      <c r="I1652" s="246" t="s">
        <v>49</v>
      </c>
    </row>
    <row r="1653" spans="2:10" x14ac:dyDescent="0.2">
      <c r="B1653" s="247" t="s">
        <v>7</v>
      </c>
      <c r="C1653" s="301">
        <v>18954</v>
      </c>
      <c r="D1653" s="260">
        <v>0.6</v>
      </c>
      <c r="F1653" s="247">
        <v>2998</v>
      </c>
      <c r="G1653" s="25"/>
      <c r="H1653" s="90" t="str">
        <f>VLOOKUP($F1653,'Alarm boxes'!$E$17:$F$962,2)</f>
        <v>Ocean Pkway &amp; Ave H</v>
      </c>
      <c r="I1653" s="246" t="s">
        <v>44</v>
      </c>
    </row>
    <row r="1654" spans="2:10" x14ac:dyDescent="0.2">
      <c r="B1654" s="247" t="s">
        <v>7</v>
      </c>
      <c r="C1654" s="301">
        <v>18956</v>
      </c>
      <c r="D1654" s="260">
        <v>0.77638888888888891</v>
      </c>
      <c r="F1654" s="247">
        <v>2939</v>
      </c>
      <c r="G1654" s="25"/>
      <c r="H1654" s="90" t="str">
        <f>VLOOKUP($F1654,'Alarm boxes'!$E$17:$F$962,2)</f>
        <v>Ave L &amp; E 12th St</v>
      </c>
      <c r="I1654" s="246" t="s">
        <v>82</v>
      </c>
    </row>
    <row r="1655" spans="2:10" x14ac:dyDescent="0.2">
      <c r="B1655" s="247" t="s">
        <v>7</v>
      </c>
      <c r="C1655" s="301">
        <v>18957</v>
      </c>
      <c r="D1655" s="260">
        <v>0.76666666666666661</v>
      </c>
      <c r="E1655" s="32">
        <v>0.79027777777777775</v>
      </c>
      <c r="F1655" s="247">
        <v>3028</v>
      </c>
      <c r="G1655" s="25"/>
      <c r="H1655" s="90" t="str">
        <f>VLOOKUP($F1655,'Alarm boxes'!$E$17:$F$962,2)</f>
        <v>Ave J &amp; E 22nd St</v>
      </c>
      <c r="I1655" s="246" t="s">
        <v>192</v>
      </c>
    </row>
    <row r="1656" spans="2:10" x14ac:dyDescent="0.2">
      <c r="B1656" s="247" t="s">
        <v>7</v>
      </c>
      <c r="C1656" s="301">
        <v>18957</v>
      </c>
      <c r="D1656" s="260">
        <v>0.80555555555555547</v>
      </c>
      <c r="F1656" s="247">
        <v>2471</v>
      </c>
      <c r="G1656" s="25"/>
      <c r="H1656" s="90" t="str">
        <f>VLOOKUP($F1656,'Alarm boxes'!$E$17:$F$962,2)</f>
        <v>Ave H &amp; E 12th St</v>
      </c>
      <c r="I1656" s="246" t="s">
        <v>61</v>
      </c>
    </row>
    <row r="1657" spans="2:10" x14ac:dyDescent="0.2">
      <c r="B1657" s="247" t="s">
        <v>7</v>
      </c>
      <c r="C1657" s="301">
        <v>18961</v>
      </c>
      <c r="D1657" s="260">
        <v>0.42986111111111108</v>
      </c>
      <c r="F1657" s="247">
        <v>2856</v>
      </c>
      <c r="G1657" s="25"/>
      <c r="H1657" s="90" t="str">
        <f>VLOOKUP($F1657,'Alarm boxes'!$E$17:$F$962,2)</f>
        <v>19th Ave &amp; 62nd St</v>
      </c>
      <c r="I1657" s="246" t="s">
        <v>192</v>
      </c>
    </row>
    <row r="1658" spans="2:10" x14ac:dyDescent="0.2">
      <c r="B1658" s="247" t="s">
        <v>7</v>
      </c>
      <c r="C1658" s="301">
        <v>18961</v>
      </c>
      <c r="D1658" s="260">
        <v>0.66736111111111107</v>
      </c>
      <c r="F1658" s="247">
        <v>2474</v>
      </c>
      <c r="G1658" s="25"/>
      <c r="H1658" s="90" t="str">
        <f>VLOOKUP($F1658,'Alarm boxes'!$E$17:$F$962,2)</f>
        <v>Foster Ave &amp; Marlborbough Rd</v>
      </c>
      <c r="I1658" s="246" t="s">
        <v>50</v>
      </c>
    </row>
    <row r="1659" spans="2:10" x14ac:dyDescent="0.2">
      <c r="B1659" s="16" t="s">
        <v>7</v>
      </c>
      <c r="C1659" s="303">
        <v>18961</v>
      </c>
      <c r="D1659" s="264">
        <v>0.69027777777777777</v>
      </c>
      <c r="E1659" s="16"/>
      <c r="F1659" s="16">
        <v>3787</v>
      </c>
      <c r="G1659" s="33" t="s">
        <v>949</v>
      </c>
      <c r="H1659" s="91" t="str">
        <f>VLOOKUP($F1659,'Alarm boxes'!$E$17:$F$962,2)</f>
        <v>18th Ave &amp; 53rd St</v>
      </c>
      <c r="I1659" s="48" t="s">
        <v>1315</v>
      </c>
      <c r="J1659" s="413" t="str">
        <f>CONCATENATE($J$9,MID(G1659,5,4))</f>
        <v>Engine &amp; truck to box 3787</v>
      </c>
    </row>
    <row r="1660" spans="2:10" x14ac:dyDescent="0.2">
      <c r="B1660" s="247" t="s">
        <v>7</v>
      </c>
      <c r="C1660" s="301">
        <v>18963</v>
      </c>
      <c r="D1660" s="260">
        <v>0.54375000000000007</v>
      </c>
      <c r="F1660" s="20">
        <v>2524</v>
      </c>
      <c r="G1660" s="40"/>
      <c r="H1660" s="95" t="str">
        <f>VLOOKUP($F1660,'Alarm boxes'!$E$17:$F$962,2)</f>
        <v>McDonald Ave &amp; Ave I</v>
      </c>
      <c r="I1660" s="246" t="s">
        <v>62</v>
      </c>
    </row>
    <row r="1661" spans="2:10" x14ac:dyDescent="0.2">
      <c r="B1661" s="247" t="s">
        <v>7</v>
      </c>
      <c r="C1661" s="301">
        <v>18968</v>
      </c>
      <c r="D1661" s="260">
        <v>0.3923611111111111</v>
      </c>
      <c r="F1661" s="14">
        <v>2573</v>
      </c>
      <c r="G1661" s="25"/>
      <c r="H1661" s="90" t="str">
        <f>VLOOKUP($F1661,'Alarm boxes'!$E$17:$F$962,2)</f>
        <v>14th Ave &amp; 39th St</v>
      </c>
      <c r="I1661" s="246" t="s">
        <v>91</v>
      </c>
    </row>
    <row r="1662" spans="2:10" x14ac:dyDescent="0.2">
      <c r="B1662" s="247" t="s">
        <v>7</v>
      </c>
      <c r="C1662" s="301">
        <v>18968</v>
      </c>
      <c r="D1662" s="260">
        <v>0.54652777777777783</v>
      </c>
      <c r="F1662" s="247">
        <v>2519</v>
      </c>
      <c r="G1662" s="25"/>
      <c r="H1662" s="90" t="str">
        <f>VLOOKUP($F1662,'Alarm boxes'!$E$17:$F$962,2)</f>
        <v>Ave F &amp; E 3rd St</v>
      </c>
      <c r="I1662" s="246" t="s">
        <v>44</v>
      </c>
    </row>
    <row r="1663" spans="2:10" x14ac:dyDescent="0.2">
      <c r="B1663" s="247" t="s">
        <v>7</v>
      </c>
      <c r="C1663" s="301">
        <v>18971</v>
      </c>
      <c r="D1663" s="260">
        <v>0.78611111111111109</v>
      </c>
      <c r="F1663" s="247">
        <v>2993</v>
      </c>
      <c r="G1663" s="25"/>
      <c r="H1663" s="90" t="str">
        <f>VLOOKUP($F1663,'Alarm boxes'!$E$17:$F$962,2)</f>
        <v>Ave N &amp; E 14th St</v>
      </c>
      <c r="I1663" s="246" t="s">
        <v>192</v>
      </c>
    </row>
    <row r="1664" spans="2:10" x14ac:dyDescent="0.2">
      <c r="B1664" s="247" t="s">
        <v>7</v>
      </c>
      <c r="C1664" s="301">
        <v>18971</v>
      </c>
      <c r="D1664" s="260">
        <v>0.87708333333333333</v>
      </c>
      <c r="F1664" s="247">
        <v>2512</v>
      </c>
      <c r="G1664" s="25"/>
      <c r="H1664" s="90" t="str">
        <f>VLOOKUP($F1664,'Alarm boxes'!$E$17:$F$962,2)</f>
        <v>Ocean Pkway &amp; Ave C</v>
      </c>
      <c r="I1664" s="246" t="s">
        <v>1316</v>
      </c>
    </row>
    <row r="1665" spans="2:10" x14ac:dyDescent="0.2">
      <c r="B1665" s="247" t="s">
        <v>7</v>
      </c>
      <c r="C1665" s="301">
        <v>18976</v>
      </c>
      <c r="D1665" s="260">
        <v>0.41736111111111113</v>
      </c>
      <c r="F1665" s="247">
        <v>2991</v>
      </c>
      <c r="G1665" s="25"/>
      <c r="H1665" s="90" t="str">
        <f>VLOOKUP($F1665,'Alarm boxes'!$E$17:$F$962,2)</f>
        <v>Ave M &amp; E 13th St</v>
      </c>
      <c r="I1665" s="246" t="s">
        <v>192</v>
      </c>
    </row>
    <row r="1666" spans="2:10" x14ac:dyDescent="0.2">
      <c r="B1666" s="247" t="s">
        <v>7</v>
      </c>
      <c r="C1666" s="301">
        <v>18979</v>
      </c>
      <c r="D1666" s="260">
        <v>0.83263888888888893</v>
      </c>
      <c r="F1666" s="247">
        <v>2851</v>
      </c>
      <c r="G1666" s="25"/>
      <c r="H1666" s="90" t="str">
        <f>VLOOKUP($F1666,'Alarm boxes'!$E$17:$F$962,2)</f>
        <v>18th Ave &amp; 66th St</v>
      </c>
      <c r="I1666" s="246" t="s">
        <v>192</v>
      </c>
    </row>
    <row r="1667" spans="2:10" x14ac:dyDescent="0.2">
      <c r="B1667" s="247" t="s">
        <v>7</v>
      </c>
      <c r="C1667" s="301">
        <v>18989</v>
      </c>
      <c r="D1667" s="260">
        <v>0.48541666666666666</v>
      </c>
      <c r="F1667" s="247">
        <v>3018</v>
      </c>
      <c r="G1667" s="25"/>
      <c r="H1667" s="90" t="str">
        <f>VLOOKUP($F1667,'Alarm boxes'!$E$17:$F$962,2)</f>
        <v>Ave I &amp; E 21st St</v>
      </c>
      <c r="I1667" s="246" t="s">
        <v>174</v>
      </c>
    </row>
    <row r="1668" spans="2:10" x14ac:dyDescent="0.2">
      <c r="B1668" s="247" t="s">
        <v>7</v>
      </c>
      <c r="C1668" s="301">
        <v>18990</v>
      </c>
      <c r="D1668" s="260">
        <v>0.57361111111111118</v>
      </c>
      <c r="E1668" s="32">
        <v>0.59444444444444444</v>
      </c>
      <c r="F1668" s="247">
        <v>3787</v>
      </c>
      <c r="G1668" s="25"/>
      <c r="H1668" s="90" t="str">
        <f>VLOOKUP($F1668,'Alarm boxes'!$E$17:$F$962,2)</f>
        <v>18th Ave &amp; 53rd St</v>
      </c>
      <c r="I1668" s="246" t="s">
        <v>533</v>
      </c>
    </row>
    <row r="1669" spans="2:10" x14ac:dyDescent="0.2">
      <c r="B1669" s="247" t="s">
        <v>7</v>
      </c>
      <c r="C1669" s="301">
        <v>18992</v>
      </c>
      <c r="D1669" s="260">
        <v>0.76458333333333339</v>
      </c>
      <c r="F1669" s="247">
        <v>2485</v>
      </c>
      <c r="G1669" s="25"/>
      <c r="H1669" s="90" t="str">
        <f>VLOOKUP($F1669,'Alarm boxes'!$E$17:$F$962,2)</f>
        <v>Ave C &amp; E 8th St</v>
      </c>
      <c r="I1669" s="246" t="s">
        <v>44</v>
      </c>
    </row>
    <row r="1670" spans="2:10" ht="13.5" thickBot="1" x14ac:dyDescent="0.25">
      <c r="B1670" s="4" t="s">
        <v>7</v>
      </c>
      <c r="C1670" s="394">
        <v>18992</v>
      </c>
      <c r="D1670" s="395">
        <v>0.79375000000000007</v>
      </c>
      <c r="E1670" s="399">
        <v>0.82777777777777783</v>
      </c>
      <c r="F1670" s="4">
        <v>2521</v>
      </c>
      <c r="G1670" s="396"/>
      <c r="H1670" s="397" t="str">
        <f>VLOOKUP($F1670,'Alarm boxes'!$E$17:$F$962,2)</f>
        <v>Lawrence Ave &amp; Seton Pl</v>
      </c>
      <c r="I1670" s="398" t="s">
        <v>196</v>
      </c>
      <c r="J1670" s="408"/>
    </row>
    <row r="1671" spans="2:10" ht="13.5" thickTop="1" x14ac:dyDescent="0.2">
      <c r="B1671" s="247" t="s">
        <v>7</v>
      </c>
      <c r="C1671" s="301">
        <v>19001</v>
      </c>
      <c r="D1671" s="260">
        <v>0.89444444444444438</v>
      </c>
      <c r="F1671" s="247">
        <v>3864</v>
      </c>
      <c r="G1671" s="25"/>
      <c r="H1671" s="90" t="str">
        <f>VLOOKUP($F1671,'Alarm boxes'!$E$17:$F$962,2)</f>
        <v>19th Ave &amp; 68th St</v>
      </c>
      <c r="I1671" s="246" t="s">
        <v>44</v>
      </c>
    </row>
    <row r="1672" spans="2:10" x14ac:dyDescent="0.2">
      <c r="B1672" s="247" t="s">
        <v>7</v>
      </c>
      <c r="C1672" s="301">
        <v>19002</v>
      </c>
      <c r="D1672" s="260">
        <v>2.1527777777777781E-2</v>
      </c>
      <c r="F1672" s="14">
        <v>3066</v>
      </c>
      <c r="G1672" s="25"/>
      <c r="H1672" s="90" t="str">
        <f>VLOOKUP($F1672,'Alarm boxes'!$E$17:$F$962,2)</f>
        <v>Ave H &amp; Nostrand Ave</v>
      </c>
      <c r="I1672" s="246" t="s">
        <v>49</v>
      </c>
    </row>
    <row r="1673" spans="2:10" x14ac:dyDescent="0.2">
      <c r="B1673" s="247" t="s">
        <v>7</v>
      </c>
      <c r="C1673" s="301">
        <v>19002</v>
      </c>
      <c r="D1673" s="260">
        <v>0.18055555555555555</v>
      </c>
      <c r="F1673" s="247">
        <v>2918</v>
      </c>
      <c r="G1673" s="29" t="s">
        <v>1152</v>
      </c>
      <c r="H1673" s="90" t="str">
        <f>VLOOKUP($F1673,'Alarm boxes'!$E$17:$F$962,2)</f>
        <v>Bay Parkway &amp; 59th St</v>
      </c>
      <c r="I1673" s="246" t="s">
        <v>1320</v>
      </c>
      <c r="J1673" s="348" t="str">
        <f>CONCATENATE(B1673,$J$6,F1673)</f>
        <v>E 250 special call to box 2918</v>
      </c>
    </row>
    <row r="1674" spans="2:10" x14ac:dyDescent="0.2">
      <c r="B1674" s="247" t="s">
        <v>7</v>
      </c>
      <c r="C1674" s="301">
        <v>19002</v>
      </c>
      <c r="D1674" s="260">
        <v>0.34375</v>
      </c>
      <c r="F1674" s="247">
        <v>2851</v>
      </c>
      <c r="G1674" s="25"/>
      <c r="H1674" s="90" t="str">
        <f>VLOOKUP($F1674,'Alarm boxes'!$E$17:$F$962,2)</f>
        <v>18th Ave &amp; 66th St</v>
      </c>
      <c r="I1674" s="246" t="s">
        <v>192</v>
      </c>
    </row>
    <row r="1675" spans="2:10" x14ac:dyDescent="0.2">
      <c r="B1675" s="247" t="s">
        <v>7</v>
      </c>
      <c r="C1675" s="301">
        <v>19004</v>
      </c>
      <c r="D1675" s="260">
        <v>0.71388888888888891</v>
      </c>
      <c r="F1675" s="247">
        <v>2556</v>
      </c>
      <c r="G1675" s="25"/>
      <c r="H1675" s="90" t="str">
        <f>VLOOKUP($F1675,'Alarm boxes'!$E$17:$F$962,2)</f>
        <v>15th Ave &amp; 59th St</v>
      </c>
      <c r="I1675" s="246" t="s">
        <v>44</v>
      </c>
    </row>
    <row r="1676" spans="2:10" x14ac:dyDescent="0.2">
      <c r="B1676" s="247" t="s">
        <v>7</v>
      </c>
      <c r="C1676" s="301">
        <v>19005</v>
      </c>
      <c r="D1676" s="260">
        <v>0.52430555555555558</v>
      </c>
      <c r="F1676" s="247">
        <v>2523</v>
      </c>
      <c r="G1676" s="29" t="s">
        <v>1318</v>
      </c>
      <c r="H1676" s="90" t="str">
        <f>VLOOKUP($F1676,'Alarm boxes'!$E$17:$F$962,2)</f>
        <v>Parkville Ave at 47st StT</v>
      </c>
      <c r="I1676" s="246" t="s">
        <v>1072</v>
      </c>
      <c r="J1676" s="348" t="str">
        <f>CONCATENATE(B1676,$J$6,F1676)</f>
        <v>E 250 special call to box 2523</v>
      </c>
    </row>
    <row r="1677" spans="2:10" x14ac:dyDescent="0.2">
      <c r="B1677" s="247" t="s">
        <v>7</v>
      </c>
      <c r="C1677" s="301">
        <v>19008</v>
      </c>
      <c r="D1677" s="260">
        <v>0.83333333333333337</v>
      </c>
      <c r="F1677" s="247">
        <v>2487</v>
      </c>
      <c r="G1677" s="25"/>
      <c r="H1677" s="90" t="str">
        <f>VLOOKUP($F1677,'Alarm boxes'!$E$17:$F$962,2)</f>
        <v>Dorchester &amp; Stratford Rds</v>
      </c>
      <c r="I1677" s="246" t="s">
        <v>44</v>
      </c>
    </row>
    <row r="1678" spans="2:10" x14ac:dyDescent="0.2">
      <c r="B1678" s="247" t="s">
        <v>7</v>
      </c>
      <c r="C1678" s="301">
        <v>19008</v>
      </c>
      <c r="D1678" s="260">
        <v>0.83888888888888891</v>
      </c>
      <c r="F1678" s="247">
        <v>2488</v>
      </c>
      <c r="G1678" s="25"/>
      <c r="H1678" s="90" t="str">
        <f>VLOOKUP($F1678,'Alarm boxes'!$E$17:$F$962,2)</f>
        <v>Coney Island &amp; Ditmas Aves</v>
      </c>
      <c r="I1678" s="246" t="s">
        <v>44</v>
      </c>
    </row>
    <row r="1679" spans="2:10" x14ac:dyDescent="0.2">
      <c r="B1679" s="247" t="s">
        <v>7</v>
      </c>
      <c r="C1679" s="301">
        <v>19009</v>
      </c>
      <c r="D1679" s="260">
        <v>0.14930555555555555</v>
      </c>
      <c r="F1679" s="247">
        <v>3019</v>
      </c>
      <c r="G1679" s="25"/>
      <c r="H1679" s="90" t="str">
        <f>VLOOKUP($F1679,'Alarm boxes'!$E$17:$F$962,2)</f>
        <v>Ocean Ave &amp; Ave J</v>
      </c>
      <c r="I1679" s="246" t="s">
        <v>196</v>
      </c>
    </row>
    <row r="1680" spans="2:10" x14ac:dyDescent="0.2">
      <c r="B1680" s="247" t="s">
        <v>7</v>
      </c>
      <c r="C1680" s="301">
        <v>19011</v>
      </c>
      <c r="D1680" s="260">
        <v>0.46666666666666662</v>
      </c>
      <c r="F1680" s="247">
        <v>2983</v>
      </c>
      <c r="G1680" s="25"/>
      <c r="H1680" s="90" t="str">
        <f>VLOOKUP($F1680,'Alarm boxes'!$E$17:$F$962,2)</f>
        <v>Ave P &amp; Ocean Pkway</v>
      </c>
      <c r="I1680" s="246" t="s">
        <v>192</v>
      </c>
    </row>
    <row r="1681" spans="2:10" x14ac:dyDescent="0.2">
      <c r="B1681" s="247" t="s">
        <v>7</v>
      </c>
      <c r="C1681" s="301">
        <v>19012</v>
      </c>
      <c r="D1681" s="260">
        <v>0.37013888888888885</v>
      </c>
      <c r="F1681" s="247">
        <v>2988</v>
      </c>
      <c r="G1681" s="25"/>
      <c r="H1681" s="90" t="str">
        <f>VLOOKUP($F1681,'Alarm boxes'!$E$17:$F$962,2)</f>
        <v>Ave N &amp; E 10th St</v>
      </c>
      <c r="I1681" s="246" t="s">
        <v>192</v>
      </c>
    </row>
    <row r="1682" spans="2:10" x14ac:dyDescent="0.2">
      <c r="B1682" s="247" t="s">
        <v>7</v>
      </c>
      <c r="C1682" s="301">
        <v>19012</v>
      </c>
      <c r="D1682" s="260">
        <v>0.5395833333333333</v>
      </c>
      <c r="F1682" s="247">
        <v>2488</v>
      </c>
      <c r="G1682" s="25"/>
      <c r="H1682" s="90" t="str">
        <f>VLOOKUP($F1682,'Alarm boxes'!$E$17:$F$962,2)</f>
        <v>Coney Island &amp; Ditmas Aves</v>
      </c>
      <c r="I1682" s="246" t="s">
        <v>44</v>
      </c>
    </row>
    <row r="1683" spans="2:10" x14ac:dyDescent="0.2">
      <c r="B1683" s="247" t="s">
        <v>7</v>
      </c>
      <c r="C1683" s="301">
        <v>19014</v>
      </c>
      <c r="D1683" s="260">
        <v>0.84166666666666667</v>
      </c>
      <c r="F1683" s="247">
        <v>2464</v>
      </c>
      <c r="G1683" s="25"/>
      <c r="H1683" s="90" t="str">
        <f>VLOOKUP($F1683,'Alarm boxes'!$E$17:$F$962,2)</f>
        <v>Newkirk Ave &amp; E 18th St</v>
      </c>
      <c r="I1683" s="246" t="s">
        <v>196</v>
      </c>
    </row>
    <row r="1684" spans="2:10" x14ac:dyDescent="0.2">
      <c r="B1684" s="247" t="s">
        <v>7</v>
      </c>
      <c r="C1684" s="301">
        <v>19019</v>
      </c>
      <c r="D1684" s="260">
        <v>0.50555555555555554</v>
      </c>
      <c r="F1684" s="247">
        <v>2463</v>
      </c>
      <c r="G1684" s="25"/>
      <c r="H1684" s="90" t="str">
        <f>VLOOKUP($F1684,'Alarm boxes'!$E$17:$F$962,2)</f>
        <v>Newkirk &amp; Ocean Aves</v>
      </c>
      <c r="I1684" s="246" t="s">
        <v>49</v>
      </c>
    </row>
    <row r="1685" spans="2:10" x14ac:dyDescent="0.2">
      <c r="B1685" s="247" t="s">
        <v>7</v>
      </c>
      <c r="C1685" s="301">
        <v>19020</v>
      </c>
      <c r="D1685" s="260">
        <v>0.73958333333333337</v>
      </c>
      <c r="F1685" s="247">
        <v>3031</v>
      </c>
      <c r="G1685" s="25"/>
      <c r="H1685" s="90" t="str">
        <f>VLOOKUP($F1685,'Alarm boxes'!$E$17:$F$962,2)</f>
        <v>Ave I &amp; Bedford Ave</v>
      </c>
      <c r="I1685" s="246" t="s">
        <v>192</v>
      </c>
    </row>
    <row r="1686" spans="2:10" x14ac:dyDescent="0.2">
      <c r="B1686" s="247" t="s">
        <v>7</v>
      </c>
      <c r="C1686" s="301">
        <v>19023</v>
      </c>
      <c r="D1686" s="260">
        <v>0.7368055555555556</v>
      </c>
      <c r="F1686" s="247">
        <v>3710</v>
      </c>
      <c r="G1686" s="25"/>
      <c r="H1686" s="90" t="str">
        <f>VLOOKUP($F1686,'Alarm boxes'!$E$17:$F$962,2)</f>
        <v>Dahill Rd &amp; Ave C</v>
      </c>
      <c r="I1686" s="246" t="s">
        <v>82</v>
      </c>
    </row>
    <row r="1687" spans="2:10" x14ac:dyDescent="0.2">
      <c r="B1687" s="16" t="s">
        <v>7</v>
      </c>
      <c r="C1687" s="303">
        <v>19023</v>
      </c>
      <c r="D1687" s="264">
        <v>0.84861111111111109</v>
      </c>
      <c r="E1687" s="16"/>
      <c r="F1687" s="16">
        <v>3794</v>
      </c>
      <c r="G1687" s="30"/>
      <c r="H1687" s="91" t="str">
        <f>VLOOKUP($F1687,'Alarm boxes'!$E$17:$F$962,2)</f>
        <v>15th Ave &amp; 56th St</v>
      </c>
      <c r="I1687" s="48" t="s">
        <v>192</v>
      </c>
      <c r="J1687" s="413"/>
    </row>
    <row r="1688" spans="2:10" x14ac:dyDescent="0.2">
      <c r="B1688" s="247" t="s">
        <v>7</v>
      </c>
      <c r="C1688" s="301">
        <v>19026</v>
      </c>
      <c r="D1688" s="260">
        <v>0.64930555555555558</v>
      </c>
      <c r="E1688" s="32">
        <v>0.74652777777777779</v>
      </c>
      <c r="F1688" s="20">
        <v>2855</v>
      </c>
      <c r="G1688" s="40"/>
      <c r="H1688" s="95" t="str">
        <f>VLOOKUP($F1688,'Alarm boxes'!$E$17:$F$962,2)</f>
        <v>18th Ave &amp; 62nd St</v>
      </c>
      <c r="I1688" s="246" t="s">
        <v>91</v>
      </c>
    </row>
    <row r="1689" spans="2:10" x14ac:dyDescent="0.2">
      <c r="B1689" s="247" t="s">
        <v>7</v>
      </c>
      <c r="C1689" s="301">
        <v>19029</v>
      </c>
      <c r="D1689" s="260">
        <v>0.84444444444444444</v>
      </c>
      <c r="F1689" s="247">
        <v>2507</v>
      </c>
      <c r="G1689" s="25"/>
      <c r="H1689" s="90" t="str">
        <f>VLOOKUP($F1689,'Alarm boxes'!$E$17:$F$962,2)</f>
        <v>18th Ave &amp; Ocean Pkway</v>
      </c>
      <c r="I1689" s="246" t="s">
        <v>44</v>
      </c>
    </row>
    <row r="1690" spans="2:10" x14ac:dyDescent="0.2">
      <c r="B1690" s="247" t="s">
        <v>7</v>
      </c>
      <c r="C1690" s="301">
        <v>19029</v>
      </c>
      <c r="D1690" s="260">
        <v>0.95486111111111116</v>
      </c>
      <c r="F1690" s="247">
        <v>2940</v>
      </c>
      <c r="G1690" s="124" t="s">
        <v>2350</v>
      </c>
      <c r="H1690" s="90" t="str">
        <f>VLOOKUP($F1690,'Alarm boxes'!$E$17:$F$962,2)</f>
        <v>Coney Island &amp; Ave K</v>
      </c>
      <c r="I1690" s="246" t="s">
        <v>1320</v>
      </c>
      <c r="J1690" s="348" t="str">
        <f>CONCATENATE(B1690,$J$6,F1690)</f>
        <v>E 250 special call to box 2940</v>
      </c>
    </row>
    <row r="1691" spans="2:10" x14ac:dyDescent="0.2">
      <c r="B1691" s="247" t="s">
        <v>7</v>
      </c>
      <c r="C1691" s="301">
        <v>19030</v>
      </c>
      <c r="D1691" s="260">
        <v>0.85</v>
      </c>
      <c r="E1691" s="32">
        <v>0.87916666666666676</v>
      </c>
      <c r="F1691" s="247">
        <v>2855</v>
      </c>
      <c r="G1691" s="25"/>
      <c r="H1691" s="90" t="str">
        <f>VLOOKUP($F1691,'Alarm boxes'!$E$17:$F$962,2)</f>
        <v>18th Ave &amp; 62nd St</v>
      </c>
      <c r="I1691" s="246" t="s">
        <v>91</v>
      </c>
    </row>
    <row r="1692" spans="2:10" x14ac:dyDescent="0.2">
      <c r="B1692" s="247" t="s">
        <v>7</v>
      </c>
      <c r="C1692" s="301">
        <v>19030</v>
      </c>
      <c r="D1692" s="260">
        <v>0.8930555555555556</v>
      </c>
      <c r="F1692" s="247">
        <v>2948</v>
      </c>
      <c r="G1692" s="25"/>
      <c r="H1692" s="90" t="str">
        <f>VLOOKUP($F1692,'Alarm boxes'!$E$17:$F$962,2)</f>
        <v>Ave M &amp; Dahill Rd</v>
      </c>
      <c r="I1692" s="246" t="s">
        <v>1321</v>
      </c>
    </row>
    <row r="1693" spans="2:10" x14ac:dyDescent="0.2">
      <c r="B1693" s="247" t="s">
        <v>7</v>
      </c>
      <c r="C1693" s="301">
        <v>19033</v>
      </c>
      <c r="D1693" s="260">
        <v>0.44375000000000003</v>
      </c>
      <c r="F1693" s="247">
        <v>2993</v>
      </c>
      <c r="G1693" s="25"/>
      <c r="H1693" s="90" t="str">
        <f>VLOOKUP($F1693,'Alarm boxes'!$E$17:$F$962,2)</f>
        <v>Ave N &amp; E 14th St</v>
      </c>
      <c r="I1693" s="246" t="s">
        <v>44</v>
      </c>
    </row>
    <row r="1694" spans="2:10" x14ac:dyDescent="0.2">
      <c r="B1694" s="247" t="s">
        <v>7</v>
      </c>
      <c r="C1694" s="301">
        <v>19036</v>
      </c>
      <c r="D1694" s="260">
        <v>0.74444444444444446</v>
      </c>
      <c r="F1694" s="247">
        <v>2491</v>
      </c>
      <c r="G1694" s="25"/>
      <c r="H1694" s="90" t="str">
        <f>VLOOKUP($F1694,'Alarm boxes'!$E$17:$F$962,2)</f>
        <v>Foster &amp; Coney Island Aves</v>
      </c>
      <c r="I1694" s="246" t="s">
        <v>192</v>
      </c>
    </row>
    <row r="1695" spans="2:10" x14ac:dyDescent="0.2">
      <c r="B1695" s="247" t="s">
        <v>7</v>
      </c>
      <c r="C1695" s="301">
        <v>19037</v>
      </c>
      <c r="D1695" s="260">
        <v>0.73958333333333337</v>
      </c>
      <c r="F1695" s="247">
        <v>2516</v>
      </c>
      <c r="G1695" s="25"/>
      <c r="H1695" s="90" t="str">
        <f>VLOOKUP($F1695,'Alarm boxes'!$E$17:$F$962,2)</f>
        <v>McDonald Ave &amp; Cortelyou Rd</v>
      </c>
      <c r="I1695" s="246" t="s">
        <v>925</v>
      </c>
    </row>
    <row r="1696" spans="2:10" x14ac:dyDescent="0.2">
      <c r="B1696" s="247" t="s">
        <v>7</v>
      </c>
      <c r="C1696" s="301">
        <v>19038</v>
      </c>
      <c r="D1696" s="260">
        <v>0.27152777777777776</v>
      </c>
      <c r="F1696" s="247">
        <v>2851</v>
      </c>
      <c r="G1696" s="25"/>
      <c r="H1696" s="90" t="str">
        <f>VLOOKUP($F1696,'Alarm boxes'!$E$17:$F$962,2)</f>
        <v>18th Ave &amp; 66th St</v>
      </c>
      <c r="I1696" s="246" t="s">
        <v>192</v>
      </c>
    </row>
    <row r="1697" spans="2:10" x14ac:dyDescent="0.2">
      <c r="B1697" s="247" t="s">
        <v>7</v>
      </c>
      <c r="C1697" s="301">
        <v>19041</v>
      </c>
      <c r="D1697" s="260">
        <v>0.69374999999999998</v>
      </c>
      <c r="F1697" s="247">
        <v>2980</v>
      </c>
      <c r="G1697" s="25"/>
      <c r="H1697" s="90" t="str">
        <f>VLOOKUP($F1697,'Alarm boxes'!$E$17:$F$962,2)</f>
        <v>Ave P &amp; E 4th St</v>
      </c>
      <c r="I1697" s="246" t="s">
        <v>196</v>
      </c>
    </row>
    <row r="1698" spans="2:10" x14ac:dyDescent="0.2">
      <c r="B1698" s="487" t="s">
        <v>1026</v>
      </c>
      <c r="C1698" s="301">
        <v>19042</v>
      </c>
      <c r="D1698" s="260">
        <v>0.65625</v>
      </c>
      <c r="F1698" s="14">
        <v>1540</v>
      </c>
      <c r="G1698" s="25"/>
      <c r="H1698" s="90" t="str">
        <f>VLOOKUP($F1698,'Alarm boxes'!$E$17:$F$962,2)</f>
        <v>Beverley Rd &amp; E 19th St</v>
      </c>
      <c r="I1698" s="246" t="s">
        <v>1328</v>
      </c>
    </row>
    <row r="1699" spans="2:10" x14ac:dyDescent="0.2">
      <c r="B1699" s="513" t="s">
        <v>1026</v>
      </c>
      <c r="C1699" s="301">
        <v>19042</v>
      </c>
      <c r="D1699" s="260">
        <v>0.7055555555555556</v>
      </c>
      <c r="E1699" s="32">
        <v>0.69374999999999998</v>
      </c>
      <c r="F1699" s="14">
        <v>3749</v>
      </c>
      <c r="G1699" s="25"/>
      <c r="H1699" s="90" t="str">
        <f>VLOOKUP($F1699,'Alarm boxes'!$E$17:$F$962,2)</f>
        <v>Beverly Rd &amp; E 32nd St</v>
      </c>
      <c r="I1699" s="246" t="s">
        <v>44</v>
      </c>
    </row>
    <row r="1700" spans="2:10" x14ac:dyDescent="0.2">
      <c r="B1700" s="247" t="s">
        <v>7</v>
      </c>
      <c r="C1700" s="301">
        <v>19045</v>
      </c>
      <c r="D1700" s="260">
        <v>2.7083333333333334E-2</v>
      </c>
      <c r="F1700" s="247">
        <v>2469</v>
      </c>
      <c r="G1700" s="25"/>
      <c r="H1700" s="90" t="str">
        <f>VLOOKUP($F1700,'Alarm boxes'!$E$17:$F$962,2)</f>
        <v>Ocean Ave &amp; Ave H</v>
      </c>
      <c r="I1700" s="246" t="s">
        <v>196</v>
      </c>
    </row>
    <row r="1701" spans="2:10" x14ac:dyDescent="0.2">
      <c r="B1701" s="247" t="s">
        <v>7</v>
      </c>
      <c r="C1701" s="301">
        <v>19048</v>
      </c>
      <c r="D1701" s="260">
        <v>0.51180555555555551</v>
      </c>
      <c r="F1701" s="247">
        <v>2930</v>
      </c>
      <c r="G1701" s="25"/>
      <c r="H1701" s="90" t="str">
        <f>VLOOKUP($F1701,'Alarm boxes'!$E$17:$F$962,2)</f>
        <v>Ave I &amp; Coney Island Ave</v>
      </c>
      <c r="I1701" s="246" t="s">
        <v>44</v>
      </c>
    </row>
    <row r="1702" spans="2:10" x14ac:dyDescent="0.2">
      <c r="B1702" s="247" t="s">
        <v>7</v>
      </c>
      <c r="C1702" s="301">
        <v>19048</v>
      </c>
      <c r="D1702" s="260">
        <v>0.59375</v>
      </c>
      <c r="F1702" s="247">
        <v>3033</v>
      </c>
      <c r="G1702" s="25"/>
      <c r="H1702" s="90" t="str">
        <f>VLOOKUP($F1702,'Alarm boxes'!$E$17:$F$962,2)</f>
        <v>Ave I &amp; E 27th St</v>
      </c>
      <c r="I1702" s="246" t="s">
        <v>44</v>
      </c>
    </row>
    <row r="1703" spans="2:10" x14ac:dyDescent="0.2">
      <c r="B1703" s="247" t="s">
        <v>7</v>
      </c>
      <c r="C1703" s="301">
        <v>19049</v>
      </c>
      <c r="D1703" s="260">
        <v>0.68194444444444446</v>
      </c>
      <c r="F1703" s="247">
        <v>2950</v>
      </c>
      <c r="G1703" s="25"/>
      <c r="H1703" s="90" t="str">
        <f>VLOOKUP($F1703,'Alarm boxes'!$E$17:$F$962,2)</f>
        <v>23 rd Ave &amp; 61st St</v>
      </c>
      <c r="I1703" s="246" t="s">
        <v>44</v>
      </c>
    </row>
    <row r="1704" spans="2:10" x14ac:dyDescent="0.2">
      <c r="B1704" s="247" t="s">
        <v>7</v>
      </c>
      <c r="C1704" s="301">
        <v>19051</v>
      </c>
      <c r="D1704" s="260">
        <v>0.89861111111111114</v>
      </c>
      <c r="F1704" s="247">
        <v>2955</v>
      </c>
      <c r="G1704" s="25"/>
      <c r="H1704" s="90" t="str">
        <f>VLOOKUP($F1704,'Alarm boxes'!$E$17:$F$962,2)</f>
        <v>Ave O &amp; W 3rd St</v>
      </c>
      <c r="I1704" s="246" t="s">
        <v>91</v>
      </c>
    </row>
    <row r="1705" spans="2:10" ht="13.5" thickBot="1" x14ac:dyDescent="0.25">
      <c r="B1705" s="247" t="s">
        <v>7</v>
      </c>
      <c r="C1705" s="301">
        <v>19052</v>
      </c>
      <c r="D1705" s="260">
        <v>0.82291666666666663</v>
      </c>
      <c r="F1705" s="247">
        <v>2992</v>
      </c>
      <c r="G1705" s="25"/>
      <c r="H1705" s="90" t="str">
        <f>VLOOKUP($F1705,'Alarm boxes'!$E$17:$F$962,2)</f>
        <v>Ave M &amp; E 15th St</v>
      </c>
      <c r="I1705" s="246" t="s">
        <v>147</v>
      </c>
    </row>
    <row r="1706" spans="2:10" x14ac:dyDescent="0.2">
      <c r="B1706" s="447" t="s">
        <v>7</v>
      </c>
      <c r="C1706" s="448">
        <v>19056</v>
      </c>
      <c r="D1706" s="449"/>
      <c r="E1706" s="490"/>
      <c r="F1706" s="490"/>
      <c r="G1706" s="507"/>
      <c r="H1706" s="508" t="s">
        <v>1043</v>
      </c>
      <c r="I1706" s="508" t="s">
        <v>1043</v>
      </c>
      <c r="J1706" s="452"/>
    </row>
    <row r="1707" spans="2:10" ht="13.5" thickBot="1" x14ac:dyDescent="0.25">
      <c r="B1707" s="83" t="s">
        <v>7</v>
      </c>
      <c r="C1707" s="305">
        <v>19086</v>
      </c>
      <c r="D1707" s="270"/>
      <c r="E1707" s="24"/>
      <c r="F1707" s="24"/>
      <c r="G1707" s="43"/>
      <c r="H1707" s="93" t="s">
        <v>1043</v>
      </c>
      <c r="I1707" s="93" t="s">
        <v>1043</v>
      </c>
      <c r="J1707" s="292"/>
    </row>
    <row r="1708" spans="2:10" x14ac:dyDescent="0.2">
      <c r="B1708" s="247" t="s">
        <v>7</v>
      </c>
      <c r="C1708" s="301">
        <v>19088</v>
      </c>
      <c r="D1708" s="260">
        <v>0.9194444444444444</v>
      </c>
      <c r="F1708" s="247">
        <v>2520</v>
      </c>
      <c r="G1708" s="25"/>
      <c r="H1708" s="90" t="str">
        <f>VLOOKUP($F1708,'Alarm boxes'!$E$17:$F$962,2)</f>
        <v>17th Ave &amp; 42nd St</v>
      </c>
      <c r="I1708" s="246" t="s">
        <v>569</v>
      </c>
    </row>
    <row r="1709" spans="2:10" x14ac:dyDescent="0.2">
      <c r="B1709" s="247" t="s">
        <v>7</v>
      </c>
      <c r="C1709" s="301">
        <v>19092</v>
      </c>
      <c r="D1709" s="260">
        <v>0.36944444444444446</v>
      </c>
      <c r="F1709" s="247">
        <v>2493</v>
      </c>
      <c r="G1709" s="25"/>
      <c r="H1709" s="90" t="str">
        <f>VLOOKUP($F1709,'Alarm boxes'!$E$17:$F$962,2)</f>
        <v>Foster Ave &amp; E 8th St</v>
      </c>
      <c r="I1709" s="246" t="s">
        <v>1329</v>
      </c>
    </row>
    <row r="1710" spans="2:10" x14ac:dyDescent="0.2">
      <c r="B1710" s="247" t="s">
        <v>7</v>
      </c>
      <c r="C1710" s="301">
        <v>19092</v>
      </c>
      <c r="D1710" s="260">
        <v>0.40347222222222223</v>
      </c>
      <c r="F1710" s="247">
        <v>3031</v>
      </c>
      <c r="G1710" s="25"/>
      <c r="H1710" s="90" t="str">
        <f>VLOOKUP($F1710,'Alarm boxes'!$E$17:$F$962,2)</f>
        <v>Ave I &amp; Bedford Ave</v>
      </c>
      <c r="I1710" s="246" t="s">
        <v>569</v>
      </c>
    </row>
    <row r="1711" spans="2:10" x14ac:dyDescent="0.2">
      <c r="B1711" s="509" t="s">
        <v>1322</v>
      </c>
      <c r="C1711" s="301">
        <v>19093</v>
      </c>
      <c r="D1711" s="260">
        <v>0.62986111111111109</v>
      </c>
      <c r="F1711" s="14">
        <v>1544</v>
      </c>
      <c r="G1711" s="25"/>
      <c r="H1711" s="90" t="str">
        <f>VLOOKUP($F1711,'Alarm boxes'!$E$17:$F$962,2)</f>
        <v>Canton Ave &amp; Parade Pl</v>
      </c>
      <c r="I1711" s="246" t="s">
        <v>1330</v>
      </c>
    </row>
    <row r="1712" spans="2:10" x14ac:dyDescent="0.2">
      <c r="B1712" s="247" t="s">
        <v>7</v>
      </c>
      <c r="C1712" s="301">
        <v>19095</v>
      </c>
      <c r="D1712" s="260">
        <v>0.83611111111111114</v>
      </c>
      <c r="F1712" s="14">
        <v>2910</v>
      </c>
      <c r="G1712" s="25"/>
      <c r="H1712" s="90" t="str">
        <f>VLOOKUP($F1712,'Alarm boxes'!$E$17:$F$962,2)</f>
        <v>Bay Pkway &amp; 67th St</v>
      </c>
      <c r="I1712" s="246" t="s">
        <v>91</v>
      </c>
    </row>
    <row r="1713" spans="2:10" x14ac:dyDescent="0.2">
      <c r="B1713" s="247" t="s">
        <v>7</v>
      </c>
      <c r="C1713" s="301">
        <v>19097</v>
      </c>
      <c r="D1713" s="260">
        <v>0.12986111111111112</v>
      </c>
      <c r="F1713" s="247">
        <v>2989</v>
      </c>
      <c r="G1713" s="25"/>
      <c r="H1713" s="90" t="str">
        <f>VLOOKUP($F1713,'Alarm boxes'!$E$17:$F$962,2)</f>
        <v>Coney Island &amp; Ave M</v>
      </c>
      <c r="I1713" s="246" t="s">
        <v>260</v>
      </c>
    </row>
    <row r="1714" spans="2:10" x14ac:dyDescent="0.2">
      <c r="B1714" s="247" t="s">
        <v>7</v>
      </c>
      <c r="C1714" s="301">
        <v>19097</v>
      </c>
      <c r="D1714" s="260">
        <v>0.16388888888888889</v>
      </c>
      <c r="F1714" s="247">
        <v>2912</v>
      </c>
      <c r="G1714" s="25"/>
      <c r="H1714" s="90" t="str">
        <f>VLOOKUP($F1714,'Alarm boxes'!$E$17:$F$962,2)</f>
        <v>Bay Parkway &amp; 65th St</v>
      </c>
      <c r="I1714" s="246" t="s">
        <v>853</v>
      </c>
    </row>
    <row r="1715" spans="2:10" x14ac:dyDescent="0.2">
      <c r="B1715" s="247" t="s">
        <v>7</v>
      </c>
      <c r="C1715" s="301">
        <v>19099</v>
      </c>
      <c r="D1715" s="260">
        <v>0.47430555555555554</v>
      </c>
      <c r="F1715" s="247">
        <v>2933</v>
      </c>
      <c r="G1715" s="25"/>
      <c r="H1715" s="90" t="str">
        <f>VLOOKUP($F1715,'Alarm boxes'!$E$17:$F$962,2)</f>
        <v>Ave J &amp; E 12th St</v>
      </c>
      <c r="I1715" s="246" t="s">
        <v>44</v>
      </c>
    </row>
    <row r="1716" spans="2:10" x14ac:dyDescent="0.2">
      <c r="B1716" s="247" t="s">
        <v>7</v>
      </c>
      <c r="C1716" s="301">
        <v>19102</v>
      </c>
      <c r="D1716" s="260">
        <v>0.93333333333333324</v>
      </c>
      <c r="F1716" s="247">
        <v>2516</v>
      </c>
      <c r="G1716" s="25"/>
      <c r="H1716" s="90" t="str">
        <f>VLOOKUP($F1716,'Alarm boxes'!$E$17:$F$962,2)</f>
        <v>McDonald Ave &amp; Cortelyou Rd</v>
      </c>
      <c r="I1716" s="246" t="s">
        <v>44</v>
      </c>
    </row>
    <row r="1717" spans="2:10" x14ac:dyDescent="0.2">
      <c r="B1717" s="487" t="s">
        <v>1359</v>
      </c>
      <c r="C1717" s="301">
        <v>19103</v>
      </c>
      <c r="D1717" s="260">
        <v>0.75347222222222221</v>
      </c>
      <c r="F1717" s="247" t="s">
        <v>1083</v>
      </c>
      <c r="G1717" s="29" t="s">
        <v>1323</v>
      </c>
      <c r="H1717" s="125" t="s">
        <v>1323</v>
      </c>
      <c r="I1717" s="125" t="s">
        <v>1323</v>
      </c>
      <c r="J1717" s="348" t="s">
        <v>2304</v>
      </c>
    </row>
    <row r="1718" spans="2:10" x14ac:dyDescent="0.2">
      <c r="B1718" s="488" t="s">
        <v>1359</v>
      </c>
      <c r="C1718" s="301">
        <v>19103</v>
      </c>
      <c r="D1718" s="260">
        <v>0.90069444444444446</v>
      </c>
      <c r="F1718" s="247">
        <v>2545</v>
      </c>
      <c r="G1718" s="25"/>
      <c r="H1718" s="90" t="str">
        <f>VLOOKUP($F1718,'Alarm boxes'!$E$17:$F$962,2)</f>
        <v>16th Ave &amp; 43rd St</v>
      </c>
      <c r="I1718" s="246" t="s">
        <v>196</v>
      </c>
    </row>
    <row r="1719" spans="2:10" x14ac:dyDescent="0.2">
      <c r="B1719" s="513" t="s">
        <v>1359</v>
      </c>
      <c r="C1719" s="301">
        <v>19107</v>
      </c>
      <c r="D1719" s="260">
        <v>0.62152777777777779</v>
      </c>
      <c r="F1719" s="247">
        <v>2492</v>
      </c>
      <c r="G1719" s="25"/>
      <c r="H1719" s="90" t="str">
        <f>VLOOKUP($F1719,'Alarm boxes'!$E$17:$F$962,2)</f>
        <v>Ave H &amp; E 10th St</v>
      </c>
      <c r="I1719" s="246" t="s">
        <v>196</v>
      </c>
    </row>
    <row r="1720" spans="2:10" x14ac:dyDescent="0.2">
      <c r="B1720" s="247" t="s">
        <v>7</v>
      </c>
      <c r="C1720" s="301">
        <v>19109</v>
      </c>
      <c r="D1720" s="260">
        <v>0.99722222222222223</v>
      </c>
      <c r="F1720" s="247">
        <v>2571</v>
      </c>
      <c r="G1720" s="25"/>
      <c r="H1720" s="90" t="str">
        <f>VLOOKUP($F1720,'Alarm boxes'!$E$17:$F$962,2)</f>
        <v>14th Ave &amp; 43rd St</v>
      </c>
      <c r="I1720" s="246" t="s">
        <v>196</v>
      </c>
    </row>
    <row r="1721" spans="2:10" x14ac:dyDescent="0.2">
      <c r="B1721" s="247" t="s">
        <v>7</v>
      </c>
      <c r="C1721" s="301">
        <v>19110</v>
      </c>
      <c r="D1721" s="260">
        <v>0.94236111111111109</v>
      </c>
      <c r="F1721" s="247">
        <v>3786</v>
      </c>
      <c r="G1721" s="25"/>
      <c r="H1721" s="90" t="str">
        <f>VLOOKUP($F1721,'Alarm boxes'!$E$17:$F$962,2)</f>
        <v>17th Ave &amp; 44th St</v>
      </c>
      <c r="I1721" s="246" t="s">
        <v>44</v>
      </c>
    </row>
    <row r="1722" spans="2:10" x14ac:dyDescent="0.2">
      <c r="B1722" s="247" t="s">
        <v>7</v>
      </c>
      <c r="C1722" s="301">
        <v>19114</v>
      </c>
      <c r="D1722" s="260">
        <v>0.55486111111111114</v>
      </c>
      <c r="F1722" s="247">
        <v>2851</v>
      </c>
      <c r="G1722" s="25"/>
      <c r="H1722" s="90" t="str">
        <f>VLOOKUP($F1722,'Alarm boxes'!$E$17:$F$962,2)</f>
        <v>18th Ave &amp; 66th St</v>
      </c>
      <c r="I1722" s="246" t="s">
        <v>44</v>
      </c>
    </row>
    <row r="1723" spans="2:10" x14ac:dyDescent="0.2">
      <c r="B1723" s="16" t="s">
        <v>7</v>
      </c>
      <c r="C1723" s="303">
        <v>19114</v>
      </c>
      <c r="D1723" s="264">
        <v>0.63958333333333328</v>
      </c>
      <c r="E1723" s="16"/>
      <c r="F1723" s="16">
        <v>2465</v>
      </c>
      <c r="G1723" s="30"/>
      <c r="H1723" s="91" t="str">
        <f>VLOOKUP($F1723,'Alarm boxes'!$E$17:$F$962,2)</f>
        <v>Foster Ave &amp; E 19th St</v>
      </c>
      <c r="I1723" s="48" t="s">
        <v>44</v>
      </c>
      <c r="J1723" s="413"/>
    </row>
    <row r="1724" spans="2:10" x14ac:dyDescent="0.2">
      <c r="B1724" s="487" t="s">
        <v>1026</v>
      </c>
      <c r="C1724" s="301">
        <v>19115</v>
      </c>
      <c r="D1724" s="247" t="s">
        <v>1338</v>
      </c>
      <c r="F1724" s="247">
        <v>2479</v>
      </c>
      <c r="G1724" s="29" t="s">
        <v>1341</v>
      </c>
      <c r="H1724" s="90" t="str">
        <f>VLOOKUP($F1724,'Alarm boxes'!$E$17:$F$962,2)</f>
        <v>Dorchester &amp; Marlborough Rds</v>
      </c>
      <c r="I1724" s="246" t="s">
        <v>1329</v>
      </c>
      <c r="J1724" s="348" t="str">
        <f>CONCATENATE(B1724,$J$6,F1724)</f>
        <v>E 281 special call to box 2479</v>
      </c>
    </row>
    <row r="1725" spans="2:10" x14ac:dyDescent="0.2">
      <c r="B1725" s="488" t="s">
        <v>1026</v>
      </c>
      <c r="C1725" s="301">
        <v>19115</v>
      </c>
      <c r="D1725" s="260">
        <v>0.625</v>
      </c>
      <c r="F1725" s="14">
        <v>2575</v>
      </c>
      <c r="G1725" s="25"/>
      <c r="H1725" s="90" t="str">
        <f>VLOOKUP($F1725,'Alarm boxes'!$E$17:$F$962,2)</f>
        <v>14th Ave &amp; 37th St</v>
      </c>
      <c r="I1725" s="246" t="s">
        <v>102</v>
      </c>
    </row>
    <row r="1726" spans="2:10" x14ac:dyDescent="0.2">
      <c r="B1726" s="513" t="s">
        <v>1026</v>
      </c>
      <c r="C1726" s="301">
        <v>19115</v>
      </c>
      <c r="D1726" s="260">
        <v>0.69513888888888886</v>
      </c>
      <c r="F1726" s="14">
        <v>1525</v>
      </c>
      <c r="G1726" s="25"/>
      <c r="H1726" s="90" t="str">
        <f>VLOOKUP($F1726,'Alarm boxes'!$E$17:$F$962,2)</f>
        <v>Beverley Rd &amp; E 7th St</v>
      </c>
      <c r="I1726" s="246" t="s">
        <v>44</v>
      </c>
    </row>
    <row r="1727" spans="2:10" x14ac:dyDescent="0.2">
      <c r="B1727" s="247" t="s">
        <v>7</v>
      </c>
      <c r="C1727" s="301">
        <v>19118</v>
      </c>
      <c r="D1727" s="260">
        <v>0.75694444444444453</v>
      </c>
      <c r="F1727" s="14">
        <v>3784</v>
      </c>
      <c r="G1727" s="25"/>
      <c r="H1727" s="90" t="str">
        <f>VLOOKUP($F1727,'Alarm boxes'!$E$17:$F$962,2)</f>
        <v>14th Ave &amp; 41st St</v>
      </c>
      <c r="I1727" s="246" t="s">
        <v>44</v>
      </c>
    </row>
    <row r="1728" spans="2:10" x14ac:dyDescent="0.2">
      <c r="B1728" s="247" t="s">
        <v>7</v>
      </c>
      <c r="C1728" s="301">
        <v>19118</v>
      </c>
      <c r="D1728" s="260">
        <v>0.76666666666666661</v>
      </c>
      <c r="F1728" s="14">
        <v>2486</v>
      </c>
      <c r="G1728" s="25"/>
      <c r="H1728" s="90" t="str">
        <f>VLOOKUP($F1728,'Alarm boxes'!$E$17:$F$962,2)</f>
        <v xml:space="preserve">Coney Island Ave &amp; Cortelyou Rd </v>
      </c>
      <c r="I1728" s="246" t="s">
        <v>44</v>
      </c>
    </row>
    <row r="1729" spans="2:10" x14ac:dyDescent="0.2">
      <c r="B1729" s="247" t="s">
        <v>7</v>
      </c>
      <c r="C1729" s="301">
        <v>19118</v>
      </c>
      <c r="D1729" s="260">
        <v>0.86875000000000002</v>
      </c>
      <c r="F1729" s="14">
        <v>2516</v>
      </c>
      <c r="G1729" s="25"/>
      <c r="H1729" s="90" t="str">
        <f>VLOOKUP($F1729,'Alarm boxes'!$E$17:$F$962,2)</f>
        <v>McDonald Ave &amp; Cortelyou Rd</v>
      </c>
      <c r="I1729" s="246" t="s">
        <v>1297</v>
      </c>
    </row>
    <row r="1730" spans="2:10" x14ac:dyDescent="0.2">
      <c r="B1730" s="487" t="s">
        <v>1332</v>
      </c>
      <c r="C1730" s="301">
        <v>19122</v>
      </c>
      <c r="D1730" s="260">
        <v>0.38055555555555554</v>
      </c>
      <c r="F1730" s="14">
        <v>3013</v>
      </c>
      <c r="G1730" s="25"/>
      <c r="H1730" s="90" t="str">
        <f>VLOOKUP($F1730,'Alarm boxes'!$E$17:$F$962,2)</f>
        <v>Ave M &amp; E 18th St</v>
      </c>
      <c r="I1730" s="246" t="s">
        <v>192</v>
      </c>
    </row>
    <row r="1731" spans="2:10" x14ac:dyDescent="0.2">
      <c r="B1731" s="487" t="s">
        <v>1332</v>
      </c>
      <c r="C1731" s="301">
        <v>19122</v>
      </c>
      <c r="D1731" s="260">
        <v>0.5444444444444444</v>
      </c>
      <c r="F1731" s="14">
        <v>2446</v>
      </c>
      <c r="G1731" s="25"/>
      <c r="H1731" s="90" t="str">
        <f>VLOOKUP($F1731,'Alarm boxes'!$E$17:$F$962,2)</f>
        <v>Flatbush Ave &amp; Farragut Rd</v>
      </c>
      <c r="I1731" s="246" t="s">
        <v>569</v>
      </c>
    </row>
    <row r="1732" spans="2:10" x14ac:dyDescent="0.2">
      <c r="B1732" s="488" t="s">
        <v>1026</v>
      </c>
      <c r="C1732" s="301">
        <v>19125</v>
      </c>
      <c r="D1732" s="260">
        <v>6.3888888888888884E-2</v>
      </c>
      <c r="F1732" s="14">
        <v>2914</v>
      </c>
      <c r="G1732" s="29" t="s">
        <v>1025</v>
      </c>
      <c r="H1732" s="90" t="str">
        <f>VLOOKUP($F1732,'Alarm boxes'!$E$17:$F$962,2)</f>
        <v>Bay Pkway &amp;  63rd St</v>
      </c>
      <c r="I1732" s="246" t="s">
        <v>49</v>
      </c>
      <c r="J1732" s="348" t="str">
        <f>CONCATENATE($J$9,MID(G1732,5,4))</f>
        <v>Engine &amp; truck to box 2914</v>
      </c>
    </row>
    <row r="1733" spans="2:10" x14ac:dyDescent="0.2">
      <c r="B1733" s="513" t="s">
        <v>1026</v>
      </c>
      <c r="C1733" s="301">
        <v>19125</v>
      </c>
      <c r="D1733" s="260">
        <v>0.75347222222222221</v>
      </c>
      <c r="F1733" s="14">
        <v>3768</v>
      </c>
      <c r="G1733" s="25"/>
      <c r="H1733" s="90" t="str">
        <f>VLOOKUP($F1733,'Alarm boxes'!$E$17:$F$962,2)</f>
        <v>Caton Ave &amp; E 2nd St</v>
      </c>
      <c r="I1733" s="246" t="s">
        <v>192</v>
      </c>
    </row>
    <row r="1734" spans="2:10" x14ac:dyDescent="0.2">
      <c r="B1734" s="247" t="s">
        <v>7</v>
      </c>
      <c r="C1734" s="301">
        <v>19128</v>
      </c>
      <c r="D1734" s="260">
        <v>0.68680555555555556</v>
      </c>
      <c r="E1734" s="32">
        <v>0.74513888888888891</v>
      </c>
      <c r="F1734" s="14">
        <v>2859</v>
      </c>
      <c r="G1734" s="25"/>
      <c r="H1734" s="90" t="str">
        <f>VLOOKUP($F1734,'Alarm boxes'!$E$17:$F$962,2)</f>
        <v>20th Ave &amp; 63rd St</v>
      </c>
      <c r="I1734" s="246" t="s">
        <v>192</v>
      </c>
    </row>
    <row r="1735" spans="2:10" x14ac:dyDescent="0.2">
      <c r="B1735" s="247" t="s">
        <v>7</v>
      </c>
      <c r="C1735" s="301">
        <v>19128</v>
      </c>
      <c r="D1735" s="260">
        <v>0.70833333333333337</v>
      </c>
      <c r="F1735" s="14">
        <v>2912</v>
      </c>
      <c r="G1735" s="25"/>
      <c r="H1735" s="90" t="str">
        <f>VLOOKUP($F1735,'Alarm boxes'!$E$17:$F$962,2)</f>
        <v>Bay Parkway &amp; 65th St</v>
      </c>
      <c r="I1735" s="246" t="s">
        <v>91</v>
      </c>
    </row>
    <row r="1736" spans="2:10" x14ac:dyDescent="0.2">
      <c r="B1736" s="247" t="s">
        <v>7</v>
      </c>
      <c r="C1736" s="301">
        <v>19131</v>
      </c>
      <c r="D1736" s="260">
        <v>0.7402777777777777</v>
      </c>
      <c r="F1736" s="14">
        <v>2525</v>
      </c>
      <c r="G1736" s="25"/>
      <c r="H1736" s="90" t="str">
        <f>VLOOKUP($F1736,'Alarm boxes'!$E$17:$F$962,2)</f>
        <v>19th Ave &amp; 50th St</v>
      </c>
      <c r="I1736" s="246" t="s">
        <v>192</v>
      </c>
    </row>
    <row r="1737" spans="2:10" x14ac:dyDescent="0.2">
      <c r="B1737" s="247" t="s">
        <v>7</v>
      </c>
      <c r="C1737" s="301">
        <v>19131</v>
      </c>
      <c r="D1737" s="260">
        <v>0.81736111111111109</v>
      </c>
      <c r="F1737" s="14">
        <v>2439</v>
      </c>
      <c r="G1737" s="25"/>
      <c r="H1737" s="90" t="str">
        <f>VLOOKUP($F1737,'Alarm boxes'!$E$17:$F$962,2)</f>
        <v>Ave D &amp; E 29th St</v>
      </c>
      <c r="I1737" s="246" t="s">
        <v>44</v>
      </c>
    </row>
    <row r="1738" spans="2:10" x14ac:dyDescent="0.2">
      <c r="B1738" s="247" t="s">
        <v>7</v>
      </c>
      <c r="C1738" s="301">
        <v>19131</v>
      </c>
      <c r="D1738" s="260">
        <v>0.86319444444444438</v>
      </c>
      <c r="F1738" s="14">
        <v>2990</v>
      </c>
      <c r="G1738" s="25"/>
      <c r="H1738" s="90" t="str">
        <f>VLOOKUP($F1738,'Alarm boxes'!$E$17:$F$962,2)</f>
        <v>Ave N &amp; E 12th St</v>
      </c>
      <c r="I1738" s="246" t="s">
        <v>196</v>
      </c>
    </row>
    <row r="1739" spans="2:10" x14ac:dyDescent="0.2">
      <c r="B1739" s="247" t="s">
        <v>7</v>
      </c>
      <c r="C1739" s="301">
        <v>19131</v>
      </c>
      <c r="D1739" s="260">
        <v>0.94791666666666663</v>
      </c>
      <c r="F1739" s="247">
        <v>2932</v>
      </c>
      <c r="G1739" s="25"/>
      <c r="H1739" s="90" t="str">
        <f>VLOOKUP($F1739,'Alarm boxes'!$E$17:$F$962,2)</f>
        <v>Ave I &amp; E 13th St</v>
      </c>
      <c r="I1739" s="246" t="s">
        <v>192</v>
      </c>
    </row>
    <row r="1740" spans="2:10" x14ac:dyDescent="0.2">
      <c r="B1740" s="247" t="s">
        <v>7</v>
      </c>
      <c r="C1740" s="301">
        <v>19132</v>
      </c>
      <c r="D1740" s="260">
        <v>2.4999999999999998E-2</v>
      </c>
      <c r="E1740" s="32">
        <v>5.5555555555555552E-2</v>
      </c>
      <c r="F1740" s="247">
        <v>2524</v>
      </c>
      <c r="G1740" s="25"/>
      <c r="H1740" s="90" t="str">
        <f>VLOOKUP($F1740,'Alarm boxes'!$E$17:$F$962,2)</f>
        <v>McDonald Ave &amp; Ave I</v>
      </c>
      <c r="I1740" s="246" t="s">
        <v>1339</v>
      </c>
    </row>
    <row r="1741" spans="2:10" x14ac:dyDescent="0.2">
      <c r="B1741" s="525" t="s">
        <v>1331</v>
      </c>
      <c r="C1741" s="301">
        <v>19136</v>
      </c>
      <c r="D1741" s="260">
        <v>0.63958333333333328</v>
      </c>
      <c r="F1741" s="247">
        <v>2972</v>
      </c>
      <c r="G1741" s="25"/>
      <c r="H1741" s="90" t="str">
        <f>VLOOKUP($F1741,'Alarm boxes'!$E$17:$F$962,2)</f>
        <v>Ave O &amp; McDonald Ave</v>
      </c>
      <c r="I1741" s="246" t="s">
        <v>62</v>
      </c>
    </row>
    <row r="1742" spans="2:10" x14ac:dyDescent="0.2">
      <c r="B1742" s="526" t="s">
        <v>1331</v>
      </c>
      <c r="C1742" s="301">
        <v>19136</v>
      </c>
      <c r="D1742" s="260">
        <v>0.64652777777777781</v>
      </c>
      <c r="E1742" s="32">
        <v>0.66736111111111107</v>
      </c>
      <c r="F1742" s="247">
        <v>2938</v>
      </c>
      <c r="G1742" s="29" t="s">
        <v>1342</v>
      </c>
      <c r="H1742" s="90" t="str">
        <f>VLOOKUP($F1742,'Alarm boxes'!$E$17:$F$962,2)</f>
        <v>Ave K &amp; E 13th St</v>
      </c>
      <c r="I1742" s="246" t="s">
        <v>49</v>
      </c>
      <c r="J1742" s="348" t="str">
        <f>CONCATENATE($J$9,MID(G1742,5,4))</f>
        <v>Engine &amp; truck to box 2938</v>
      </c>
    </row>
    <row r="1743" spans="2:10" x14ac:dyDescent="0.2">
      <c r="B1743" s="527" t="s">
        <v>1331</v>
      </c>
      <c r="C1743" s="301">
        <v>19136</v>
      </c>
      <c r="D1743" s="260">
        <v>0.70833333333333337</v>
      </c>
      <c r="F1743" s="247">
        <v>3389</v>
      </c>
      <c r="G1743" s="25"/>
      <c r="H1743" s="90" t="str">
        <f>VLOOKUP($F1743,'Alarm boxes'!$E$17:$F$962,2)</f>
        <v>Kings Hwy &amp; E 2nd St</v>
      </c>
      <c r="I1743" s="246" t="s">
        <v>1340</v>
      </c>
    </row>
    <row r="1744" spans="2:10" x14ac:dyDescent="0.2">
      <c r="B1744" s="247" t="s">
        <v>7</v>
      </c>
      <c r="C1744" s="301">
        <v>19140</v>
      </c>
      <c r="D1744" s="260">
        <v>0.7729166666666667</v>
      </c>
      <c r="F1744" s="247">
        <v>3326</v>
      </c>
      <c r="G1744" s="25"/>
      <c r="H1744" s="90" t="str">
        <f>VLOOKUP($F1744,'Alarm boxes'!$E$17:$F$962,2)</f>
        <v>Coney Island &amp; Ave O</v>
      </c>
      <c r="I1744" s="246" t="s">
        <v>44</v>
      </c>
    </row>
    <row r="1745" spans="2:10" x14ac:dyDescent="0.2">
      <c r="B1745" s="247" t="s">
        <v>7</v>
      </c>
      <c r="C1745" s="301">
        <v>19140</v>
      </c>
      <c r="D1745" s="260">
        <v>0.9375</v>
      </c>
      <c r="E1745" s="247" t="s">
        <v>1361</v>
      </c>
      <c r="F1745" s="247">
        <v>2910</v>
      </c>
      <c r="G1745" s="25"/>
      <c r="H1745" s="90" t="str">
        <f>VLOOKUP($F1745,'Alarm boxes'!$E$17:$F$962,2)</f>
        <v>Bay Pkway &amp; 67th St</v>
      </c>
      <c r="I1745" s="246" t="s">
        <v>91</v>
      </c>
    </row>
    <row r="1746" spans="2:10" x14ac:dyDescent="0.2">
      <c r="B1746" s="247" t="s">
        <v>7</v>
      </c>
      <c r="C1746" s="301">
        <v>19141</v>
      </c>
      <c r="D1746" s="260">
        <v>0.68819444444444444</v>
      </c>
      <c r="E1746" s="32">
        <v>0.71250000000000002</v>
      </c>
      <c r="F1746" s="247">
        <v>2524</v>
      </c>
      <c r="G1746" s="25"/>
      <c r="H1746" s="90" t="str">
        <f>VLOOKUP($F1746,'Alarm boxes'!$E$17:$F$962,2)</f>
        <v>McDonald Ave &amp; Ave I</v>
      </c>
      <c r="I1746" s="246" t="s">
        <v>49</v>
      </c>
    </row>
    <row r="1747" spans="2:10" x14ac:dyDescent="0.2">
      <c r="B1747" s="528" t="s">
        <v>1017</v>
      </c>
      <c r="C1747" s="303">
        <v>19143</v>
      </c>
      <c r="D1747" s="264">
        <v>0.72569444444444453</v>
      </c>
      <c r="E1747" s="16"/>
      <c r="F1747" s="38">
        <v>3084</v>
      </c>
      <c r="G1747" s="30"/>
      <c r="H1747" s="91" t="str">
        <f>VLOOKUP($F1747,'Alarm boxes'!$E$17:$F$962,2)</f>
        <v>Ave M &amp; Flatlands Ave</v>
      </c>
      <c r="I1747" s="48" t="s">
        <v>61</v>
      </c>
      <c r="J1747" s="413"/>
    </row>
    <row r="1748" spans="2:10" x14ac:dyDescent="0.2">
      <c r="B1748" s="247" t="s">
        <v>7</v>
      </c>
      <c r="C1748" s="301">
        <v>19147</v>
      </c>
      <c r="D1748" s="260">
        <v>4.5833333333333337E-2</v>
      </c>
      <c r="E1748" s="32">
        <v>8.819444444444445E-2</v>
      </c>
      <c r="F1748" s="14">
        <v>3913</v>
      </c>
      <c r="G1748" s="25"/>
      <c r="H1748" s="90" t="str">
        <f>VLOOKUP($F1748,'Alarm boxes'!$E$17:$F$962,2)</f>
        <v>Ave H &amp; E 14th St</v>
      </c>
      <c r="I1748" s="246" t="s">
        <v>419</v>
      </c>
    </row>
    <row r="1749" spans="2:10" x14ac:dyDescent="0.2">
      <c r="B1749" s="247" t="s">
        <v>7</v>
      </c>
      <c r="C1749" s="301">
        <v>19150</v>
      </c>
      <c r="D1749" s="260">
        <v>0.72222222222222221</v>
      </c>
      <c r="F1749" s="14">
        <v>2524</v>
      </c>
      <c r="G1749" s="25"/>
      <c r="H1749" s="90" t="str">
        <f>VLOOKUP($F1749,'Alarm boxes'!$E$17:$F$962,2)</f>
        <v>McDonald Ave &amp; Ave I</v>
      </c>
      <c r="I1749" s="246" t="s">
        <v>44</v>
      </c>
    </row>
    <row r="1750" spans="2:10" x14ac:dyDescent="0.2">
      <c r="B1750" s="247" t="s">
        <v>7</v>
      </c>
      <c r="C1750" s="301">
        <v>19154</v>
      </c>
      <c r="D1750" s="260">
        <v>0.92986111111111114</v>
      </c>
      <c r="F1750" s="14">
        <v>2491</v>
      </c>
      <c r="G1750" s="25"/>
      <c r="H1750" s="90" t="str">
        <f>VLOOKUP($F1750,'Alarm boxes'!$E$17:$F$962,2)</f>
        <v>Foster &amp; Coney Island Aves</v>
      </c>
      <c r="I1750" s="246" t="s">
        <v>49</v>
      </c>
    </row>
    <row r="1751" spans="2:10" x14ac:dyDescent="0.2">
      <c r="B1751" s="247" t="s">
        <v>7</v>
      </c>
      <c r="C1751" s="301">
        <v>19155</v>
      </c>
      <c r="D1751" s="260">
        <v>4.7916666666666663E-2</v>
      </c>
      <c r="F1751" s="14">
        <v>2993</v>
      </c>
      <c r="G1751" s="25"/>
      <c r="H1751" s="90" t="str">
        <f>VLOOKUP($F1751,'Alarm boxes'!$E$17:$F$962,2)</f>
        <v>Ave N &amp; E 14th St</v>
      </c>
      <c r="I1751" s="246" t="s">
        <v>192</v>
      </c>
    </row>
    <row r="1752" spans="2:10" x14ac:dyDescent="0.2">
      <c r="B1752" s="247" t="s">
        <v>7</v>
      </c>
      <c r="C1752" s="301">
        <v>19158</v>
      </c>
      <c r="D1752" s="260">
        <v>0.67569444444444438</v>
      </c>
      <c r="F1752" s="14">
        <v>2493</v>
      </c>
      <c r="G1752" s="25"/>
      <c r="H1752" s="90" t="str">
        <f>VLOOKUP($F1752,'Alarm boxes'!$E$17:$F$962,2)</f>
        <v>Foster Ave &amp; E 8th St</v>
      </c>
      <c r="I1752" s="246" t="s">
        <v>196</v>
      </c>
    </row>
    <row r="1753" spans="2:10" x14ac:dyDescent="0.2">
      <c r="B1753" s="247" t="s">
        <v>7</v>
      </c>
      <c r="C1753" s="301">
        <v>19159</v>
      </c>
      <c r="D1753" s="260">
        <v>0.4069444444444445</v>
      </c>
      <c r="F1753" s="14">
        <v>3702</v>
      </c>
      <c r="G1753" s="25"/>
      <c r="H1753" s="90" t="str">
        <f>VLOOKUP($F1753,'Alarm boxes'!$E$17:$F$962,2)</f>
        <v>18th Ave &amp; Dahill Rd</v>
      </c>
      <c r="I1753" s="246" t="s">
        <v>1329</v>
      </c>
    </row>
    <row r="1754" spans="2:10" x14ac:dyDescent="0.2">
      <c r="B1754" s="247" t="s">
        <v>7</v>
      </c>
      <c r="C1754" s="301">
        <v>19159</v>
      </c>
      <c r="D1754" s="260">
        <v>0.73958333333333337</v>
      </c>
      <c r="F1754" s="14">
        <v>2509</v>
      </c>
      <c r="G1754" s="25"/>
      <c r="H1754" s="90" t="str">
        <f>VLOOKUP($F1754,'Alarm boxes'!$E$17:$F$962,2)</f>
        <v>Cortelyou Rd &amp; E 5th St</v>
      </c>
      <c r="I1754" s="246" t="s">
        <v>44</v>
      </c>
    </row>
    <row r="1755" spans="2:10" x14ac:dyDescent="0.2">
      <c r="B1755" s="247" t="s">
        <v>7</v>
      </c>
      <c r="C1755" s="301">
        <v>19165</v>
      </c>
      <c r="D1755" s="260">
        <v>0.4368055555555555</v>
      </c>
      <c r="F1755" s="14">
        <v>2516</v>
      </c>
      <c r="G1755" s="25"/>
      <c r="H1755" s="90" t="str">
        <f>VLOOKUP($F1755,'Alarm boxes'!$E$17:$F$962,2)</f>
        <v>McDonald Ave &amp; Cortelyou Rd</v>
      </c>
      <c r="I1755" s="246" t="s">
        <v>925</v>
      </c>
    </row>
    <row r="1756" spans="2:10" x14ac:dyDescent="0.2">
      <c r="B1756" s="247" t="s">
        <v>7</v>
      </c>
      <c r="C1756" s="301">
        <v>19165</v>
      </c>
      <c r="D1756" s="260">
        <v>0.72916666666666663</v>
      </c>
      <c r="F1756" s="14">
        <v>2853</v>
      </c>
      <c r="G1756" s="25"/>
      <c r="H1756" s="90" t="str">
        <f>VLOOKUP($F1756,'Alarm boxes'!$E$17:$F$962,2)</f>
        <v>18th Ave &amp; 64th St</v>
      </c>
      <c r="I1756" s="246" t="s">
        <v>49</v>
      </c>
    </row>
    <row r="1757" spans="2:10" x14ac:dyDescent="0.2">
      <c r="B1757" s="247" t="s">
        <v>7</v>
      </c>
      <c r="C1757" s="301">
        <v>19166</v>
      </c>
      <c r="D1757" s="260">
        <v>0.42777777777777781</v>
      </c>
      <c r="F1757" s="14">
        <v>2571</v>
      </c>
      <c r="G1757" s="25"/>
      <c r="H1757" s="90" t="str">
        <f>VLOOKUP($F1757,'Alarm boxes'!$E$17:$F$962,2)</f>
        <v>14th Ave &amp; 43rd St</v>
      </c>
      <c r="I1757" s="246" t="s">
        <v>196</v>
      </c>
    </row>
    <row r="1758" spans="2:10" x14ac:dyDescent="0.2">
      <c r="B1758" s="247" t="s">
        <v>7</v>
      </c>
      <c r="C1758" s="301">
        <v>19166</v>
      </c>
      <c r="D1758" s="260">
        <v>0.6875</v>
      </c>
      <c r="F1758" s="14">
        <v>3790</v>
      </c>
      <c r="G1758" s="25"/>
      <c r="H1758" s="90" t="str">
        <f>VLOOKUP($F1758,'Alarm boxes'!$E$17:$F$962,2)</f>
        <v>17th Ave &amp; 56th St</v>
      </c>
      <c r="I1758" s="246" t="s">
        <v>569</v>
      </c>
    </row>
    <row r="1759" spans="2:10" x14ac:dyDescent="0.2">
      <c r="B1759" s="247" t="s">
        <v>7</v>
      </c>
      <c r="C1759" s="301">
        <v>19166</v>
      </c>
      <c r="D1759" s="260">
        <v>0.69930555555555562</v>
      </c>
      <c r="E1759" s="32">
        <v>0.72083333333333333</v>
      </c>
      <c r="F1759" s="14">
        <v>2524</v>
      </c>
      <c r="G1759" s="25"/>
      <c r="H1759" s="90" t="str">
        <f>VLOOKUP($F1759,'Alarm boxes'!$E$17:$F$962,2)</f>
        <v>McDonald Ave &amp; Ave I</v>
      </c>
      <c r="I1759" s="246" t="s">
        <v>192</v>
      </c>
    </row>
    <row r="1760" spans="2:10" x14ac:dyDescent="0.2">
      <c r="B1760" s="247" t="s">
        <v>7</v>
      </c>
      <c r="C1760" s="301">
        <v>19168</v>
      </c>
      <c r="D1760" s="260">
        <v>0.89166666666666661</v>
      </c>
      <c r="E1760" s="32">
        <v>5.2083333333333336E-2</v>
      </c>
      <c r="F1760" s="14">
        <v>2501</v>
      </c>
      <c r="G1760" s="25"/>
      <c r="H1760" s="90" t="str">
        <f>VLOOKUP($F1760,'Alarm boxes'!$E$17:$F$962,2)</f>
        <v>Ave I &amp; E 5th St</v>
      </c>
      <c r="I1760" s="246" t="s">
        <v>196</v>
      </c>
    </row>
    <row r="1761" spans="2:10" x14ac:dyDescent="0.2">
      <c r="B1761" s="247" t="s">
        <v>7</v>
      </c>
      <c r="C1761" s="301">
        <v>19173</v>
      </c>
      <c r="D1761" s="260">
        <v>0.51180555555555551</v>
      </c>
      <c r="F1761" s="247">
        <v>3786</v>
      </c>
      <c r="G1761" s="25"/>
      <c r="H1761" s="90" t="str">
        <f>VLOOKUP($F1761,'Alarm boxes'!$E$17:$F$962,2)</f>
        <v>17th Ave &amp; 44th St</v>
      </c>
      <c r="I1761" s="246" t="s">
        <v>49</v>
      </c>
    </row>
    <row r="1762" spans="2:10" x14ac:dyDescent="0.2">
      <c r="B1762" s="247" t="s">
        <v>7</v>
      </c>
      <c r="C1762" s="301">
        <v>19173</v>
      </c>
      <c r="D1762" s="260">
        <v>0.63958333333333328</v>
      </c>
      <c r="F1762" s="247">
        <v>2553</v>
      </c>
      <c r="G1762" s="25"/>
      <c r="H1762" s="90" t="str">
        <f>VLOOKUP($F1762,'Alarm boxes'!$E$17:$F$962,2)</f>
        <v>16th Ave &amp; 57th St</v>
      </c>
      <c r="I1762" s="246" t="s">
        <v>192</v>
      </c>
    </row>
    <row r="1763" spans="2:10" x14ac:dyDescent="0.2">
      <c r="B1763" s="247" t="s">
        <v>7</v>
      </c>
      <c r="C1763" s="301">
        <v>19173</v>
      </c>
      <c r="D1763" s="260">
        <v>0.68263888888888891</v>
      </c>
      <c r="F1763" s="247">
        <v>2855</v>
      </c>
      <c r="G1763" s="25"/>
      <c r="H1763" s="90" t="str">
        <f>VLOOKUP($F1763,'Alarm boxes'!$E$17:$F$962,2)</f>
        <v>18th Ave &amp; 62nd St</v>
      </c>
      <c r="I1763" s="246" t="s">
        <v>44</v>
      </c>
    </row>
    <row r="1764" spans="2:10" x14ac:dyDescent="0.2">
      <c r="B1764" s="247" t="s">
        <v>7</v>
      </c>
      <c r="C1764" s="301">
        <v>19173</v>
      </c>
      <c r="D1764" s="260">
        <v>0.72986111111111107</v>
      </c>
      <c r="F1764" s="247">
        <v>2430</v>
      </c>
      <c r="G1764" s="25"/>
      <c r="H1764" s="90" t="str">
        <f>VLOOKUP($F1764,'Alarm boxes'!$E$17:$F$962,2)</f>
        <v>Ave H &amp; E 34th St</v>
      </c>
      <c r="I1764" s="246" t="s">
        <v>196</v>
      </c>
    </row>
    <row r="1765" spans="2:10" x14ac:dyDescent="0.2">
      <c r="B1765" s="247" t="s">
        <v>7</v>
      </c>
      <c r="C1765" s="301">
        <v>19175</v>
      </c>
      <c r="D1765" s="260">
        <v>0.82152777777777775</v>
      </c>
      <c r="F1765" s="247">
        <v>2945</v>
      </c>
      <c r="G1765" s="25"/>
      <c r="H1765" s="90" t="str">
        <f>VLOOKUP($F1765,'Alarm boxes'!$E$17:$F$962,2)</f>
        <v>Ave L &amp; Ocean Pkway</v>
      </c>
      <c r="I1765" s="246" t="s">
        <v>192</v>
      </c>
    </row>
    <row r="1766" spans="2:10" x14ac:dyDescent="0.2">
      <c r="B1766" s="16" t="s">
        <v>7</v>
      </c>
      <c r="C1766" s="303">
        <v>19175</v>
      </c>
      <c r="D1766" s="264">
        <v>0.8965277777777777</v>
      </c>
      <c r="E1766" s="44">
        <v>0.92569444444444438</v>
      </c>
      <c r="F1766" s="16">
        <v>2918</v>
      </c>
      <c r="G1766" s="33" t="s">
        <v>1152</v>
      </c>
      <c r="H1766" s="91" t="str">
        <f>VLOOKUP($F1766,'Alarm boxes'!$E$17:$F$962,2)</f>
        <v>Bay Parkway &amp; 59th St</v>
      </c>
      <c r="I1766" s="48" t="s">
        <v>469</v>
      </c>
      <c r="J1766" s="413" t="str">
        <f>CONCATENATE(B1766,$J$6,F1766)</f>
        <v>E 250 special call to box 2918</v>
      </c>
    </row>
    <row r="1767" spans="2:10" x14ac:dyDescent="0.2">
      <c r="B1767" s="247" t="s">
        <v>7</v>
      </c>
      <c r="C1767" s="301">
        <v>19176</v>
      </c>
      <c r="D1767" s="260">
        <v>0.93055555555555547</v>
      </c>
      <c r="F1767" s="247">
        <v>2943</v>
      </c>
      <c r="G1767" s="25"/>
      <c r="H1767" s="90" t="str">
        <f>VLOOKUP($F1767,'Alarm boxes'!$E$17:$F$962,2)</f>
        <v>Ave L &amp; E 8th St</v>
      </c>
      <c r="I1767" s="246" t="s">
        <v>44</v>
      </c>
    </row>
    <row r="1768" spans="2:10" x14ac:dyDescent="0.2">
      <c r="B1768" s="525" t="s">
        <v>1346</v>
      </c>
      <c r="C1768" s="301">
        <v>19180</v>
      </c>
      <c r="D1768" s="260">
        <v>0.4916666666666667</v>
      </c>
      <c r="F1768" s="247">
        <v>2522</v>
      </c>
      <c r="G1768" s="29" t="s">
        <v>1345</v>
      </c>
      <c r="H1768" s="90" t="str">
        <f>VLOOKUP($F1768,'Alarm boxes'!$E$17:$F$962,2)</f>
        <v>McDonald Ave &amp; Webster Ave</v>
      </c>
      <c r="I1768" s="246" t="s">
        <v>925</v>
      </c>
      <c r="J1768" s="348" t="str">
        <f>CONCATENATE(B1768,$J$6,F1768)</f>
        <v>12TH Div special call to box 2522</v>
      </c>
    </row>
    <row r="1769" spans="2:10" x14ac:dyDescent="0.2">
      <c r="B1769" s="526" t="s">
        <v>1346</v>
      </c>
      <c r="C1769" s="301">
        <v>19180</v>
      </c>
      <c r="D1769" s="260">
        <v>0.51111111111111118</v>
      </c>
      <c r="F1769" s="247">
        <v>2572</v>
      </c>
      <c r="G1769" s="25"/>
      <c r="H1769" s="90" t="str">
        <f>VLOOKUP($F1769,'Alarm boxes'!$E$17:$F$962,2)</f>
        <v>13th Ave &amp; 42nd St</v>
      </c>
      <c r="I1769" s="246" t="s">
        <v>44</v>
      </c>
    </row>
    <row r="1770" spans="2:10" x14ac:dyDescent="0.2">
      <c r="B1770" s="526" t="s">
        <v>1346</v>
      </c>
      <c r="C1770" s="301">
        <v>19180</v>
      </c>
      <c r="D1770" s="260">
        <v>0.63402777777777775</v>
      </c>
      <c r="F1770" s="247">
        <v>2963</v>
      </c>
      <c r="G1770" s="25"/>
      <c r="H1770" s="90" t="str">
        <f>VLOOKUP($F1770,'Alarm boxes'!$E$17:$F$962,2)</f>
        <v>Ave P &amp; W 11th St</v>
      </c>
      <c r="I1770" s="246" t="s">
        <v>192</v>
      </c>
    </row>
    <row r="1771" spans="2:10" x14ac:dyDescent="0.2">
      <c r="B1771" s="488" t="s">
        <v>1322</v>
      </c>
      <c r="C1771" s="301">
        <v>19181</v>
      </c>
      <c r="D1771" s="260">
        <v>0.4458333333333333</v>
      </c>
      <c r="F1771" s="247">
        <v>2438</v>
      </c>
      <c r="G1771" s="25"/>
      <c r="H1771" s="90" t="str">
        <f>VLOOKUP($F1771,'Alarm boxes'!$E$17:$F$962,2)</f>
        <v>Newkirk Ave &amp; E 28th St</v>
      </c>
      <c r="I1771" s="246" t="s">
        <v>44</v>
      </c>
    </row>
    <row r="1772" spans="2:10" x14ac:dyDescent="0.2">
      <c r="B1772" s="513" t="s">
        <v>1322</v>
      </c>
      <c r="C1772" s="301">
        <v>19181</v>
      </c>
      <c r="D1772" s="260">
        <v>0.70763888888888893</v>
      </c>
      <c r="F1772" s="247">
        <v>1085</v>
      </c>
      <c r="G1772" s="25"/>
      <c r="H1772" s="90" t="str">
        <f>VLOOKUP($F1772,'Alarm boxes'!$E$17:$F$962,2)</f>
        <v>Lefferts &amp; Bedford Aves</v>
      </c>
      <c r="I1772" s="246" t="s">
        <v>50</v>
      </c>
    </row>
    <row r="1773" spans="2:10" x14ac:dyDescent="0.2">
      <c r="B1773" s="247" t="s">
        <v>7</v>
      </c>
      <c r="C1773" s="301">
        <v>19183</v>
      </c>
      <c r="D1773" s="260">
        <v>0.79791666666666661</v>
      </c>
      <c r="F1773" s="247">
        <v>2975</v>
      </c>
      <c r="G1773" s="25"/>
      <c r="H1773" s="90" t="str">
        <f>VLOOKUP($F1773,'Alarm boxes'!$E$17:$F$962,2)</f>
        <v>Ave M &amp; E 3rd St</v>
      </c>
      <c r="I1773" s="246" t="s">
        <v>192</v>
      </c>
    </row>
    <row r="1774" spans="2:10" x14ac:dyDescent="0.2">
      <c r="B1774" s="247" t="s">
        <v>7</v>
      </c>
      <c r="C1774" s="301">
        <v>19183</v>
      </c>
      <c r="D1774" s="260">
        <v>0.94930555555555562</v>
      </c>
      <c r="F1774" s="247">
        <v>2912</v>
      </c>
      <c r="G1774" s="25"/>
      <c r="H1774" s="90" t="str">
        <f>VLOOKUP($F1774,'Alarm boxes'!$E$17:$F$962,2)</f>
        <v>Bay Parkway &amp; 65th St</v>
      </c>
      <c r="I1774" s="246" t="s">
        <v>91</v>
      </c>
    </row>
    <row r="1775" spans="2:10" x14ac:dyDescent="0.2">
      <c r="B1775" s="247" t="s">
        <v>7</v>
      </c>
      <c r="C1775" s="301">
        <v>19184</v>
      </c>
      <c r="D1775" s="260">
        <v>3.1944444444444449E-2</v>
      </c>
      <c r="F1775" s="247">
        <v>2481</v>
      </c>
      <c r="G1775" s="25"/>
      <c r="H1775" s="90" t="str">
        <f>VLOOKUP($F1775,'Alarm boxes'!$E$17:$F$962,2)</f>
        <v>Cortelyou &amp; Rugby Rds</v>
      </c>
      <c r="I1775" s="246" t="s">
        <v>61</v>
      </c>
    </row>
    <row r="1776" spans="2:10" x14ac:dyDescent="0.2">
      <c r="B1776" s="247" t="s">
        <v>7</v>
      </c>
      <c r="C1776" s="301">
        <v>19184</v>
      </c>
      <c r="D1776" s="260">
        <v>0.95624999999999993</v>
      </c>
      <c r="F1776" s="247">
        <v>2473</v>
      </c>
      <c r="G1776" s="25"/>
      <c r="H1776" s="90" t="str">
        <f>VLOOKUP($F1776,'Alarm boxes'!$E$17:$F$962,2)</f>
        <v>Foster Ave &amp; Argyle Rd</v>
      </c>
      <c r="I1776" s="246" t="s">
        <v>1347</v>
      </c>
    </row>
    <row r="1777" spans="2:10" x14ac:dyDescent="0.2">
      <c r="B1777" s="247" t="s">
        <v>7</v>
      </c>
      <c r="C1777" s="301">
        <v>19185</v>
      </c>
      <c r="D1777" s="260">
        <v>5.6250000000000001E-2</v>
      </c>
      <c r="F1777" s="247">
        <v>2571</v>
      </c>
      <c r="G1777" s="25"/>
      <c r="H1777" s="90" t="str">
        <f>VLOOKUP($F1777,'Alarm boxes'!$E$17:$F$962,2)</f>
        <v>14th Ave &amp; 43rd St</v>
      </c>
      <c r="I1777" s="246" t="s">
        <v>196</v>
      </c>
    </row>
    <row r="1778" spans="2:10" x14ac:dyDescent="0.2">
      <c r="B1778" s="247" t="s">
        <v>7</v>
      </c>
      <c r="C1778" s="301">
        <v>19194</v>
      </c>
      <c r="D1778" s="260">
        <v>0.67708333333333337</v>
      </c>
      <c r="F1778" s="247">
        <v>2988</v>
      </c>
      <c r="G1778" s="25"/>
      <c r="H1778" s="90" t="str">
        <f>VLOOKUP($F1778,'Alarm boxes'!$E$17:$F$962,2)</f>
        <v>Ave N &amp; E 10th St</v>
      </c>
      <c r="I1778" s="246" t="s">
        <v>44</v>
      </c>
    </row>
    <row r="1779" spans="2:10" x14ac:dyDescent="0.2">
      <c r="B1779" s="487" t="s">
        <v>1026</v>
      </c>
      <c r="C1779" s="301">
        <v>19195</v>
      </c>
      <c r="D1779" s="260">
        <v>0.57986111111111105</v>
      </c>
      <c r="F1779" s="247">
        <v>2926</v>
      </c>
      <c r="G1779" s="25"/>
      <c r="H1779" s="90" t="str">
        <f>VLOOKUP($F1779,'Alarm boxes'!$E$17:$F$962,2)</f>
        <v>Ave I &amp; E 7th St</v>
      </c>
      <c r="I1779" s="246" t="s">
        <v>192</v>
      </c>
    </row>
    <row r="1780" spans="2:10" x14ac:dyDescent="0.2">
      <c r="B1780" s="488" t="s">
        <v>1322</v>
      </c>
      <c r="C1780" s="301">
        <v>19197</v>
      </c>
      <c r="D1780" s="260">
        <v>0.78263888888888899</v>
      </c>
      <c r="F1780" s="247">
        <v>2309</v>
      </c>
      <c r="G1780" s="25"/>
      <c r="H1780" s="90" t="str">
        <f>VLOOKUP($F1780,'Alarm boxes'!$E$17:$F$962,2)</f>
        <v>Glenwood Rd &amp; E 94th St</v>
      </c>
      <c r="I1780" s="246" t="s">
        <v>49</v>
      </c>
    </row>
    <row r="1781" spans="2:10" x14ac:dyDescent="0.2">
      <c r="B1781" s="488" t="s">
        <v>1322</v>
      </c>
      <c r="C1781" s="301">
        <v>19197</v>
      </c>
      <c r="D1781" s="260">
        <v>0.80972222222222223</v>
      </c>
      <c r="F1781" s="247">
        <v>1564</v>
      </c>
      <c r="G1781" s="25"/>
      <c r="H1781" s="90" t="str">
        <f>VLOOKUP($F1781,'Alarm boxes'!$E$17:$F$962,2)</f>
        <v>Church &amp; Flatbush Aves</v>
      </c>
      <c r="I1781" s="246" t="s">
        <v>44</v>
      </c>
    </row>
    <row r="1782" spans="2:10" x14ac:dyDescent="0.2">
      <c r="B1782" s="488" t="s">
        <v>1322</v>
      </c>
      <c r="C1782" s="301">
        <v>19197</v>
      </c>
      <c r="D1782" s="260">
        <v>0.9277777777777777</v>
      </c>
      <c r="F1782" s="247">
        <v>1561</v>
      </c>
      <c r="G1782" s="25"/>
      <c r="H1782" s="90" t="str">
        <f>VLOOKUP($F1782,'Alarm boxes'!$E$17:$F$962,2)</f>
        <v>Church &amp; Flatbush Aves</v>
      </c>
      <c r="I1782" s="246" t="s">
        <v>192</v>
      </c>
    </row>
    <row r="1783" spans="2:10" x14ac:dyDescent="0.2">
      <c r="B1783" s="488" t="s">
        <v>1322</v>
      </c>
      <c r="C1783" s="301">
        <v>19198</v>
      </c>
      <c r="D1783" s="260">
        <v>0.2590277777777778</v>
      </c>
      <c r="F1783" s="247">
        <v>1088</v>
      </c>
      <c r="G1783" s="25"/>
      <c r="H1783" s="90" t="str">
        <f>VLOOKUP($F1783,'Alarm boxes'!$E$17:$F$962,2)</f>
        <v>Flatbush Ave &amp; Midwood</v>
      </c>
      <c r="I1783" s="246" t="s">
        <v>196</v>
      </c>
    </row>
    <row r="1784" spans="2:10" x14ac:dyDescent="0.2">
      <c r="B1784" s="488" t="s">
        <v>1322</v>
      </c>
      <c r="C1784" s="301">
        <v>19198</v>
      </c>
      <c r="D1784" s="260">
        <v>0.82013888888888886</v>
      </c>
      <c r="F1784" s="247">
        <v>2495</v>
      </c>
      <c r="G1784" s="25"/>
      <c r="H1784" s="90" t="str">
        <f>VLOOKUP($F1784,'Alarm boxes'!$E$17:$F$962,2)</f>
        <v>Ave H &amp; E 8th St</v>
      </c>
      <c r="I1784" s="246" t="s">
        <v>91</v>
      </c>
    </row>
    <row r="1785" spans="2:10" x14ac:dyDescent="0.2">
      <c r="B1785" s="488" t="s">
        <v>1322</v>
      </c>
      <c r="C1785" s="301">
        <v>19201</v>
      </c>
      <c r="D1785" s="260">
        <v>0.52569444444444446</v>
      </c>
      <c r="F1785" s="247">
        <v>2495</v>
      </c>
      <c r="G1785" s="25"/>
      <c r="H1785" s="90" t="str">
        <f>VLOOKUP($F1785,'Alarm boxes'!$E$17:$F$962,2)</f>
        <v>Ave H &amp; E 8th St</v>
      </c>
      <c r="I1785" s="246" t="s">
        <v>44</v>
      </c>
    </row>
    <row r="1786" spans="2:10" x14ac:dyDescent="0.2">
      <c r="B1786" s="488" t="s">
        <v>1322</v>
      </c>
      <c r="C1786" s="301">
        <v>19201</v>
      </c>
      <c r="D1786" s="260">
        <v>0.59444444444444444</v>
      </c>
      <c r="F1786" s="247">
        <v>2319</v>
      </c>
      <c r="G1786" s="25"/>
      <c r="H1786" s="90" t="str">
        <f>VLOOKUP($F1786,'Alarm boxes'!$E$17:$F$962,2)</f>
        <v>Glenwood Rd &amp; E 94th St</v>
      </c>
      <c r="I1786" s="246" t="s">
        <v>1348</v>
      </c>
    </row>
    <row r="1787" spans="2:10" x14ac:dyDescent="0.2">
      <c r="B1787" s="488" t="s">
        <v>1322</v>
      </c>
      <c r="C1787" s="301">
        <v>19201</v>
      </c>
      <c r="D1787" s="260">
        <v>0.68541666666666667</v>
      </c>
      <c r="F1787" s="247">
        <v>3748</v>
      </c>
      <c r="G1787" s="25"/>
      <c r="H1787" s="90" t="str">
        <f>VLOOKUP($F1787,'Alarm boxes'!$E$17:$F$962,2)</f>
        <v>Dumont Ave &amp; Tapscott St</v>
      </c>
      <c r="I1787" s="246" t="s">
        <v>196</v>
      </c>
    </row>
    <row r="1788" spans="2:10" x14ac:dyDescent="0.2">
      <c r="B1788" s="513" t="s">
        <v>1322</v>
      </c>
      <c r="C1788" s="303">
        <v>19202</v>
      </c>
      <c r="D1788" s="264">
        <v>0.71388888888888891</v>
      </c>
      <c r="E1788" s="16"/>
      <c r="F1788" s="16">
        <v>3727</v>
      </c>
      <c r="G1788" s="30"/>
      <c r="H1788" s="91" t="str">
        <f>VLOOKUP($F1788,'Alarm boxes'!$E$17:$F$962,2)</f>
        <v>Dumont Ave &amp; Tapscott St</v>
      </c>
      <c r="I1788" s="48" t="s">
        <v>44</v>
      </c>
      <c r="J1788" s="413"/>
    </row>
    <row r="1789" spans="2:10" x14ac:dyDescent="0.2">
      <c r="B1789" s="247" t="s">
        <v>7</v>
      </c>
      <c r="C1789" s="301">
        <v>19209</v>
      </c>
      <c r="D1789" s="260">
        <v>0.43402777777777773</v>
      </c>
      <c r="F1789" s="247">
        <v>2492</v>
      </c>
      <c r="G1789" s="25"/>
      <c r="H1789" s="90" t="str">
        <f>VLOOKUP($F1789,'Alarm boxes'!$E$17:$F$962,2)</f>
        <v>Ave H &amp; E 10th St</v>
      </c>
      <c r="I1789" s="246" t="s">
        <v>44</v>
      </c>
    </row>
    <row r="1790" spans="2:10" x14ac:dyDescent="0.2">
      <c r="B1790" s="247" t="s">
        <v>7</v>
      </c>
      <c r="C1790" s="301">
        <v>19209</v>
      </c>
      <c r="D1790" s="260">
        <v>0.5625</v>
      </c>
      <c r="E1790" s="32">
        <v>0.59513888888888888</v>
      </c>
      <c r="F1790" s="247">
        <v>2470</v>
      </c>
      <c r="G1790" s="25"/>
      <c r="H1790" s="90" t="str">
        <f>VLOOKUP($F1790,'Alarm boxes'!$E$17:$F$962,2)</f>
        <v>Ave H &amp; E 16th St</v>
      </c>
      <c r="I1790" s="246" t="s">
        <v>419</v>
      </c>
    </row>
    <row r="1791" spans="2:10" x14ac:dyDescent="0.2">
      <c r="B1791" s="247" t="s">
        <v>7</v>
      </c>
      <c r="C1791" s="301">
        <v>19209</v>
      </c>
      <c r="D1791" s="260">
        <v>0.60277777777777775</v>
      </c>
      <c r="F1791" s="247">
        <v>3705</v>
      </c>
      <c r="G1791" s="25"/>
      <c r="H1791" s="90" t="str">
        <f>VLOOKUP($F1791,'Alarm boxes'!$E$17:$F$962,2)</f>
        <v>Ditmas Ave &amp; E 8th St</v>
      </c>
      <c r="I1791" s="246" t="s">
        <v>49</v>
      </c>
    </row>
    <row r="1792" spans="2:10" x14ac:dyDescent="0.2">
      <c r="B1792" s="247" t="s">
        <v>7</v>
      </c>
      <c r="C1792" s="301">
        <v>19212</v>
      </c>
      <c r="D1792" s="260">
        <v>0.9194444444444444</v>
      </c>
      <c r="F1792" s="247">
        <v>2545</v>
      </c>
      <c r="G1792" s="25"/>
      <c r="H1792" s="90" t="str">
        <f>VLOOKUP($F1792,'Alarm boxes'!$E$17:$F$962,2)</f>
        <v>16th Ave &amp; 43rd St</v>
      </c>
      <c r="I1792" s="246" t="s">
        <v>196</v>
      </c>
    </row>
    <row r="1793" spans="2:10" x14ac:dyDescent="0.2">
      <c r="B1793" s="247" t="s">
        <v>7</v>
      </c>
      <c r="C1793" s="301">
        <v>19213</v>
      </c>
      <c r="D1793" s="260">
        <v>0.83611111111111114</v>
      </c>
      <c r="F1793" s="247">
        <v>2515</v>
      </c>
      <c r="G1793" s="25"/>
      <c r="H1793" s="90" t="str">
        <f>VLOOKUP($F1793,'Alarm boxes'!$E$17:$F$962,2)</f>
        <v>Cortelyou Rd &amp; E 3rd St</v>
      </c>
      <c r="I1793" s="246" t="s">
        <v>196</v>
      </c>
    </row>
    <row r="1794" spans="2:10" x14ac:dyDescent="0.2">
      <c r="B1794" s="247" t="s">
        <v>7</v>
      </c>
      <c r="C1794" s="301">
        <v>19213</v>
      </c>
      <c r="D1794" s="260">
        <v>0.87361111111111101</v>
      </c>
      <c r="F1794" s="247">
        <v>2507</v>
      </c>
      <c r="G1794" s="25"/>
      <c r="H1794" s="90" t="str">
        <f>VLOOKUP($F1794,'Alarm boxes'!$E$17:$F$962,2)</f>
        <v>18th Ave &amp; Ocean Pkway</v>
      </c>
      <c r="I1794" s="246" t="s">
        <v>44</v>
      </c>
    </row>
    <row r="1795" spans="2:10" x14ac:dyDescent="0.2">
      <c r="B1795" s="247" t="s">
        <v>7</v>
      </c>
      <c r="C1795" s="301">
        <v>19214</v>
      </c>
      <c r="D1795" s="260">
        <v>0.25069444444444444</v>
      </c>
      <c r="E1795" s="32">
        <v>0.27430555555555552</v>
      </c>
      <c r="F1795" s="247">
        <v>2524</v>
      </c>
      <c r="G1795" s="25"/>
      <c r="H1795" s="90" t="str">
        <f>VLOOKUP($F1795,'Alarm boxes'!$E$17:$F$962,2)</f>
        <v>McDonald Ave &amp; Ave I</v>
      </c>
      <c r="I1795" s="246" t="s">
        <v>1370</v>
      </c>
    </row>
    <row r="1796" spans="2:10" x14ac:dyDescent="0.2">
      <c r="B1796" s="247" t="s">
        <v>7</v>
      </c>
      <c r="C1796" s="301">
        <v>19219</v>
      </c>
      <c r="D1796" s="260">
        <v>0.77569444444444446</v>
      </c>
      <c r="F1796" s="247">
        <v>2599</v>
      </c>
      <c r="G1796" s="25"/>
      <c r="H1796" s="90" t="str">
        <f>VLOOKUP($F1796,'Alarm boxes'!$E$17:$F$962,2)</f>
        <v>19th Ave &amp; 58th St</v>
      </c>
      <c r="I1796" s="246" t="s">
        <v>44</v>
      </c>
    </row>
    <row r="1797" spans="2:10" x14ac:dyDescent="0.2">
      <c r="B1797" s="247" t="s">
        <v>7</v>
      </c>
      <c r="C1797" s="301">
        <v>19219</v>
      </c>
      <c r="D1797" s="260">
        <v>0.90555555555555556</v>
      </c>
      <c r="F1797" s="247">
        <v>2470</v>
      </c>
      <c r="G1797" s="25"/>
      <c r="H1797" s="90" t="str">
        <f>VLOOKUP($F1797,'Alarm boxes'!$E$17:$F$962,2)</f>
        <v>Ave H &amp; E 16th St</v>
      </c>
      <c r="I1797" s="246" t="s">
        <v>192</v>
      </c>
    </row>
    <row r="1798" spans="2:10" x14ac:dyDescent="0.2">
      <c r="B1798" s="247" t="s">
        <v>7</v>
      </c>
      <c r="C1798" s="301">
        <v>19224</v>
      </c>
      <c r="D1798" s="260">
        <v>0.44236111111111115</v>
      </c>
      <c r="F1798" s="247">
        <v>2859</v>
      </c>
      <c r="G1798" s="25"/>
      <c r="H1798" s="90" t="str">
        <f>VLOOKUP($F1798,'Alarm boxes'!$E$17:$F$962,2)</f>
        <v>20th Ave &amp; 63rd St</v>
      </c>
      <c r="I1798" s="246" t="s">
        <v>569</v>
      </c>
    </row>
    <row r="1799" spans="2:10" x14ac:dyDescent="0.2">
      <c r="B1799" s="247" t="s">
        <v>7</v>
      </c>
      <c r="C1799" s="301">
        <v>19224</v>
      </c>
      <c r="D1799" s="260">
        <v>0.68402777777777779</v>
      </c>
      <c r="E1799" s="32">
        <v>0.70486111111111116</v>
      </c>
      <c r="F1799" s="247">
        <v>2506</v>
      </c>
      <c r="G1799" s="25"/>
      <c r="H1799" s="90" t="str">
        <f>VLOOKUP($F1799,'Alarm boxes'!$E$17:$F$962,2)</f>
        <v>18th Ave &amp; E 9th St</v>
      </c>
      <c r="I1799" s="246" t="s">
        <v>61</v>
      </c>
    </row>
    <row r="1800" spans="2:10" x14ac:dyDescent="0.2">
      <c r="B1800" s="247" t="s">
        <v>7</v>
      </c>
      <c r="C1800" s="301">
        <v>19225</v>
      </c>
      <c r="D1800" s="260">
        <v>0.4777777777777778</v>
      </c>
      <c r="F1800" s="14">
        <v>3065</v>
      </c>
      <c r="G1800" s="25"/>
      <c r="H1800" s="90" t="str">
        <f>VLOOKUP($F1800,'Alarm boxes'!$E$17:$F$962,2)</f>
        <v>Ave I &amp; E 31st St</v>
      </c>
      <c r="I1800" s="246" t="s">
        <v>569</v>
      </c>
    </row>
    <row r="1801" spans="2:10" x14ac:dyDescent="0.2">
      <c r="B1801" s="487" t="s">
        <v>1368</v>
      </c>
      <c r="C1801" s="301">
        <v>19228</v>
      </c>
      <c r="D1801" s="260">
        <v>0.53749999999999998</v>
      </c>
      <c r="F1801" s="14">
        <v>1046</v>
      </c>
      <c r="G1801" s="25"/>
      <c r="H1801" s="90" t="str">
        <f>VLOOKUP($F1801,'Alarm boxes'!$E$17:$F$962,2)</f>
        <v>New York &amp; Lefferts Ave</v>
      </c>
      <c r="I1801" s="246" t="s">
        <v>1106</v>
      </c>
    </row>
    <row r="1802" spans="2:10" x14ac:dyDescent="0.2">
      <c r="B1802" s="488" t="s">
        <v>1368</v>
      </c>
      <c r="C1802" s="301">
        <v>19228</v>
      </c>
      <c r="D1802" s="260">
        <v>0.63958333333333328</v>
      </c>
      <c r="E1802" s="32">
        <v>0.71666666666666667</v>
      </c>
      <c r="F1802" s="14">
        <v>1602</v>
      </c>
      <c r="G1802" s="25"/>
      <c r="H1802" s="90" t="str">
        <f>VLOOKUP($F1802,'Alarm boxes'!$E$17:$F$962,2)</f>
        <v>Winthrop &amp; E 51st Sts</v>
      </c>
      <c r="I1802" s="246" t="s">
        <v>192</v>
      </c>
    </row>
    <row r="1803" spans="2:10" x14ac:dyDescent="0.2">
      <c r="B1803" s="488" t="s">
        <v>1368</v>
      </c>
      <c r="C1803" s="301">
        <v>19229</v>
      </c>
      <c r="D1803" s="260">
        <v>0.6430555555555556</v>
      </c>
      <c r="F1803" s="14">
        <v>1051</v>
      </c>
      <c r="G1803" s="25"/>
      <c r="H1803" s="90" t="str">
        <f>VLOOKUP($F1803,'Alarm boxes'!$E$17:$F$962,2)</f>
        <v>Nostrand Ave &amp; Fenimore St</v>
      </c>
      <c r="I1803" s="246" t="s">
        <v>44</v>
      </c>
    </row>
    <row r="1804" spans="2:10" x14ac:dyDescent="0.2">
      <c r="B1804" s="488" t="s">
        <v>1368</v>
      </c>
      <c r="C1804" s="309">
        <v>19231</v>
      </c>
      <c r="D1804" s="275">
        <v>0.8847222222222223</v>
      </c>
      <c r="E1804" s="20"/>
      <c r="F1804" s="14">
        <v>1003</v>
      </c>
      <c r="G1804" s="25"/>
      <c r="H1804" s="90" t="str">
        <f>VLOOKUP($F1804,'Alarm boxes'!$E$17:$F$962,2)</f>
        <v>Troy Ave &amp; Rutland Rd</v>
      </c>
      <c r="I1804" s="49" t="s">
        <v>44</v>
      </c>
    </row>
    <row r="1805" spans="2:10" x14ac:dyDescent="0.2">
      <c r="B1805" s="513" t="s">
        <v>1332</v>
      </c>
      <c r="C1805" s="303">
        <v>19232</v>
      </c>
      <c r="D1805" s="264">
        <v>0.86458333333333337</v>
      </c>
      <c r="E1805" s="16"/>
      <c r="F1805" s="38">
        <v>3086</v>
      </c>
      <c r="G1805" s="30"/>
      <c r="H1805" s="91" t="str">
        <f>VLOOKUP($F1805,'Alarm boxes'!$E$17:$F$962,2)</f>
        <v>Flatbush Ave &amp; Ave L</v>
      </c>
      <c r="I1805" s="48" t="s">
        <v>1371</v>
      </c>
      <c r="J1805" s="413"/>
    </row>
    <row r="1806" spans="2:10" x14ac:dyDescent="0.2">
      <c r="B1806" s="247" t="s">
        <v>7</v>
      </c>
      <c r="C1806" s="301">
        <v>19239</v>
      </c>
      <c r="D1806" s="260">
        <v>0.48333333333333334</v>
      </c>
      <c r="F1806" s="14">
        <v>2516</v>
      </c>
      <c r="G1806" s="25"/>
      <c r="H1806" s="90" t="str">
        <f>VLOOKUP($F1806,'Alarm boxes'!$E$17:$F$962,2)</f>
        <v>McDonald Ave &amp; Cortelyou Rd</v>
      </c>
      <c r="I1806" s="246" t="s">
        <v>1302</v>
      </c>
    </row>
    <row r="1807" spans="2:10" x14ac:dyDescent="0.2">
      <c r="B1807" s="247" t="s">
        <v>7</v>
      </c>
      <c r="C1807" s="301">
        <v>19239</v>
      </c>
      <c r="D1807" s="260">
        <v>0.68125000000000002</v>
      </c>
      <c r="F1807" s="14">
        <v>2523</v>
      </c>
      <c r="G1807" s="25"/>
      <c r="H1807" s="90" t="str">
        <f>VLOOKUP($F1807,'Alarm boxes'!$E$17:$F$962,2)</f>
        <v>Parkville Ave at 47st StT</v>
      </c>
      <c r="I1807" s="246" t="s">
        <v>82</v>
      </c>
    </row>
    <row r="1808" spans="2:10" x14ac:dyDescent="0.2">
      <c r="B1808" s="247" t="s">
        <v>7</v>
      </c>
      <c r="C1808" s="301">
        <v>19241</v>
      </c>
      <c r="D1808" s="260">
        <v>0.89027777777777783</v>
      </c>
      <c r="F1808" s="14">
        <v>2530</v>
      </c>
      <c r="G1808" s="25"/>
      <c r="H1808" s="90" t="str">
        <f>VLOOKUP($F1808,'Alarm boxes'!$E$17:$F$962,2)</f>
        <v>18th ave &amp; 59th St</v>
      </c>
      <c r="I1808" s="246" t="s">
        <v>44</v>
      </c>
    </row>
    <row r="1809" spans="2:9" x14ac:dyDescent="0.2">
      <c r="B1809" s="247" t="s">
        <v>7</v>
      </c>
      <c r="C1809" s="301">
        <v>19241</v>
      </c>
      <c r="D1809" s="260">
        <v>0.96944444444444444</v>
      </c>
      <c r="E1809" s="32">
        <v>0.99097222222222225</v>
      </c>
      <c r="F1809" s="14">
        <v>2953</v>
      </c>
      <c r="G1809" s="25"/>
      <c r="H1809" s="90" t="str">
        <f>VLOOKUP($F1809,'Alarm boxes'!$E$17:$F$962,2)</f>
        <v>24th Ave &amp; 63 St</v>
      </c>
      <c r="I1809" s="246" t="s">
        <v>44</v>
      </c>
    </row>
    <row r="1810" spans="2:9" x14ac:dyDescent="0.2">
      <c r="B1810" s="247" t="s">
        <v>7</v>
      </c>
      <c r="C1810" s="301">
        <v>19242</v>
      </c>
      <c r="D1810" s="260">
        <v>0.75347222222222221</v>
      </c>
      <c r="F1810" s="14">
        <v>2432</v>
      </c>
      <c r="G1810" s="25"/>
      <c r="H1810" s="90" t="str">
        <f>VLOOKUP($F1810,'Alarm boxes'!$E$17:$F$962,2)</f>
        <v>Campus Rd &amp; E 26th St</v>
      </c>
      <c r="I1810" s="246" t="s">
        <v>44</v>
      </c>
    </row>
    <row r="1811" spans="2:9" x14ac:dyDescent="0.2">
      <c r="B1811" s="247" t="s">
        <v>7</v>
      </c>
      <c r="C1811" s="301">
        <v>19242</v>
      </c>
      <c r="D1811" s="260">
        <v>0.82777777777777783</v>
      </c>
      <c r="F1811" s="247">
        <v>2524</v>
      </c>
      <c r="G1811" s="25"/>
      <c r="H1811" s="90" t="str">
        <f>VLOOKUP($F1811,'Alarm boxes'!$E$17:$F$962,2)</f>
        <v>McDonald Ave &amp; Ave I</v>
      </c>
      <c r="I1811" s="246" t="s">
        <v>249</v>
      </c>
    </row>
    <row r="1812" spans="2:9" x14ac:dyDescent="0.2">
      <c r="B1812" s="247" t="s">
        <v>7</v>
      </c>
      <c r="C1812" s="301">
        <v>19242</v>
      </c>
      <c r="D1812" s="260">
        <v>0.94444444444444453</v>
      </c>
      <c r="F1812" s="247">
        <v>2932</v>
      </c>
      <c r="G1812" s="25"/>
      <c r="H1812" s="90" t="str">
        <f>VLOOKUP($F1812,'Alarm boxes'!$E$17:$F$962,2)</f>
        <v>Ave I &amp; E 13th St</v>
      </c>
      <c r="I1812" s="246" t="s">
        <v>569</v>
      </c>
    </row>
    <row r="1813" spans="2:9" x14ac:dyDescent="0.2">
      <c r="B1813" s="247" t="s">
        <v>7</v>
      </c>
      <c r="C1813" s="301">
        <v>19246</v>
      </c>
      <c r="D1813" s="260">
        <v>0.51180555555555551</v>
      </c>
      <c r="F1813" s="247">
        <v>2978</v>
      </c>
      <c r="G1813" s="25"/>
      <c r="H1813" s="90" t="str">
        <f>VLOOKUP($F1813,'Alarm boxes'!$E$17:$F$962,2)</f>
        <v>Ave N &amp; Ocean Pkway</v>
      </c>
      <c r="I1813" s="246" t="s">
        <v>192</v>
      </c>
    </row>
    <row r="1814" spans="2:9" x14ac:dyDescent="0.2">
      <c r="B1814" s="247" t="s">
        <v>7</v>
      </c>
      <c r="C1814" s="301">
        <v>19246</v>
      </c>
      <c r="D1814" s="260">
        <v>0.56319444444444444</v>
      </c>
      <c r="F1814" s="247">
        <v>2551</v>
      </c>
      <c r="G1814" s="25"/>
      <c r="H1814" s="90" t="str">
        <f>VLOOKUP($F1814,'Alarm boxes'!$E$17:$F$962,2)</f>
        <v>16th Ave &amp; 53rd St</v>
      </c>
      <c r="I1814" s="246" t="s">
        <v>91</v>
      </c>
    </row>
    <row r="1815" spans="2:9" x14ac:dyDescent="0.2">
      <c r="B1815" s="247" t="s">
        <v>7</v>
      </c>
      <c r="C1815" s="301">
        <v>19246</v>
      </c>
      <c r="D1815" s="260">
        <v>0.66041666666666665</v>
      </c>
      <c r="E1815" s="32">
        <v>0.69236111111111109</v>
      </c>
      <c r="F1815" s="247">
        <v>2494</v>
      </c>
      <c r="G1815" s="25"/>
      <c r="H1815" s="90" t="str">
        <f>VLOOKUP($F1815,'Alarm boxes'!$E$17:$F$962,2)</f>
        <v>Ave H &amp; E 8th St</v>
      </c>
      <c r="I1815" s="246" t="s">
        <v>262</v>
      </c>
    </row>
    <row r="1816" spans="2:9" x14ac:dyDescent="0.2">
      <c r="B1816" s="247" t="s">
        <v>7</v>
      </c>
      <c r="C1816" s="301">
        <v>19247</v>
      </c>
      <c r="D1816" s="260">
        <v>0.6430555555555556</v>
      </c>
      <c r="F1816" s="247">
        <v>2527</v>
      </c>
      <c r="G1816" s="25"/>
      <c r="H1816" s="90" t="str">
        <f>VLOOKUP($F1816,'Alarm boxes'!$E$17:$F$962,2)</f>
        <v>19th Ave &amp; 52nd St</v>
      </c>
      <c r="I1816" s="246" t="s">
        <v>44</v>
      </c>
    </row>
    <row r="1817" spans="2:9" x14ac:dyDescent="0.2">
      <c r="B1817" s="247" t="s">
        <v>7</v>
      </c>
      <c r="C1817" s="301">
        <v>19247</v>
      </c>
      <c r="D1817" s="260">
        <v>0.71666666666666667</v>
      </c>
      <c r="F1817" s="247">
        <v>2985</v>
      </c>
      <c r="G1817" s="25"/>
      <c r="H1817" s="90" t="str">
        <f>VLOOKUP($F1817,'Alarm boxes'!$E$17:$F$962,2)</f>
        <v>Ave O &amp; E 7th St</v>
      </c>
      <c r="I1817" s="246" t="s">
        <v>44</v>
      </c>
    </row>
    <row r="1818" spans="2:9" x14ac:dyDescent="0.2">
      <c r="B1818" s="247" t="s">
        <v>7</v>
      </c>
      <c r="C1818" s="301">
        <v>19249</v>
      </c>
      <c r="D1818" s="260">
        <v>0.8041666666666667</v>
      </c>
      <c r="E1818" s="32">
        <v>0.86458333333333337</v>
      </c>
      <c r="F1818" s="25">
        <v>3869</v>
      </c>
      <c r="G1818" s="25"/>
      <c r="H1818" s="90" t="str">
        <f>VLOOKUP($F1818,'Alarm boxes'!$E$17:$F$962,2)</f>
        <v>21st Ave &amp; 54th St</v>
      </c>
      <c r="I1818" s="246" t="s">
        <v>1401</v>
      </c>
    </row>
    <row r="1819" spans="2:9" x14ac:dyDescent="0.2">
      <c r="B1819" s="247" t="s">
        <v>7</v>
      </c>
      <c r="C1819" s="301">
        <v>19249</v>
      </c>
      <c r="D1819" s="260">
        <v>0.87222222222222223</v>
      </c>
      <c r="F1819" s="25">
        <v>2571</v>
      </c>
      <c r="G1819" s="25"/>
      <c r="H1819" s="90" t="str">
        <f>VLOOKUP($F1819,'Alarm boxes'!$E$17:$F$962,2)</f>
        <v>14th Ave &amp; 43rd St</v>
      </c>
      <c r="I1819" s="246" t="s">
        <v>49</v>
      </c>
    </row>
    <row r="1820" spans="2:9" x14ac:dyDescent="0.2">
      <c r="B1820" s="247" t="s">
        <v>7</v>
      </c>
      <c r="C1820" s="301">
        <v>19250</v>
      </c>
      <c r="D1820" s="260">
        <v>0.80833333333333324</v>
      </c>
      <c r="F1820" s="25">
        <v>2802</v>
      </c>
      <c r="G1820" s="25"/>
      <c r="H1820" s="90" t="str">
        <f>VLOOKUP($F1820,'Alarm boxes'!$E$17:$F$962,2)</f>
        <v>16th Ave &amp; 62nd St</v>
      </c>
      <c r="I1820" s="246" t="s">
        <v>102</v>
      </c>
    </row>
    <row r="1821" spans="2:9" x14ac:dyDescent="0.2">
      <c r="B1821" s="247" t="s">
        <v>7</v>
      </c>
      <c r="C1821" s="301">
        <v>19251</v>
      </c>
      <c r="D1821" s="260">
        <v>0.22222222222222221</v>
      </c>
      <c r="F1821" s="25">
        <v>2521</v>
      </c>
      <c r="G1821" s="25"/>
      <c r="H1821" s="90" t="str">
        <f>VLOOKUP($F1821,'Alarm boxes'!$E$17:$F$962,2)</f>
        <v>Lawrence Ave &amp; Seton Pl</v>
      </c>
      <c r="I1821" s="246" t="s">
        <v>44</v>
      </c>
    </row>
    <row r="1822" spans="2:9" x14ac:dyDescent="0.2">
      <c r="B1822" s="247" t="s">
        <v>7</v>
      </c>
      <c r="C1822" s="301">
        <v>19254</v>
      </c>
      <c r="D1822" s="260">
        <v>0.46458333333333335</v>
      </c>
      <c r="E1822" s="32">
        <v>0.53263888888888888</v>
      </c>
      <c r="F1822" s="11" t="s">
        <v>1372</v>
      </c>
      <c r="G1822" s="11" t="s">
        <v>1372</v>
      </c>
      <c r="H1822" s="90" t="s">
        <v>1393</v>
      </c>
      <c r="I1822" s="90" t="s">
        <v>1393</v>
      </c>
    </row>
    <row r="1823" spans="2:9" x14ac:dyDescent="0.2">
      <c r="B1823" s="247" t="s">
        <v>7</v>
      </c>
      <c r="C1823" s="301">
        <v>19254</v>
      </c>
      <c r="D1823" s="260">
        <v>0.68472222222222223</v>
      </c>
      <c r="F1823" s="247">
        <v>2550</v>
      </c>
      <c r="G1823" s="25"/>
      <c r="H1823" s="90" t="str">
        <f>VLOOKUP($F1823,'Alarm boxes'!$E$17:$F$962,2)</f>
        <v>15th Ave &amp; 48th St</v>
      </c>
      <c r="I1823" s="246" t="s">
        <v>44</v>
      </c>
    </row>
    <row r="1824" spans="2:9" x14ac:dyDescent="0.2">
      <c r="B1824" s="247" t="s">
        <v>7</v>
      </c>
      <c r="C1824" s="301">
        <v>19254</v>
      </c>
      <c r="D1824" s="260">
        <v>0.73819444444444438</v>
      </c>
      <c r="F1824" s="14">
        <v>2994</v>
      </c>
      <c r="G1824" s="25"/>
      <c r="H1824" s="90" t="str">
        <f>VLOOKUP($F1824,'Alarm boxes'!$E$17:$F$962,2)</f>
        <v>Ave J &amp; E 4th St</v>
      </c>
      <c r="I1824" s="52" t="s">
        <v>569</v>
      </c>
    </row>
    <row r="1825" spans="2:10" x14ac:dyDescent="0.2">
      <c r="B1825" s="247" t="s">
        <v>7</v>
      </c>
      <c r="C1825" s="301">
        <v>19257</v>
      </c>
      <c r="D1825" s="260">
        <v>0.85625000000000007</v>
      </c>
      <c r="F1825" s="14">
        <v>3789</v>
      </c>
      <c r="G1825" s="29" t="s">
        <v>1397</v>
      </c>
      <c r="H1825" s="90" t="str">
        <f>VLOOKUP($F1825,'Alarm boxes'!$E$17:$F$962,2)</f>
        <v>17th Ave &amp; 50th St</v>
      </c>
      <c r="I1825" s="246" t="s">
        <v>1402</v>
      </c>
      <c r="J1825" s="348" t="str">
        <f>CONCATENATE(B1825,$J$6,F1825)</f>
        <v>E 250 special call to box 3789</v>
      </c>
    </row>
    <row r="1826" spans="2:10" x14ac:dyDescent="0.2">
      <c r="B1826" s="247" t="s">
        <v>7</v>
      </c>
      <c r="C1826" s="301">
        <v>19260</v>
      </c>
      <c r="D1826" s="260">
        <v>0.71944444444444444</v>
      </c>
      <c r="F1826" s="247">
        <v>3870</v>
      </c>
      <c r="G1826" s="25"/>
      <c r="H1826" s="90" t="str">
        <f>VLOOKUP($F1826,'Alarm boxes'!$E$17:$F$962,2)</f>
        <v>Bay Pkway opp 71st St</v>
      </c>
      <c r="I1826" s="246" t="s">
        <v>1403</v>
      </c>
    </row>
    <row r="1827" spans="2:10" x14ac:dyDescent="0.2">
      <c r="B1827" s="16" t="s">
        <v>7</v>
      </c>
      <c r="C1827" s="303">
        <v>19264</v>
      </c>
      <c r="D1827" s="264">
        <v>0.74513888888888891</v>
      </c>
      <c r="E1827" s="16"/>
      <c r="F1827" s="16">
        <v>2516</v>
      </c>
      <c r="G1827" s="30"/>
      <c r="H1827" s="91" t="str">
        <f>VLOOKUP($F1827,'Alarm boxes'!$E$17:$F$962,2)</f>
        <v>McDonald Ave &amp; Cortelyou Rd</v>
      </c>
      <c r="I1827" s="48" t="s">
        <v>365</v>
      </c>
      <c r="J1827" s="413"/>
    </row>
    <row r="1828" spans="2:10" x14ac:dyDescent="0.2">
      <c r="B1828" s="247" t="s">
        <v>7</v>
      </c>
      <c r="C1828" s="301">
        <v>19269</v>
      </c>
      <c r="D1828" s="260">
        <v>0.72013888888888899</v>
      </c>
      <c r="E1828" s="32">
        <v>0.7416666666666667</v>
      </c>
      <c r="F1828" s="247">
        <v>2947</v>
      </c>
      <c r="G1828" s="25"/>
      <c r="H1828" s="90" t="str">
        <f>VLOOKUP($F1828,'Alarm boxes'!$E$17:$F$962,2)</f>
        <v>Ave L &amp; McDonald Ave</v>
      </c>
      <c r="I1828" s="246" t="s">
        <v>63</v>
      </c>
    </row>
    <row r="1829" spans="2:10" x14ac:dyDescent="0.2">
      <c r="B1829" s="247" t="s">
        <v>7</v>
      </c>
      <c r="C1829" s="301">
        <v>19271</v>
      </c>
      <c r="D1829" s="260">
        <v>0.85277777777777775</v>
      </c>
      <c r="F1829" s="247">
        <v>3701</v>
      </c>
      <c r="G1829" s="29" t="s">
        <v>1019</v>
      </c>
      <c r="H1829" s="90" t="str">
        <f>VLOOKUP($F1829,'Alarm boxes'!$E$17:$F$962,2)</f>
        <v>Foster Ave &amp; E 3rd St</v>
      </c>
      <c r="I1829" s="246" t="s">
        <v>49</v>
      </c>
      <c r="J1829" s="348" t="str">
        <f>CONCATENATE(B1829,$J$6,F1829)</f>
        <v>E 250 special call to box 3701</v>
      </c>
    </row>
    <row r="1830" spans="2:10" x14ac:dyDescent="0.2">
      <c r="B1830" s="247" t="s">
        <v>7</v>
      </c>
      <c r="C1830" s="301">
        <v>19272</v>
      </c>
      <c r="D1830" s="260">
        <v>0.9916666666666667</v>
      </c>
      <c r="F1830" s="247">
        <v>2526</v>
      </c>
      <c r="G1830" s="29" t="s">
        <v>1121</v>
      </c>
      <c r="H1830" s="90" t="str">
        <f>VLOOKUP($F1830,'Alarm boxes'!$E$17:$F$962,2)</f>
        <v>20th Ave &amp; 53rd St</v>
      </c>
      <c r="I1830" s="246" t="s">
        <v>923</v>
      </c>
      <c r="J1830" s="348" t="str">
        <f>CONCATENATE($J$9,MID(G1830,5,4))</f>
        <v>Engine &amp; truck to box 2526</v>
      </c>
    </row>
    <row r="1831" spans="2:10" x14ac:dyDescent="0.2">
      <c r="B1831" s="247" t="s">
        <v>7</v>
      </c>
      <c r="C1831" s="301">
        <v>19275</v>
      </c>
      <c r="D1831" s="260">
        <v>0.58194444444444449</v>
      </c>
      <c r="F1831" s="247">
        <v>2550</v>
      </c>
      <c r="G1831" s="25"/>
      <c r="H1831" s="90" t="str">
        <f>VLOOKUP($F1831,'Alarm boxes'!$E$17:$F$962,2)</f>
        <v>15th Ave &amp; 48th St</v>
      </c>
      <c r="I1831" s="246" t="s">
        <v>44</v>
      </c>
    </row>
    <row r="1832" spans="2:10" x14ac:dyDescent="0.2">
      <c r="B1832" s="247" t="s">
        <v>7</v>
      </c>
      <c r="C1832" s="301">
        <v>19278</v>
      </c>
      <c r="D1832" s="260">
        <v>0.53333333333333333</v>
      </c>
      <c r="F1832" s="247">
        <v>2941</v>
      </c>
      <c r="G1832" s="25"/>
      <c r="H1832" s="90" t="str">
        <f>VLOOKUP($F1832,'Alarm boxes'!$E$17:$F$962,2)</f>
        <v>Ave L &amp; E 10th St</v>
      </c>
      <c r="I1832" s="246" t="s">
        <v>569</v>
      </c>
    </row>
    <row r="1833" spans="2:10" x14ac:dyDescent="0.2">
      <c r="B1833" s="247" t="s">
        <v>7</v>
      </c>
      <c r="C1833" s="301">
        <v>19278</v>
      </c>
      <c r="D1833" s="260">
        <v>0.82430555555555562</v>
      </c>
      <c r="E1833" s="32">
        <v>0.84513888888888899</v>
      </c>
      <c r="F1833" s="247">
        <v>3703</v>
      </c>
      <c r="G1833" s="25"/>
      <c r="H1833" s="90" t="str">
        <f>VLOOKUP($F1833,'Alarm boxes'!$E$17:$F$962,2)</f>
        <v>Ave F &amp; McDonald Ave</v>
      </c>
      <c r="I1833" s="246" t="s">
        <v>249</v>
      </c>
    </row>
    <row r="1834" spans="2:10" x14ac:dyDescent="0.2">
      <c r="B1834" s="247" t="s">
        <v>7</v>
      </c>
      <c r="C1834" s="301">
        <v>19279</v>
      </c>
      <c r="D1834" s="260">
        <v>0.83472222222222225</v>
      </c>
      <c r="F1834" s="247">
        <v>2529</v>
      </c>
      <c r="G1834" s="25"/>
      <c r="H1834" s="90" t="str">
        <f>VLOOKUP($F1834,'Alarm boxes'!$E$17:$F$962,2)</f>
        <v>19th Ave &amp; 60th St</v>
      </c>
      <c r="I1834" s="246" t="s">
        <v>44</v>
      </c>
    </row>
    <row r="1835" spans="2:10" x14ac:dyDescent="0.2">
      <c r="B1835" s="247" t="s">
        <v>7</v>
      </c>
      <c r="C1835" s="301">
        <v>19279</v>
      </c>
      <c r="D1835" s="260">
        <v>0.87013888888888891</v>
      </c>
      <c r="F1835" s="247">
        <v>2504</v>
      </c>
      <c r="G1835" s="25"/>
      <c r="H1835" s="90" t="str">
        <f>VLOOKUP($F1835,'Alarm boxes'!$E$17:$F$962,2)</f>
        <v>Parkville Ave &amp; Ocean Pkway</v>
      </c>
      <c r="I1835" s="246" t="s">
        <v>44</v>
      </c>
    </row>
    <row r="1836" spans="2:10" x14ac:dyDescent="0.2">
      <c r="B1836" s="247" t="s">
        <v>7</v>
      </c>
      <c r="C1836" s="301">
        <v>19282</v>
      </c>
      <c r="D1836" s="260">
        <v>0.48958333333333331</v>
      </c>
      <c r="E1836" s="32">
        <v>0.55347222222222225</v>
      </c>
      <c r="F1836" s="14">
        <v>1254</v>
      </c>
      <c r="G1836" s="35" t="s">
        <v>1398</v>
      </c>
      <c r="H1836" s="97" t="str">
        <f>VLOOKUP($F1836,'Alarm boxes'!$E$17:$F$962,2)</f>
        <v>5th Ave &amp; President St</v>
      </c>
      <c r="I1836" s="246" t="s">
        <v>1404</v>
      </c>
    </row>
    <row r="1837" spans="2:10" x14ac:dyDescent="0.2">
      <c r="B1837" s="247" t="s">
        <v>7</v>
      </c>
      <c r="C1837" s="301">
        <v>19285</v>
      </c>
      <c r="D1837" s="260">
        <v>0.75763888888888886</v>
      </c>
      <c r="F1837" s="247">
        <v>2935</v>
      </c>
      <c r="G1837" s="29" t="s">
        <v>1399</v>
      </c>
      <c r="H1837" s="90" t="str">
        <f>VLOOKUP($F1837,'Alarm boxes'!$E$17:$F$962,2)</f>
        <v>Ave J &amp; E 14th St</v>
      </c>
      <c r="I1837" s="246" t="s">
        <v>1347</v>
      </c>
      <c r="J1837" s="348" t="str">
        <f>CONCATENATE(B1837,$J$6,F1837)</f>
        <v>E 250 special call to box 2935</v>
      </c>
    </row>
    <row r="1838" spans="2:10" x14ac:dyDescent="0.2">
      <c r="B1838" s="247" t="s">
        <v>7</v>
      </c>
      <c r="C1838" s="301">
        <v>19285</v>
      </c>
      <c r="D1838" s="260">
        <v>0.7729166666666667</v>
      </c>
      <c r="F1838" s="247">
        <v>2599</v>
      </c>
      <c r="G1838" s="25"/>
      <c r="H1838" s="90" t="str">
        <f>VLOOKUP($F1838,'Alarm boxes'!$E$17:$F$962,2)</f>
        <v>19th Ave &amp; 58th St</v>
      </c>
      <c r="I1838" s="246" t="s">
        <v>192</v>
      </c>
    </row>
    <row r="1839" spans="2:10" x14ac:dyDescent="0.2">
      <c r="B1839" s="247" t="s">
        <v>7</v>
      </c>
      <c r="C1839" s="301">
        <v>19285</v>
      </c>
      <c r="D1839" s="260">
        <v>0.88402777777777775</v>
      </c>
      <c r="F1839" s="247">
        <v>3706</v>
      </c>
      <c r="G1839" s="25"/>
      <c r="H1839" s="90" t="str">
        <f>VLOOKUP($F1839,'Alarm boxes'!$E$17:$F$962,2)</f>
        <v>Dorchester Rd &amp; Argyle Rd</v>
      </c>
      <c r="I1839" s="246" t="s">
        <v>44</v>
      </c>
    </row>
    <row r="1840" spans="2:10" x14ac:dyDescent="0.2">
      <c r="B1840" s="247" t="s">
        <v>7</v>
      </c>
      <c r="C1840" s="301">
        <v>19290</v>
      </c>
      <c r="D1840" s="260">
        <v>0.52500000000000002</v>
      </c>
      <c r="F1840" s="247">
        <v>2855</v>
      </c>
      <c r="G1840" s="25"/>
      <c r="H1840" s="90" t="str">
        <f>VLOOKUP($F1840,'Alarm boxes'!$E$17:$F$962,2)</f>
        <v>18th Ave &amp; 62nd St</v>
      </c>
      <c r="I1840" s="246" t="s">
        <v>44</v>
      </c>
    </row>
    <row r="1841" spans="2:10" x14ac:dyDescent="0.2">
      <c r="B1841" s="247" t="s">
        <v>7</v>
      </c>
      <c r="C1841" s="301">
        <v>19290</v>
      </c>
      <c r="D1841" s="260">
        <v>0.59791666666666665</v>
      </c>
      <c r="F1841" s="247">
        <v>2945</v>
      </c>
      <c r="G1841" s="29" t="s">
        <v>1400</v>
      </c>
      <c r="H1841" s="90" t="str">
        <f>VLOOKUP($F1841,'Alarm boxes'!$E$17:$F$962,2)</f>
        <v>Ave L &amp; Ocean Pkway</v>
      </c>
      <c r="I1841" s="246" t="s">
        <v>174</v>
      </c>
      <c r="J1841" s="348" t="str">
        <f>CONCATENATE(B1841,$J$6,F1841)</f>
        <v>E 250 special call to box 2945</v>
      </c>
    </row>
    <row r="1842" spans="2:10" x14ac:dyDescent="0.2">
      <c r="B1842" s="247" t="s">
        <v>7</v>
      </c>
      <c r="C1842" s="301">
        <v>19290</v>
      </c>
      <c r="D1842" s="260">
        <v>0.65347222222222223</v>
      </c>
      <c r="F1842" s="247">
        <v>3326</v>
      </c>
      <c r="G1842" s="25"/>
      <c r="H1842" s="90" t="str">
        <f>VLOOKUP($F1842,'Alarm boxes'!$E$17:$F$962,2)</f>
        <v>Coney Island &amp; Ave O</v>
      </c>
      <c r="I1842" s="246" t="s">
        <v>44</v>
      </c>
    </row>
    <row r="1843" spans="2:10" x14ac:dyDescent="0.2">
      <c r="B1843" s="247" t="s">
        <v>7</v>
      </c>
      <c r="C1843" s="301">
        <v>19290</v>
      </c>
      <c r="D1843" s="260">
        <v>0.70347222222222217</v>
      </c>
      <c r="E1843" s="32">
        <v>0.7270833333333333</v>
      </c>
      <c r="F1843" s="247">
        <v>3015</v>
      </c>
      <c r="G1843" s="29" t="s">
        <v>1412</v>
      </c>
      <c r="H1843" s="90" t="str">
        <f>VLOOKUP($F1843,'Alarm boxes'!$E$17:$F$962,2)</f>
        <v>Ave K &amp; E 17th St</v>
      </c>
      <c r="I1843" s="246" t="s">
        <v>927</v>
      </c>
      <c r="J1843" s="348" t="str">
        <f>CONCATENATE(B1843,$J$6,F1843)</f>
        <v>E 250 special call to box 3015</v>
      </c>
    </row>
    <row r="1844" spans="2:10" x14ac:dyDescent="0.2">
      <c r="B1844" s="247" t="s">
        <v>7</v>
      </c>
      <c r="C1844" s="301">
        <v>19290</v>
      </c>
      <c r="D1844" s="260">
        <v>0.73611111111111116</v>
      </c>
      <c r="F1844" s="247">
        <v>2516</v>
      </c>
      <c r="G1844" s="25"/>
      <c r="H1844" s="90" t="str">
        <f>VLOOKUP($F1844,'Alarm boxes'!$E$17:$F$962,2)</f>
        <v>McDonald Ave &amp; Cortelyou Rd</v>
      </c>
      <c r="I1844" s="246" t="s">
        <v>302</v>
      </c>
    </row>
    <row r="1845" spans="2:10" x14ac:dyDescent="0.2">
      <c r="B1845" s="510" t="s">
        <v>1726</v>
      </c>
      <c r="C1845" s="301">
        <v>19291</v>
      </c>
      <c r="D1845" s="260">
        <v>0.51458333333333328</v>
      </c>
      <c r="F1845" s="14">
        <v>3478</v>
      </c>
      <c r="G1845" s="25"/>
      <c r="H1845" s="90" t="str">
        <f>VLOOKUP($F1845,'Alarm boxes'!$E$17:$F$962,2)</f>
        <v>23rd Ave &amp; 82nd St</v>
      </c>
      <c r="I1845" s="246" t="s">
        <v>1402</v>
      </c>
    </row>
    <row r="1846" spans="2:10" x14ac:dyDescent="0.2">
      <c r="B1846" s="511" t="s">
        <v>1726</v>
      </c>
      <c r="C1846" s="301">
        <v>19291</v>
      </c>
      <c r="D1846" s="260">
        <v>0.54513888888888895</v>
      </c>
      <c r="F1846" s="247">
        <v>2955</v>
      </c>
      <c r="G1846" s="25"/>
      <c r="H1846" s="90" t="str">
        <f>VLOOKUP($F1846,'Alarm boxes'!$E$17:$F$962,2)</f>
        <v>Ave O &amp; W 3rd St</v>
      </c>
      <c r="I1846" s="246" t="s">
        <v>196</v>
      </c>
    </row>
    <row r="1847" spans="2:10" x14ac:dyDescent="0.2">
      <c r="B1847" s="511" t="s">
        <v>1726</v>
      </c>
      <c r="C1847" s="301">
        <v>19291</v>
      </c>
      <c r="D1847" s="260">
        <v>0.61458333333333337</v>
      </c>
      <c r="F1847" s="14">
        <v>3362</v>
      </c>
      <c r="G1847" s="29" t="s">
        <v>1413</v>
      </c>
      <c r="H1847" s="90" t="str">
        <f>VLOOKUP($F1847,'Alarm boxes'!$E$17:$F$962,2)</f>
        <v>Ave U &amp; Ocean Pkway</v>
      </c>
      <c r="I1847" s="246" t="s">
        <v>365</v>
      </c>
      <c r="J1847" s="348" t="str">
        <f>CONCATENATE($J$9,MID(G1847,5,4))</f>
        <v>Engine &amp; truck to box 3362</v>
      </c>
    </row>
    <row r="1848" spans="2:10" x14ac:dyDescent="0.2">
      <c r="B1848" s="511" t="s">
        <v>1726</v>
      </c>
      <c r="C1848" s="301">
        <v>19291</v>
      </c>
      <c r="D1848" s="260">
        <v>0.63263888888888886</v>
      </c>
      <c r="F1848" s="14">
        <v>3353</v>
      </c>
      <c r="G1848" s="25"/>
      <c r="H1848" s="90" t="str">
        <f>VLOOKUP($F1848,'Alarm boxes'!$E$17:$F$962,2)</f>
        <v>Voorhies Ave &amp; E 13th St</v>
      </c>
      <c r="I1848" s="246" t="s">
        <v>63</v>
      </c>
    </row>
    <row r="1849" spans="2:10" x14ac:dyDescent="0.2">
      <c r="B1849" s="511" t="s">
        <v>1726</v>
      </c>
      <c r="C1849" s="301">
        <v>19291</v>
      </c>
      <c r="D1849" s="260">
        <v>0.68125000000000002</v>
      </c>
      <c r="F1849" s="247">
        <v>3312</v>
      </c>
      <c r="G1849" s="29" t="s">
        <v>1414</v>
      </c>
      <c r="H1849" s="90" t="str">
        <f>VLOOKUP($F1849,'Alarm boxes'!$E$17:$F$962,2)</f>
        <v>Ave V &amp; E 15th St</v>
      </c>
      <c r="I1849" s="246" t="s">
        <v>1402</v>
      </c>
      <c r="J1849" s="348" t="str">
        <f>CONCATENATE($J$9,MID(G1849,5,4))</f>
        <v>Engine &amp; truck to box 3312</v>
      </c>
    </row>
    <row r="1850" spans="2:10" x14ac:dyDescent="0.2">
      <c r="B1850" s="511" t="s">
        <v>1726</v>
      </c>
      <c r="C1850" s="301">
        <v>19291</v>
      </c>
      <c r="D1850" s="260">
        <v>0.69027777777777777</v>
      </c>
      <c r="F1850" s="247">
        <v>3340</v>
      </c>
      <c r="G1850" s="25"/>
      <c r="H1850" s="90" t="str">
        <f>VLOOKUP($F1850,'Alarm boxes'!$E$17:$F$962,2)</f>
        <v>Ave R &amp; E 13th St</v>
      </c>
      <c r="I1850" s="246" t="s">
        <v>192</v>
      </c>
    </row>
    <row r="1851" spans="2:10" x14ac:dyDescent="0.2">
      <c r="B1851" s="511" t="s">
        <v>1726</v>
      </c>
      <c r="C1851" s="301">
        <v>19291</v>
      </c>
      <c r="D1851" s="260">
        <v>0.70208333333333339</v>
      </c>
      <c r="F1851" s="247">
        <v>3307</v>
      </c>
      <c r="G1851" s="25"/>
      <c r="H1851" s="90" t="str">
        <f>VLOOKUP($F1851,'Alarm boxes'!$E$17:$F$962,2)</f>
        <v>Ave Y &amp; E 15th St</v>
      </c>
      <c r="I1851" s="246" t="s">
        <v>174</v>
      </c>
    </row>
    <row r="1852" spans="2:10" x14ac:dyDescent="0.2">
      <c r="B1852" s="512" t="s">
        <v>1726</v>
      </c>
      <c r="C1852" s="301">
        <v>19291</v>
      </c>
      <c r="D1852" s="260">
        <v>0.72291666666666676</v>
      </c>
      <c r="F1852" s="247">
        <v>3375</v>
      </c>
      <c r="G1852" s="25"/>
      <c r="H1852" s="90" t="str">
        <f>VLOOKUP($F1852,'Alarm boxes'!$E$17:$F$962,2)</f>
        <v>Ave W &amp; E 3rd St</v>
      </c>
      <c r="I1852" s="246" t="s">
        <v>171</v>
      </c>
    </row>
    <row r="1853" spans="2:10" x14ac:dyDescent="0.2">
      <c r="B1853" s="247" t="s">
        <v>7</v>
      </c>
      <c r="C1853" s="301">
        <v>19293</v>
      </c>
      <c r="D1853" s="260">
        <v>0.87361111111111101</v>
      </c>
      <c r="F1853" s="247">
        <v>2988</v>
      </c>
      <c r="G1853" s="25"/>
      <c r="H1853" s="90" t="str">
        <f>VLOOKUP($F1853,'Alarm boxes'!$E$17:$F$962,2)</f>
        <v>Ave N &amp; E 10th St</v>
      </c>
      <c r="I1853" s="246" t="s">
        <v>192</v>
      </c>
    </row>
    <row r="1854" spans="2:10" x14ac:dyDescent="0.2">
      <c r="B1854" s="247" t="s">
        <v>7</v>
      </c>
      <c r="C1854" s="301">
        <v>19294</v>
      </c>
      <c r="D1854" s="260">
        <v>0.32569444444444445</v>
      </c>
      <c r="E1854" s="32">
        <v>0.35069444444444442</v>
      </c>
      <c r="F1854" s="247">
        <v>2912</v>
      </c>
      <c r="G1854" s="29" t="s">
        <v>1020</v>
      </c>
      <c r="H1854" s="90" t="str">
        <f>VLOOKUP($F1854,'Alarm boxes'!$E$17:$F$962,2)</f>
        <v>Bay Parkway &amp; 65th St</v>
      </c>
      <c r="I1854" s="246" t="s">
        <v>515</v>
      </c>
      <c r="J1854" s="348" t="str">
        <f>CONCATENATE($J$9,MID(G1854,5,4))</f>
        <v>Engine &amp; truck to box 2912</v>
      </c>
    </row>
    <row r="1855" spans="2:10" x14ac:dyDescent="0.2">
      <c r="B1855" s="247" t="s">
        <v>7</v>
      </c>
      <c r="C1855" s="301">
        <v>19294</v>
      </c>
      <c r="D1855" s="260">
        <v>0.82916666666666661</v>
      </c>
      <c r="F1855" s="247">
        <v>3783</v>
      </c>
      <c r="G1855" s="25"/>
      <c r="H1855" s="90" t="str">
        <f>VLOOKUP($F1855,'Alarm boxes'!$E$17:$F$962,2)</f>
        <v>13th Ave &amp; 40th St</v>
      </c>
      <c r="I1855" s="246" t="s">
        <v>102</v>
      </c>
    </row>
    <row r="1856" spans="2:10" x14ac:dyDescent="0.2">
      <c r="B1856" s="247" t="s">
        <v>7</v>
      </c>
      <c r="C1856" s="301">
        <v>19297</v>
      </c>
      <c r="D1856" s="260">
        <v>0.4604166666666667</v>
      </c>
      <c r="F1856" s="247">
        <v>2990</v>
      </c>
      <c r="G1856" s="25"/>
      <c r="H1856" s="90" t="str">
        <f>VLOOKUP($F1856,'Alarm boxes'!$E$17:$F$962,2)</f>
        <v>Ave N &amp; E 12th St</v>
      </c>
      <c r="I1856" s="246" t="s">
        <v>515</v>
      </c>
    </row>
    <row r="1857" spans="2:10" x14ac:dyDescent="0.2">
      <c r="B1857" s="247" t="s">
        <v>7</v>
      </c>
      <c r="C1857" s="301">
        <v>19297</v>
      </c>
      <c r="D1857" s="260">
        <v>0.59722222222222221</v>
      </c>
      <c r="F1857" s="247">
        <v>3000</v>
      </c>
      <c r="G1857" s="25"/>
      <c r="H1857" s="90" t="str">
        <f>VLOOKUP($F1857,'Alarm boxes'!$E$17:$F$962,2)</f>
        <v>Glenwood &amp; Argyle Rds</v>
      </c>
      <c r="I1857" s="246" t="s">
        <v>82</v>
      </c>
    </row>
    <row r="1858" spans="2:10" x14ac:dyDescent="0.2">
      <c r="B1858" s="247" t="s">
        <v>7</v>
      </c>
      <c r="C1858" s="301">
        <v>19297</v>
      </c>
      <c r="D1858" s="260">
        <v>0.65555555555555556</v>
      </c>
      <c r="F1858" s="247">
        <v>2974</v>
      </c>
      <c r="G1858" s="25"/>
      <c r="H1858" s="90" t="str">
        <f>VLOOKUP($F1858,'Alarm boxes'!$E$17:$F$962,2)</f>
        <v>Ave N &amp; E 4th St</v>
      </c>
      <c r="I1858" s="246" t="s">
        <v>172</v>
      </c>
    </row>
    <row r="1859" spans="2:10" x14ac:dyDescent="0.2">
      <c r="B1859" s="247" t="s">
        <v>7</v>
      </c>
      <c r="C1859" s="301">
        <v>19298</v>
      </c>
      <c r="D1859" s="260">
        <v>0.51944444444444449</v>
      </c>
      <c r="F1859" s="247">
        <v>2523</v>
      </c>
      <c r="G1859" s="29" t="s">
        <v>1318</v>
      </c>
      <c r="H1859" s="90" t="str">
        <f>VLOOKUP($F1859,'Alarm boxes'!$E$17:$F$962,2)</f>
        <v>Parkville Ave at 47st StT</v>
      </c>
      <c r="I1859" s="246" t="s">
        <v>1072</v>
      </c>
      <c r="J1859" s="348" t="str">
        <f>CONCATENATE(B1859,$J$6,F1859)</f>
        <v>E 250 special call to box 2523</v>
      </c>
    </row>
    <row r="1860" spans="2:10" x14ac:dyDescent="0.2">
      <c r="B1860" s="247" t="s">
        <v>7</v>
      </c>
      <c r="C1860" s="301">
        <v>19298</v>
      </c>
      <c r="D1860" s="260">
        <v>0.66388888888888886</v>
      </c>
      <c r="F1860" s="247">
        <v>3705</v>
      </c>
      <c r="G1860" s="25"/>
      <c r="H1860" s="90" t="str">
        <f>VLOOKUP($F1860,'Alarm boxes'!$E$17:$F$962,2)</f>
        <v>Ditmas Ave &amp; E 8th St</v>
      </c>
      <c r="I1860" s="246" t="s">
        <v>49</v>
      </c>
    </row>
    <row r="1861" spans="2:10" x14ac:dyDescent="0.2">
      <c r="B1861" s="16" t="s">
        <v>7</v>
      </c>
      <c r="C1861" s="303">
        <v>19298</v>
      </c>
      <c r="D1861" s="264">
        <v>0.71944444444444444</v>
      </c>
      <c r="E1861" s="16"/>
      <c r="F1861" s="16">
        <v>3030</v>
      </c>
      <c r="G1861" s="30"/>
      <c r="H1861" s="91" t="str">
        <f>VLOOKUP($F1861,'Alarm boxes'!$E$17:$F$962,2)</f>
        <v>Ave J &amp; E 22nd St</v>
      </c>
      <c r="I1861" s="48" t="s">
        <v>927</v>
      </c>
      <c r="J1861" s="413"/>
    </row>
    <row r="1862" spans="2:10" x14ac:dyDescent="0.2">
      <c r="B1862" s="247" t="s">
        <v>7</v>
      </c>
      <c r="C1862" s="301">
        <v>19300</v>
      </c>
      <c r="D1862" s="260">
        <v>0.79375000000000007</v>
      </c>
      <c r="F1862" s="247">
        <v>2972</v>
      </c>
      <c r="G1862" s="25"/>
      <c r="H1862" s="90" t="str">
        <f>VLOOKUP($F1862,'Alarm boxes'!$E$17:$F$962,2)</f>
        <v>Ave O &amp; McDonald Ave</v>
      </c>
      <c r="I1862" s="246" t="s">
        <v>515</v>
      </c>
    </row>
    <row r="1863" spans="2:10" x14ac:dyDescent="0.2">
      <c r="B1863" s="247" t="s">
        <v>7</v>
      </c>
      <c r="C1863" s="301">
        <v>19304</v>
      </c>
      <c r="D1863" s="260">
        <v>0.49861111111111112</v>
      </c>
      <c r="F1863" s="247">
        <v>3019</v>
      </c>
      <c r="G1863" s="25"/>
      <c r="H1863" s="90" t="str">
        <f>VLOOKUP($F1863,'Alarm boxes'!$E$17:$F$962,2)</f>
        <v>Ocean Ave &amp; Ave J</v>
      </c>
      <c r="I1863" s="246" t="s">
        <v>82</v>
      </c>
    </row>
    <row r="1864" spans="2:10" x14ac:dyDescent="0.2">
      <c r="B1864" s="247" t="s">
        <v>7</v>
      </c>
      <c r="C1864" s="301">
        <v>19304</v>
      </c>
      <c r="D1864" s="260">
        <v>0.7270833333333333</v>
      </c>
      <c r="E1864" s="32">
        <v>0.74791666666666667</v>
      </c>
      <c r="F1864" s="247">
        <v>2508</v>
      </c>
      <c r="G1864" s="25"/>
      <c r="H1864" s="90" t="str">
        <f>VLOOKUP($F1864,'Alarm boxes'!$E$17:$F$962,2)</f>
        <v>Ditmas Ave &amp; Ocean Pkway</v>
      </c>
      <c r="I1864" s="246" t="s">
        <v>1329</v>
      </c>
    </row>
    <row r="1865" spans="2:10" x14ac:dyDescent="0.2">
      <c r="B1865" s="247" t="s">
        <v>7</v>
      </c>
      <c r="C1865" s="301">
        <v>19305</v>
      </c>
      <c r="D1865" s="260">
        <v>0.88541666666666663</v>
      </c>
      <c r="F1865" s="247">
        <v>2478</v>
      </c>
      <c r="G1865" s="25"/>
      <c r="H1865" s="90" t="str">
        <f>VLOOKUP($F1865,'Alarm boxes'!$E$17:$F$962,2)</f>
        <v>Ditmas Ave &amp; Marlborbough Rd</v>
      </c>
      <c r="I1865" s="246" t="s">
        <v>192</v>
      </c>
    </row>
    <row r="1866" spans="2:10" x14ac:dyDescent="0.2">
      <c r="B1866" s="247" t="s">
        <v>7</v>
      </c>
      <c r="C1866" s="301">
        <v>19305</v>
      </c>
      <c r="D1866" s="260">
        <v>0.55138888888888882</v>
      </c>
      <c r="F1866" s="247">
        <v>3786</v>
      </c>
      <c r="G1866" s="25"/>
      <c r="H1866" s="90" t="str">
        <f>VLOOKUP($F1866,'Alarm boxes'!$E$17:$F$962,2)</f>
        <v>17th Ave &amp; 44th St</v>
      </c>
      <c r="I1866" s="246" t="s">
        <v>196</v>
      </c>
    </row>
    <row r="1867" spans="2:10" x14ac:dyDescent="0.2">
      <c r="B1867" s="247" t="s">
        <v>7</v>
      </c>
      <c r="C1867" s="301">
        <v>19308</v>
      </c>
      <c r="D1867" s="260">
        <v>0.88263888888888886</v>
      </c>
      <c r="F1867" s="247">
        <v>2910</v>
      </c>
      <c r="G1867" s="25"/>
      <c r="H1867" s="90" t="str">
        <f>VLOOKUP($F1867,'Alarm boxes'!$E$17:$F$962,2)</f>
        <v>Bay Pkway &amp; 67th St</v>
      </c>
      <c r="I1867" s="246" t="s">
        <v>1417</v>
      </c>
    </row>
    <row r="1868" spans="2:10" x14ac:dyDescent="0.2">
      <c r="B1868" s="247" t="s">
        <v>7</v>
      </c>
      <c r="C1868" s="301">
        <v>19312</v>
      </c>
      <c r="D1868" s="260">
        <v>0.67569444444444438</v>
      </c>
      <c r="F1868" s="247">
        <v>3796</v>
      </c>
      <c r="G1868" s="25"/>
      <c r="H1868" s="90" t="str">
        <f>VLOOKUP($F1868,'Alarm boxes'!$E$17:$F$962,2)</f>
        <v>14th Ave &amp; 47th St</v>
      </c>
      <c r="I1868" s="246" t="s">
        <v>192</v>
      </c>
    </row>
    <row r="1869" spans="2:10" x14ac:dyDescent="0.2">
      <c r="B1869" s="247" t="s">
        <v>7</v>
      </c>
      <c r="C1869" s="301">
        <v>19312</v>
      </c>
      <c r="D1869" s="260">
        <v>0.71111111111111114</v>
      </c>
      <c r="F1869" s="247">
        <v>2505</v>
      </c>
      <c r="G1869" s="25"/>
      <c r="H1869" s="90" t="str">
        <f>VLOOKUP($F1869,'Alarm boxes'!$E$17:$F$962,2)</f>
        <v>Webster Ave &amp; E 8th St</v>
      </c>
      <c r="I1869" s="246" t="s">
        <v>927</v>
      </c>
    </row>
    <row r="1870" spans="2:10" x14ac:dyDescent="0.2">
      <c r="B1870" s="247" t="s">
        <v>7</v>
      </c>
      <c r="C1870" s="301">
        <v>19313</v>
      </c>
      <c r="D1870" s="260">
        <v>0.53541666666666665</v>
      </c>
      <c r="F1870" s="247">
        <v>2469</v>
      </c>
      <c r="G1870" s="25"/>
      <c r="H1870" s="90" t="str">
        <f>VLOOKUP($F1870,'Alarm boxes'!$E$17:$F$962,2)</f>
        <v>Ocean Ave &amp; Ave H</v>
      </c>
      <c r="I1870" s="246" t="s">
        <v>196</v>
      </c>
    </row>
    <row r="1871" spans="2:10" x14ac:dyDescent="0.2">
      <c r="B1871" s="247" t="s">
        <v>7</v>
      </c>
      <c r="C1871" s="301">
        <v>19313</v>
      </c>
      <c r="D1871" s="260">
        <v>0.59305555555555556</v>
      </c>
      <c r="F1871" s="247">
        <v>2984</v>
      </c>
      <c r="G1871" s="25"/>
      <c r="H1871" s="90" t="str">
        <f>VLOOKUP($F1871,'Alarm boxes'!$E$17:$F$962,2)</f>
        <v>Ave O &amp; E 7th St</v>
      </c>
      <c r="I1871" s="246" t="s">
        <v>192</v>
      </c>
    </row>
    <row r="1872" spans="2:10" x14ac:dyDescent="0.2">
      <c r="B1872" s="247" t="s">
        <v>7</v>
      </c>
      <c r="C1872" s="301">
        <v>19315</v>
      </c>
      <c r="D1872" s="260">
        <v>0.89722222222222225</v>
      </c>
      <c r="F1872" s="247">
        <v>2493</v>
      </c>
      <c r="G1872" s="25"/>
      <c r="H1872" s="90" t="str">
        <f>VLOOKUP($F1872,'Alarm boxes'!$E$17:$F$962,2)</f>
        <v>Foster Ave &amp; E 8th St</v>
      </c>
      <c r="I1872" s="246" t="s">
        <v>44</v>
      </c>
    </row>
    <row r="1873" spans="2:10" x14ac:dyDescent="0.2">
      <c r="B1873" s="247" t="s">
        <v>7</v>
      </c>
      <c r="C1873" s="301">
        <v>19315</v>
      </c>
      <c r="D1873" s="260">
        <v>0.96597222222222223</v>
      </c>
      <c r="E1873" s="32">
        <v>0.98888888888888893</v>
      </c>
      <c r="F1873" s="247">
        <v>2935</v>
      </c>
      <c r="G1873" s="25"/>
      <c r="H1873" s="90" t="str">
        <f>VLOOKUP($F1873,'Alarm boxes'!$E$17:$F$962,2)</f>
        <v>Ave J &amp; E 14th St</v>
      </c>
      <c r="I1873" s="246" t="s">
        <v>1106</v>
      </c>
    </row>
    <row r="1874" spans="2:10" x14ac:dyDescent="0.2">
      <c r="B1874" s="247" t="s">
        <v>7</v>
      </c>
      <c r="C1874" s="301">
        <v>19319</v>
      </c>
      <c r="D1874" s="260">
        <v>0.60833333333333328</v>
      </c>
      <c r="F1874" s="247">
        <v>2949</v>
      </c>
      <c r="G1874" s="25"/>
      <c r="H1874" s="90" t="str">
        <f>VLOOKUP($F1874,'Alarm boxes'!$E$17:$F$962,2)</f>
        <v>Ave N &amp; E 2nd St</v>
      </c>
      <c r="I1874" s="246" t="s">
        <v>209</v>
      </c>
    </row>
    <row r="1875" spans="2:10" x14ac:dyDescent="0.2">
      <c r="B1875" s="247" t="s">
        <v>7</v>
      </c>
      <c r="C1875" s="301">
        <v>19320</v>
      </c>
      <c r="D1875" s="260">
        <v>0.6791666666666667</v>
      </c>
      <c r="F1875" s="247">
        <v>2545</v>
      </c>
      <c r="G1875" s="25"/>
      <c r="H1875" s="90" t="str">
        <f>VLOOKUP($F1875,'Alarm boxes'!$E$17:$F$962,2)</f>
        <v>16th Ave &amp; 43rd St</v>
      </c>
      <c r="I1875" s="246" t="s">
        <v>44</v>
      </c>
    </row>
    <row r="1876" spans="2:10" x14ac:dyDescent="0.2">
      <c r="B1876" s="247" t="s">
        <v>7</v>
      </c>
      <c r="C1876" s="301">
        <v>19320</v>
      </c>
      <c r="D1876" s="260">
        <v>0.71111111111111114</v>
      </c>
      <c r="F1876" s="247">
        <v>2978</v>
      </c>
      <c r="G1876" s="25"/>
      <c r="H1876" s="90" t="str">
        <f>VLOOKUP($F1876,'Alarm boxes'!$E$17:$F$962,2)</f>
        <v>Ave N &amp; Ocean Pkway</v>
      </c>
      <c r="I1876" s="246" t="s">
        <v>196</v>
      </c>
    </row>
    <row r="1877" spans="2:10" x14ac:dyDescent="0.2">
      <c r="B1877" s="247" t="s">
        <v>7</v>
      </c>
      <c r="C1877" s="301">
        <v>19323</v>
      </c>
      <c r="D1877" s="260">
        <v>0.34930555555555554</v>
      </c>
      <c r="F1877" s="247">
        <v>3327</v>
      </c>
      <c r="G1877" s="25"/>
      <c r="H1877" s="90" t="str">
        <f>VLOOKUP($F1877,'Alarm boxes'!$E$17:$F$962,2)</f>
        <v>Ave P &amp; E 12th St</v>
      </c>
      <c r="I1877" s="246" t="s">
        <v>61</v>
      </c>
    </row>
    <row r="1878" spans="2:10" x14ac:dyDescent="0.2">
      <c r="B1878" s="247" t="s">
        <v>7</v>
      </c>
      <c r="C1878" s="301">
        <v>19324</v>
      </c>
      <c r="D1878" s="260">
        <v>0.37083333333333335</v>
      </c>
      <c r="F1878" s="39">
        <v>2431</v>
      </c>
      <c r="G1878" s="25"/>
      <c r="H1878" s="90" t="str">
        <f>VLOOKUP($F1878,'Alarm boxes'!$E$17:$F$962,2)</f>
        <v>Flatbush Ave &amp; Hillel Pl</v>
      </c>
      <c r="I1878" s="246" t="s">
        <v>91</v>
      </c>
    </row>
    <row r="1879" spans="2:10" x14ac:dyDescent="0.2">
      <c r="B1879" s="16" t="s">
        <v>7</v>
      </c>
      <c r="C1879" s="303">
        <v>19327</v>
      </c>
      <c r="D1879" s="264">
        <v>0.67986111111111114</v>
      </c>
      <c r="E1879" s="16"/>
      <c r="F1879" s="38">
        <v>2528</v>
      </c>
      <c r="G1879" s="33" t="s">
        <v>1416</v>
      </c>
      <c r="H1879" s="91" t="str">
        <f>VLOOKUP($F1879,'Alarm boxes'!$E$17:$F$962,2)</f>
        <v>20th Ave &amp; 59th St</v>
      </c>
      <c r="I1879" s="48" t="s">
        <v>174</v>
      </c>
      <c r="J1879" s="413" t="str">
        <f>CONCATENATE(B1879,$J$6,F1879)</f>
        <v>E 250 special call to box 2528</v>
      </c>
    </row>
    <row r="1880" spans="2:10" x14ac:dyDescent="0.2">
      <c r="B1880" s="247" t="s">
        <v>7</v>
      </c>
      <c r="C1880" s="301">
        <v>19329</v>
      </c>
      <c r="D1880" s="260">
        <v>0.77847222222222223</v>
      </c>
      <c r="F1880" s="39">
        <v>2982</v>
      </c>
      <c r="G1880" s="25"/>
      <c r="H1880" s="90" t="str">
        <f>VLOOKUP($F1880,'Alarm boxes'!$E$17:$F$962,2)</f>
        <v>Ave Q &amp; E 15th St</v>
      </c>
      <c r="I1880" s="246" t="s">
        <v>192</v>
      </c>
    </row>
    <row r="1881" spans="2:10" x14ac:dyDescent="0.2">
      <c r="B1881" s="247" t="s">
        <v>7</v>
      </c>
      <c r="C1881" s="301">
        <v>19330</v>
      </c>
      <c r="D1881" s="260">
        <v>0.31111111111111112</v>
      </c>
      <c r="F1881" s="247">
        <v>2989</v>
      </c>
      <c r="G1881" s="25"/>
      <c r="H1881" s="90" t="str">
        <f>VLOOKUP($F1881,'Alarm boxes'!$E$17:$F$962,2)</f>
        <v>Coney Island &amp; Ave M</v>
      </c>
      <c r="I1881" s="246" t="s">
        <v>367</v>
      </c>
    </row>
    <row r="1882" spans="2:10" x14ac:dyDescent="0.2">
      <c r="B1882" s="247" t="s">
        <v>7</v>
      </c>
      <c r="C1882" s="301">
        <v>19330</v>
      </c>
      <c r="D1882" s="260">
        <v>0.32430555555555557</v>
      </c>
      <c r="F1882" s="247">
        <v>2972</v>
      </c>
      <c r="G1882" s="25"/>
      <c r="H1882" s="90" t="str">
        <f>VLOOKUP($F1882,'Alarm boxes'!$E$17:$F$962,2)</f>
        <v>Ave O &amp; McDonald Ave</v>
      </c>
      <c r="I1882" s="246" t="s">
        <v>196</v>
      </c>
    </row>
    <row r="1883" spans="2:10" x14ac:dyDescent="0.2">
      <c r="B1883" s="247" t="s">
        <v>7</v>
      </c>
      <c r="C1883" s="301">
        <v>19331</v>
      </c>
      <c r="D1883" s="260">
        <v>0.10486111111111111</v>
      </c>
      <c r="E1883" s="32">
        <v>0.13680555555555554</v>
      </c>
      <c r="F1883" s="247">
        <v>2859</v>
      </c>
      <c r="G1883" s="25"/>
      <c r="H1883" s="90" t="str">
        <f>VLOOKUP($F1883,'Alarm boxes'!$E$17:$F$962,2)</f>
        <v>20th Ave &amp; 63rd St</v>
      </c>
      <c r="I1883" s="246" t="s">
        <v>105</v>
      </c>
    </row>
    <row r="1884" spans="2:10" x14ac:dyDescent="0.2">
      <c r="B1884" s="247" t="s">
        <v>7</v>
      </c>
      <c r="C1884" s="301">
        <v>19334</v>
      </c>
      <c r="D1884" s="260">
        <v>0.96527777777777779</v>
      </c>
      <c r="F1884" s="247">
        <v>2548</v>
      </c>
      <c r="G1884" s="25"/>
      <c r="H1884" s="90" t="str">
        <f>VLOOKUP($F1884,'Alarm boxes'!$E$17:$F$962,2)</f>
        <v>15th Ave &amp; 46th St</v>
      </c>
      <c r="I1884" s="246" t="s">
        <v>192</v>
      </c>
    </row>
    <row r="1885" spans="2:10" x14ac:dyDescent="0.2">
      <c r="B1885" s="247" t="s">
        <v>7</v>
      </c>
      <c r="C1885" s="301">
        <v>19334</v>
      </c>
      <c r="D1885" s="260">
        <v>0.65833333333333333</v>
      </c>
      <c r="F1885" s="247">
        <v>2486</v>
      </c>
      <c r="G1885" s="25"/>
      <c r="H1885" s="90" t="str">
        <f>VLOOKUP($F1885,'Alarm boxes'!$E$17:$F$962,2)</f>
        <v xml:space="preserve">Coney Island Ave &amp; Cortelyou Rd </v>
      </c>
      <c r="I1885" s="246" t="s">
        <v>61</v>
      </c>
    </row>
    <row r="1886" spans="2:10" x14ac:dyDescent="0.2">
      <c r="B1886" s="247" t="s">
        <v>7</v>
      </c>
      <c r="C1886" s="301">
        <v>19337</v>
      </c>
      <c r="D1886" s="260">
        <v>0.74652777777777779</v>
      </c>
      <c r="F1886" s="247">
        <v>2552</v>
      </c>
      <c r="G1886" s="25"/>
      <c r="H1886" s="90" t="str">
        <f>VLOOKUP($F1886,'Alarm boxes'!$E$17:$F$962,2)</f>
        <v>15th Ave &amp; 52nd St</v>
      </c>
      <c r="I1886" s="246" t="s">
        <v>196</v>
      </c>
    </row>
    <row r="1887" spans="2:10" x14ac:dyDescent="0.2">
      <c r="B1887" s="247" t="s">
        <v>7</v>
      </c>
      <c r="C1887" s="301">
        <v>19338</v>
      </c>
      <c r="D1887" s="260">
        <v>0.34722222222222227</v>
      </c>
      <c r="F1887" s="247">
        <v>2512</v>
      </c>
      <c r="G1887" s="25"/>
      <c r="H1887" s="90" t="str">
        <f>VLOOKUP($F1887,'Alarm boxes'!$E$17:$F$962,2)</f>
        <v>Ocean Pkway &amp; Ave C</v>
      </c>
      <c r="I1887" s="246" t="s">
        <v>44</v>
      </c>
    </row>
    <row r="1888" spans="2:10" x14ac:dyDescent="0.2">
      <c r="B1888" s="247" t="s">
        <v>7</v>
      </c>
      <c r="C1888" s="301">
        <v>19341</v>
      </c>
      <c r="D1888" s="260">
        <v>0.5625</v>
      </c>
      <c r="F1888" s="247">
        <v>2935</v>
      </c>
      <c r="G1888" s="25"/>
      <c r="H1888" s="90" t="str">
        <f>VLOOKUP($F1888,'Alarm boxes'!$E$17:$F$962,2)</f>
        <v>Ave J &amp; E 14th St</v>
      </c>
      <c r="I1888" s="246" t="s">
        <v>44</v>
      </c>
    </row>
    <row r="1889" spans="2:10" x14ac:dyDescent="0.2">
      <c r="B1889" s="247" t="s">
        <v>7</v>
      </c>
      <c r="C1889" s="301">
        <v>19341</v>
      </c>
      <c r="D1889" s="260">
        <v>0.62013888888888891</v>
      </c>
      <c r="F1889" s="247">
        <v>3017</v>
      </c>
      <c r="G1889" s="25"/>
      <c r="H1889" s="90" t="str">
        <f>VLOOKUP($F1889,'Alarm boxes'!$E$17:$F$962,2)</f>
        <v>Ave I &amp; E 17th St</v>
      </c>
      <c r="I1889" s="246" t="s">
        <v>196</v>
      </c>
    </row>
    <row r="1890" spans="2:10" x14ac:dyDescent="0.2">
      <c r="B1890" s="247" t="s">
        <v>7</v>
      </c>
      <c r="C1890" s="301">
        <v>19342</v>
      </c>
      <c r="D1890" s="260">
        <v>0.49444444444444446</v>
      </c>
      <c r="F1890" s="247">
        <v>2998</v>
      </c>
      <c r="G1890" s="25"/>
      <c r="H1890" s="90" t="str">
        <f>VLOOKUP($F1890,'Alarm boxes'!$E$17:$F$962,2)</f>
        <v>Ocean Pkway &amp; Ave H</v>
      </c>
      <c r="I1890" s="246" t="s">
        <v>1072</v>
      </c>
    </row>
    <row r="1891" spans="2:10" x14ac:dyDescent="0.2">
      <c r="B1891" s="247" t="s">
        <v>7</v>
      </c>
      <c r="C1891" s="301">
        <v>19342</v>
      </c>
      <c r="D1891" s="260">
        <v>0.57777777777777783</v>
      </c>
      <c r="F1891" s="247">
        <v>2988</v>
      </c>
      <c r="G1891" s="25"/>
      <c r="H1891" s="90" t="str">
        <f>VLOOKUP($F1891,'Alarm boxes'!$E$17:$F$962,2)</f>
        <v>Ave N &amp; E 10th St</v>
      </c>
      <c r="I1891" s="246" t="s">
        <v>44</v>
      </c>
    </row>
    <row r="1892" spans="2:10" x14ac:dyDescent="0.2">
      <c r="B1892" s="247" t="s">
        <v>7</v>
      </c>
      <c r="C1892" s="301">
        <v>19345</v>
      </c>
      <c r="D1892" s="260">
        <v>0.32500000000000001</v>
      </c>
      <c r="F1892" s="247">
        <v>2512</v>
      </c>
      <c r="G1892" s="25"/>
      <c r="H1892" s="90" t="str">
        <f>VLOOKUP($F1892,'Alarm boxes'!$E$17:$F$962,2)</f>
        <v>Ocean Pkway &amp; Ave C</v>
      </c>
      <c r="I1892" s="246" t="s">
        <v>196</v>
      </c>
    </row>
    <row r="1893" spans="2:10" x14ac:dyDescent="0.2">
      <c r="B1893" s="247" t="s">
        <v>7</v>
      </c>
      <c r="C1893" s="301">
        <v>19348</v>
      </c>
      <c r="D1893" s="260">
        <v>0.62222222222222223</v>
      </c>
      <c r="F1893" s="247">
        <v>2469</v>
      </c>
      <c r="G1893" s="25"/>
      <c r="H1893" s="90" t="str">
        <f>VLOOKUP($F1893,'Alarm boxes'!$E$17:$F$962,2)</f>
        <v>Ocean Ave &amp; Ave H</v>
      </c>
      <c r="I1893" s="246" t="s">
        <v>196</v>
      </c>
    </row>
    <row r="1894" spans="2:10" x14ac:dyDescent="0.2">
      <c r="B1894" s="247" t="s">
        <v>7</v>
      </c>
      <c r="C1894" s="301">
        <v>19349</v>
      </c>
      <c r="D1894" s="260">
        <v>0.50972222222222219</v>
      </c>
      <c r="F1894" s="247">
        <v>2931</v>
      </c>
      <c r="G1894" s="25"/>
      <c r="H1894" s="90" t="str">
        <f>VLOOKUP($F1894,'Alarm boxes'!$E$17:$F$962,2)</f>
        <v>Ave J &amp; E 10th St</v>
      </c>
      <c r="I1894" s="246" t="s">
        <v>49</v>
      </c>
    </row>
    <row r="1895" spans="2:10" x14ac:dyDescent="0.2">
      <c r="B1895" s="247" t="s">
        <v>7</v>
      </c>
      <c r="C1895" s="301">
        <v>19349</v>
      </c>
      <c r="D1895" s="260">
        <v>0.63194444444444442</v>
      </c>
      <c r="F1895" s="247">
        <v>2940</v>
      </c>
      <c r="G1895" s="25"/>
      <c r="H1895" s="90" t="str">
        <f>VLOOKUP($F1895,'Alarm boxes'!$E$17:$F$962,2)</f>
        <v>Coney Island &amp; Ave K</v>
      </c>
      <c r="I1895" s="246" t="s">
        <v>1347</v>
      </c>
    </row>
    <row r="1896" spans="2:10" x14ac:dyDescent="0.2">
      <c r="B1896" s="247" t="s">
        <v>7</v>
      </c>
      <c r="C1896" s="301">
        <v>19349</v>
      </c>
      <c r="D1896" s="260">
        <v>0.72291666666666676</v>
      </c>
      <c r="F1896" s="247">
        <v>2513</v>
      </c>
      <c r="G1896" s="25"/>
      <c r="H1896" s="90" t="str">
        <f>VLOOKUP($F1896,'Alarm boxes'!$E$17:$F$962,2)</f>
        <v>Ave C &amp; E 4th St</v>
      </c>
      <c r="I1896" s="246" t="s">
        <v>196</v>
      </c>
    </row>
    <row r="1897" spans="2:10" x14ac:dyDescent="0.2">
      <c r="B1897" s="247" t="s">
        <v>7</v>
      </c>
      <c r="C1897" s="301">
        <v>19349</v>
      </c>
      <c r="D1897" s="260">
        <v>0.73749999999999993</v>
      </c>
      <c r="E1897" s="32">
        <v>0.78333333333333333</v>
      </c>
      <c r="F1897" s="247">
        <v>3704</v>
      </c>
      <c r="G1897" s="25"/>
      <c r="H1897" s="90" t="str">
        <f>VLOOKUP($F1897,'Alarm boxes'!$E$17:$F$962,2)</f>
        <v>Avenue F &amp; E 5th St</v>
      </c>
      <c r="I1897" s="246" t="s">
        <v>61</v>
      </c>
    </row>
    <row r="1898" spans="2:10" x14ac:dyDescent="0.2">
      <c r="B1898" s="247" t="s">
        <v>7</v>
      </c>
      <c r="C1898" s="301">
        <v>19352</v>
      </c>
      <c r="D1898" s="260">
        <v>7.4305555555555555E-2</v>
      </c>
      <c r="F1898" s="247">
        <v>3097</v>
      </c>
      <c r="G1898" s="25"/>
      <c r="H1898" s="90" t="str">
        <f>VLOOKUP($F1898,'Alarm boxes'!$E$17:$F$962,2)</f>
        <v>Ave K &amp; E 19th St</v>
      </c>
      <c r="I1898" s="246" t="s">
        <v>196</v>
      </c>
    </row>
    <row r="1899" spans="2:10" x14ac:dyDescent="0.2">
      <c r="B1899" s="247" t="s">
        <v>7</v>
      </c>
      <c r="C1899" s="301">
        <v>19352</v>
      </c>
      <c r="D1899" s="260">
        <v>9.5138888888888884E-2</v>
      </c>
      <c r="F1899" s="247">
        <v>2956</v>
      </c>
      <c r="G1899" s="25"/>
      <c r="H1899" s="90" t="str">
        <f>VLOOKUP($F1899,'Alarm boxes'!$E$17:$F$962,2)</f>
        <v>Ave O &amp; W 5th St</v>
      </c>
      <c r="I1899" s="246" t="s">
        <v>61</v>
      </c>
    </row>
    <row r="1900" spans="2:10" x14ac:dyDescent="0.2">
      <c r="B1900" s="525" t="s">
        <v>1346</v>
      </c>
      <c r="C1900" s="301">
        <v>19352</v>
      </c>
      <c r="D1900" s="260">
        <v>0.85763888888888884</v>
      </c>
      <c r="F1900" s="247">
        <v>2845</v>
      </c>
      <c r="G1900" s="25"/>
      <c r="H1900" s="90" t="str">
        <f>VLOOKUP($F1900,'Alarm boxes'!$E$17:$F$962,2)</f>
        <v>18th Ave &amp; 73rd St</v>
      </c>
      <c r="I1900" s="246" t="s">
        <v>49</v>
      </c>
    </row>
    <row r="1901" spans="2:10" x14ac:dyDescent="0.2">
      <c r="B1901" s="526" t="s">
        <v>1346</v>
      </c>
      <c r="C1901" s="301">
        <v>19352</v>
      </c>
      <c r="D1901" s="260">
        <v>0.91180555555555554</v>
      </c>
      <c r="F1901" s="247">
        <v>2972</v>
      </c>
      <c r="G1901" s="25"/>
      <c r="H1901" s="90" t="str">
        <f>VLOOKUP($F1901,'Alarm boxes'!$E$17:$F$962,2)</f>
        <v>Ave O &amp; McDonald Ave</v>
      </c>
      <c r="I1901" s="246" t="s">
        <v>62</v>
      </c>
    </row>
    <row r="1902" spans="2:10" x14ac:dyDescent="0.2">
      <c r="B1902" s="526" t="s">
        <v>1346</v>
      </c>
      <c r="C1902" s="301">
        <v>19352</v>
      </c>
      <c r="D1902" s="260">
        <v>0.97916666666666663</v>
      </c>
      <c r="F1902" s="247">
        <v>3767</v>
      </c>
      <c r="G1902" s="25"/>
      <c r="H1902" s="90" t="str">
        <f>VLOOKUP($F1902,'Alarm boxes'!$E$17:$F$962,2)</f>
        <v>Caton Ave &amp; Ocean Pkway</v>
      </c>
      <c r="I1902" s="246" t="s">
        <v>49</v>
      </c>
    </row>
    <row r="1903" spans="2:10" x14ac:dyDescent="0.2">
      <c r="B1903" s="527" t="s">
        <v>1346</v>
      </c>
      <c r="C1903" s="301">
        <v>19353</v>
      </c>
      <c r="D1903" s="260">
        <v>2.7777777777777776E-2</v>
      </c>
      <c r="F1903" s="247">
        <v>1092</v>
      </c>
      <c r="G1903" s="25"/>
      <c r="H1903" s="90" t="str">
        <f>VLOOKUP($F1903,'Alarm boxes'!$E$17:$F$962,2)</f>
        <v>Flatbush Ave &amp; Winthrop St</v>
      </c>
      <c r="I1903" s="246" t="s">
        <v>260</v>
      </c>
    </row>
    <row r="1904" spans="2:10" x14ac:dyDescent="0.2">
      <c r="B1904" s="247" t="s">
        <v>7</v>
      </c>
      <c r="C1904" s="301">
        <v>19356</v>
      </c>
      <c r="D1904" s="260">
        <v>0.39166666666666666</v>
      </c>
      <c r="E1904" s="32">
        <v>0.40625</v>
      </c>
      <c r="F1904" s="247">
        <v>2927</v>
      </c>
      <c r="G1904" s="29" t="s">
        <v>1187</v>
      </c>
      <c r="H1904" s="90" t="str">
        <f>VLOOKUP($F1904,'Alarm boxes'!$E$17:$F$962,2)</f>
        <v>Ave J &amp; Ocean Pkway</v>
      </c>
      <c r="I1904" s="246" t="s">
        <v>82</v>
      </c>
      <c r="J1904" s="348" t="str">
        <f>CONCATENATE($J$9,MID(G1904,5,4))</f>
        <v>Engine &amp; truck to box 2927</v>
      </c>
    </row>
    <row r="1905" spans="2:10" x14ac:dyDescent="0.2">
      <c r="B1905" s="247" t="s">
        <v>7</v>
      </c>
      <c r="C1905" s="301">
        <v>19356</v>
      </c>
      <c r="D1905" s="260">
        <v>0.47291666666666665</v>
      </c>
      <c r="F1905" s="247">
        <v>2854</v>
      </c>
      <c r="G1905" s="25"/>
      <c r="H1905" s="90" t="str">
        <f>VLOOKUP($F1905,'Alarm boxes'!$E$17:$F$962,2)</f>
        <v>17th Ave &amp; 63rd St</v>
      </c>
      <c r="I1905" s="246" t="s">
        <v>365</v>
      </c>
    </row>
    <row r="1906" spans="2:10" x14ac:dyDescent="0.2">
      <c r="B1906" s="247" t="s">
        <v>7</v>
      </c>
      <c r="C1906" s="301">
        <v>19357</v>
      </c>
      <c r="D1906" s="260">
        <v>0.48541666666666666</v>
      </c>
      <c r="F1906" s="247">
        <v>2550</v>
      </c>
      <c r="G1906" s="25"/>
      <c r="H1906" s="90" t="str">
        <f>VLOOKUP($F1906,'Alarm boxes'!$E$17:$F$962,2)</f>
        <v>15th Ave &amp; 48th St</v>
      </c>
      <c r="I1906" s="246" t="s">
        <v>196</v>
      </c>
    </row>
    <row r="1907" spans="2:10" x14ac:dyDescent="0.2">
      <c r="B1907" s="247" t="s">
        <v>7</v>
      </c>
      <c r="C1907" s="301">
        <v>19357</v>
      </c>
      <c r="D1907" s="260">
        <v>0.65486111111111112</v>
      </c>
      <c r="F1907" s="247">
        <v>3031</v>
      </c>
      <c r="G1907" s="25"/>
      <c r="H1907" s="90" t="str">
        <f>VLOOKUP($F1907,'Alarm boxes'!$E$17:$F$962,2)</f>
        <v>Ave I &amp; Bedford Ave</v>
      </c>
      <c r="I1907" s="246" t="s">
        <v>1072</v>
      </c>
    </row>
    <row r="1908" spans="2:10" x14ac:dyDescent="0.2">
      <c r="B1908" s="247" t="s">
        <v>7</v>
      </c>
      <c r="C1908" s="301">
        <v>19357</v>
      </c>
      <c r="D1908" s="260">
        <v>0.73263888888888884</v>
      </c>
      <c r="F1908" s="247">
        <v>3868</v>
      </c>
      <c r="G1908" s="25"/>
      <c r="H1908" s="90" t="str">
        <f>VLOOKUP($F1908,'Alarm boxes'!$E$17:$F$962,2)</f>
        <v>18th Ave &amp; 57th St</v>
      </c>
      <c r="I1908" s="246" t="s">
        <v>174</v>
      </c>
    </row>
    <row r="1909" spans="2:10" ht="13.5" thickBot="1" x14ac:dyDescent="0.25">
      <c r="B1909" s="247" t="s">
        <v>7</v>
      </c>
      <c r="C1909" s="301">
        <v>19359</v>
      </c>
      <c r="D1909" s="260">
        <v>0.96805555555555556</v>
      </c>
      <c r="F1909" s="247">
        <v>2505</v>
      </c>
      <c r="G1909" s="25"/>
      <c r="H1909" s="90" t="str">
        <f>VLOOKUP($F1909,'Alarm boxes'!$E$17:$F$962,2)</f>
        <v>Webster Ave &amp; E 8th St</v>
      </c>
      <c r="I1909" s="246" t="s">
        <v>44</v>
      </c>
    </row>
    <row r="1910" spans="2:10" ht="20.100000000000001" customHeight="1" thickBot="1" x14ac:dyDescent="0.25">
      <c r="B1910" s="342" t="s">
        <v>8</v>
      </c>
      <c r="C1910" s="400">
        <v>19360</v>
      </c>
      <c r="D1910" s="344"/>
      <c r="E1910" s="345"/>
      <c r="F1910" s="345"/>
      <c r="G1910" s="345"/>
      <c r="H1910" s="358" t="s">
        <v>1175</v>
      </c>
      <c r="I1910" s="358" t="s">
        <v>1175</v>
      </c>
      <c r="J1910" s="410"/>
    </row>
    <row r="1911" spans="2:10" x14ac:dyDescent="0.2">
      <c r="B1911" s="247" t="s">
        <v>8</v>
      </c>
      <c r="C1911" s="301">
        <v>19362</v>
      </c>
      <c r="D1911" s="260">
        <v>0.47430555555555554</v>
      </c>
      <c r="F1911" s="247">
        <v>978</v>
      </c>
      <c r="G1911" s="25"/>
      <c r="H1911" s="90" t="str">
        <f>VLOOKUP($F1911,'Alarm boxes'!$E$17:$F$962,2)</f>
        <v>Washington &amp; St Marks</v>
      </c>
      <c r="I1911" s="246" t="s">
        <v>171</v>
      </c>
    </row>
    <row r="1912" spans="2:10" x14ac:dyDescent="0.2">
      <c r="B1912" s="247" t="s">
        <v>8</v>
      </c>
      <c r="C1912" s="301">
        <v>19362</v>
      </c>
      <c r="D1912" s="260">
        <v>0.62986111111111109</v>
      </c>
      <c r="F1912" s="247">
        <v>978</v>
      </c>
      <c r="G1912" s="25"/>
      <c r="H1912" s="90" t="str">
        <f>VLOOKUP($F1912,'Alarm boxes'!$E$17:$F$962,2)</f>
        <v>Washington &amp; St Marks</v>
      </c>
      <c r="I1912" s="246" t="s">
        <v>171</v>
      </c>
    </row>
    <row r="1913" spans="2:10" x14ac:dyDescent="0.2">
      <c r="B1913" s="247" t="s">
        <v>8</v>
      </c>
      <c r="C1913" s="301">
        <v>19364</v>
      </c>
      <c r="D1913" s="260">
        <v>0.95208333333333339</v>
      </c>
      <c r="F1913" s="247">
        <v>1226</v>
      </c>
      <c r="G1913" s="25"/>
      <c r="H1913" s="90" t="str">
        <f>VLOOKUP($F1913,'Alarm boxes'!$E$17:$F$962,2)</f>
        <v>Prospect Pk W &amp; President St</v>
      </c>
      <c r="I1913" s="246" t="s">
        <v>61</v>
      </c>
    </row>
    <row r="1914" spans="2:10" x14ac:dyDescent="0.2">
      <c r="B1914" s="247" t="s">
        <v>8</v>
      </c>
      <c r="C1914" s="301">
        <v>19365</v>
      </c>
      <c r="D1914" s="260">
        <v>6.458333333333334E-2</v>
      </c>
      <c r="F1914" s="247">
        <v>987</v>
      </c>
      <c r="G1914" s="25"/>
      <c r="H1914" s="90" t="str">
        <f>VLOOKUP($F1914,'Alarm boxes'!$E$17:$F$962,2)</f>
        <v>Underhill &amp; Atlantic Aves</v>
      </c>
      <c r="I1914" s="246" t="s">
        <v>44</v>
      </c>
    </row>
    <row r="1915" spans="2:10" x14ac:dyDescent="0.2">
      <c r="B1915" s="247" t="s">
        <v>8</v>
      </c>
      <c r="C1915" s="301">
        <v>19365</v>
      </c>
      <c r="D1915" s="260">
        <v>0.36874999999999997</v>
      </c>
      <c r="F1915" s="247">
        <v>1236</v>
      </c>
      <c r="G1915" s="29" t="s">
        <v>1463</v>
      </c>
      <c r="H1915" s="90" t="str">
        <f>VLOOKUP($F1915,'Alarm boxes'!$E$17:$F$962,2)</f>
        <v>6th Ave &amp; Dean St</v>
      </c>
      <c r="I1915" s="246" t="s">
        <v>171</v>
      </c>
      <c r="J1915" s="348" t="str">
        <f>CONCATENATE(B1915,$J$6,F1915)</f>
        <v>E 219 special call to box 1236</v>
      </c>
    </row>
    <row r="1916" spans="2:10" x14ac:dyDescent="0.2">
      <c r="B1916" s="247" t="s">
        <v>8</v>
      </c>
      <c r="C1916" s="301">
        <v>19365</v>
      </c>
      <c r="D1916" s="260">
        <v>0.81736111111111109</v>
      </c>
      <c r="E1916" s="32">
        <v>0.8666666666666667</v>
      </c>
      <c r="F1916" s="247">
        <v>611</v>
      </c>
      <c r="G1916" s="25"/>
      <c r="H1916" s="90" t="str">
        <f>VLOOKUP($F1916,'Alarm boxes'!$E$17:$F$962,2)</f>
        <v>Putman Ave &amp; Irving Pl</v>
      </c>
      <c r="I1916" s="246" t="s">
        <v>260</v>
      </c>
    </row>
    <row r="1917" spans="2:10" ht="13.5" thickBot="1" x14ac:dyDescent="0.25">
      <c r="B1917" s="34" t="s">
        <v>8</v>
      </c>
      <c r="C1917" s="302">
        <v>19365</v>
      </c>
      <c r="D1917" s="266">
        <v>0.87361111111111101</v>
      </c>
      <c r="E1917" s="136">
        <v>1.3888888888888888E-2</v>
      </c>
      <c r="F1917" s="34">
        <v>983</v>
      </c>
      <c r="G1917" s="34"/>
      <c r="H1917" s="140" t="str">
        <f>VLOOKUP($F1917,'Alarm boxes'!$E$17:$F$962,2)</f>
        <v>Washinton Ave &amp; Fulton St</v>
      </c>
      <c r="I1917" s="140" t="s">
        <v>1466</v>
      </c>
      <c r="J1917" s="349" t="s">
        <v>2296</v>
      </c>
    </row>
    <row r="1918" spans="2:10" x14ac:dyDescent="0.2">
      <c r="B1918" s="84" t="s">
        <v>8</v>
      </c>
      <c r="C1918" s="311">
        <v>19380</v>
      </c>
      <c r="D1918" s="279"/>
      <c r="E1918" s="74"/>
      <c r="F1918" s="74"/>
      <c r="G1918" s="75"/>
      <c r="H1918" s="99" t="s">
        <v>1180</v>
      </c>
      <c r="I1918" s="99" t="s">
        <v>1180</v>
      </c>
      <c r="J1918" s="316"/>
    </row>
    <row r="1919" spans="2:10" x14ac:dyDescent="0.2">
      <c r="B1919" s="317" t="s">
        <v>8</v>
      </c>
      <c r="C1919" s="364">
        <v>19381</v>
      </c>
      <c r="D1919" s="318"/>
      <c r="E1919" s="319"/>
      <c r="F1919" s="319"/>
      <c r="G1919" s="401"/>
      <c r="H1919" s="393" t="s">
        <v>1180</v>
      </c>
      <c r="I1919" s="393" t="s">
        <v>1180</v>
      </c>
      <c r="J1919" s="320"/>
    </row>
    <row r="1920" spans="2:10" ht="13.5" thickBot="1" x14ac:dyDescent="0.25">
      <c r="B1920" s="317" t="s">
        <v>8</v>
      </c>
      <c r="C1920" s="364">
        <v>19382</v>
      </c>
      <c r="D1920" s="318"/>
      <c r="E1920" s="319"/>
      <c r="F1920" s="319"/>
      <c r="G1920" s="401"/>
      <c r="H1920" s="393" t="s">
        <v>1181</v>
      </c>
      <c r="I1920" s="393" t="s">
        <v>1181</v>
      </c>
      <c r="J1920" s="320"/>
    </row>
    <row r="1921" spans="2:10" ht="20.100000000000001" customHeight="1" thickBot="1" x14ac:dyDescent="0.25">
      <c r="B1921" s="402" t="s">
        <v>8</v>
      </c>
      <c r="C1921" s="370">
        <v>19424</v>
      </c>
      <c r="D1921" s="403"/>
      <c r="E1921" s="404"/>
      <c r="F1921" s="404"/>
      <c r="G1921" s="404"/>
      <c r="H1921" s="371" t="s">
        <v>1201</v>
      </c>
      <c r="I1921" s="371" t="s">
        <v>1201</v>
      </c>
      <c r="J1921" s="405"/>
    </row>
    <row r="1922" spans="2:10" ht="13.5" thickBot="1" x14ac:dyDescent="0.25">
      <c r="B1922" s="85" t="s">
        <v>8</v>
      </c>
      <c r="C1922" s="312">
        <v>19426</v>
      </c>
      <c r="D1922" s="280"/>
      <c r="E1922" s="76"/>
      <c r="F1922" s="76"/>
      <c r="G1922" s="77"/>
      <c r="H1922" s="100" t="s">
        <v>1181</v>
      </c>
      <c r="I1922" s="100" t="s">
        <v>1181</v>
      </c>
      <c r="J1922" s="321"/>
    </row>
    <row r="1923" spans="2:10" x14ac:dyDescent="0.2">
      <c r="B1923" s="247" t="s">
        <v>8</v>
      </c>
      <c r="C1923" s="301">
        <v>19428</v>
      </c>
      <c r="D1923" s="260">
        <v>0.38194444444444442</v>
      </c>
      <c r="F1923" s="247">
        <v>1072</v>
      </c>
      <c r="G1923" s="25"/>
      <c r="H1923" s="90" t="str">
        <f>VLOOKUP($F1923,'Alarm boxes'!$E$17:$F$962,2)</f>
        <v>Lincoln Pl &amp; Franklin Ave</v>
      </c>
      <c r="I1923" s="246" t="s">
        <v>196</v>
      </c>
    </row>
    <row r="1924" spans="2:10" x14ac:dyDescent="0.2">
      <c r="B1924" s="247" t="s">
        <v>8</v>
      </c>
      <c r="C1924" s="301">
        <v>19428</v>
      </c>
      <c r="D1924" s="260">
        <v>0.50416666666666665</v>
      </c>
      <c r="F1924" s="247">
        <v>640</v>
      </c>
      <c r="G1924" s="25"/>
      <c r="H1924" s="90" t="str">
        <f>VLOOKUP($F1924,'Alarm boxes'!$E$17:$F$962,2)</f>
        <v>Grand Ave opp Lexington Ave</v>
      </c>
      <c r="I1924" s="246" t="s">
        <v>1470</v>
      </c>
    </row>
    <row r="1925" spans="2:10" x14ac:dyDescent="0.2">
      <c r="B1925" s="247" t="s">
        <v>8</v>
      </c>
      <c r="C1925" s="301">
        <v>19428</v>
      </c>
      <c r="D1925" s="260">
        <v>0.56041666666666667</v>
      </c>
      <c r="F1925" s="247">
        <v>1235</v>
      </c>
      <c r="G1925" s="29" t="s">
        <v>1464</v>
      </c>
      <c r="H1925" s="90" t="str">
        <f>VLOOKUP($F1925,'Alarm boxes'!$E$17:$F$962,2)</f>
        <v>Pacific St &amp; Carlton Ave</v>
      </c>
      <c r="I1925" s="246" t="s">
        <v>1329</v>
      </c>
      <c r="J1925" s="348" t="str">
        <f>CONCATENATE(B1925,$J$6,F1925)</f>
        <v>E 219 special call to box 1235</v>
      </c>
    </row>
    <row r="1926" spans="2:10" x14ac:dyDescent="0.2">
      <c r="B1926" s="247" t="s">
        <v>8</v>
      </c>
      <c r="C1926" s="301">
        <v>19429</v>
      </c>
      <c r="D1926" s="260">
        <v>0.4826388888888889</v>
      </c>
      <c r="F1926" s="247">
        <v>3949</v>
      </c>
      <c r="G1926" s="25"/>
      <c r="H1926" s="90" t="str">
        <f>VLOOKUP($F1926,'Alarm boxes'!$E$17:$F$962,2)</f>
        <v>Lafayette &amp; Washington Aves</v>
      </c>
      <c r="I1926" s="246" t="s">
        <v>1467</v>
      </c>
    </row>
    <row r="1927" spans="2:10" x14ac:dyDescent="0.2">
      <c r="B1927" s="247" t="s">
        <v>8</v>
      </c>
      <c r="C1927" s="301">
        <v>19429</v>
      </c>
      <c r="D1927" s="260">
        <v>0.5395833333333333</v>
      </c>
      <c r="F1927" s="247">
        <v>3948</v>
      </c>
      <c r="G1927" s="25"/>
      <c r="H1927" s="90" t="str">
        <f>VLOOKUP($F1927,'Alarm boxes'!$E$17:$F$962,2)</f>
        <v>Lafayette Ave opp Steuben St</v>
      </c>
      <c r="I1927" s="246" t="s">
        <v>44</v>
      </c>
    </row>
    <row r="1928" spans="2:10" x14ac:dyDescent="0.2">
      <c r="B1928" s="510" t="s">
        <v>1462</v>
      </c>
      <c r="C1928" s="301">
        <v>19431</v>
      </c>
      <c r="D1928" s="260">
        <v>0.77708333333333324</v>
      </c>
      <c r="F1928" s="247">
        <v>1099</v>
      </c>
      <c r="G1928" s="25"/>
      <c r="H1928" s="90" t="str">
        <f>VLOOKUP($F1928,'Alarm boxes'!$E$17:$F$962,2)</f>
        <v>1090 ' S of Grand Army Plaza</v>
      </c>
      <c r="I1928" s="246" t="s">
        <v>44</v>
      </c>
    </row>
    <row r="1929" spans="2:10" x14ac:dyDescent="0.2">
      <c r="B1929" s="511" t="s">
        <v>1462</v>
      </c>
      <c r="C1929" s="301">
        <v>19431</v>
      </c>
      <c r="D1929" s="260">
        <v>0.9243055555555556</v>
      </c>
      <c r="F1929" s="247">
        <v>3843</v>
      </c>
      <c r="G1929" s="25"/>
      <c r="H1929" s="90" t="str">
        <f>VLOOKUP($F1929,'Alarm boxes'!$E$17:$F$962,2)</f>
        <v>14th Ave &amp; 47th St</v>
      </c>
      <c r="I1929" s="246" t="s">
        <v>44</v>
      </c>
    </row>
    <row r="1930" spans="2:10" x14ac:dyDescent="0.2">
      <c r="B1930" s="512" t="s">
        <v>1462</v>
      </c>
      <c r="C1930" s="301">
        <v>19431</v>
      </c>
      <c r="D1930" s="260">
        <v>0.99652777777777779</v>
      </c>
      <c r="F1930" s="247">
        <v>1059</v>
      </c>
      <c r="G1930" s="25"/>
      <c r="H1930" s="90" t="str">
        <f>VLOOKUP($F1930,'Alarm boxes'!$E$17:$F$962,2)</f>
        <v>Nostrand Ave &amp; Crown St</v>
      </c>
      <c r="I1930" s="246" t="s">
        <v>49</v>
      </c>
    </row>
    <row r="1931" spans="2:10" x14ac:dyDescent="0.2">
      <c r="B1931" s="247" t="s">
        <v>8</v>
      </c>
      <c r="C1931" s="301">
        <v>19439</v>
      </c>
      <c r="D1931" s="260">
        <v>0.8618055555555556</v>
      </c>
      <c r="F1931" s="247">
        <v>655</v>
      </c>
      <c r="G1931" s="25"/>
      <c r="H1931" s="90" t="str">
        <f>VLOOKUP($F1931,'Alarm boxes'!$E$17:$F$962,2)</f>
        <v>Greene &amp; Classon Aves</v>
      </c>
      <c r="I1931" s="246" t="s">
        <v>1468</v>
      </c>
    </row>
    <row r="1932" spans="2:10" x14ac:dyDescent="0.2">
      <c r="B1932" s="247" t="s">
        <v>8</v>
      </c>
      <c r="C1932" s="301">
        <v>19439</v>
      </c>
      <c r="D1932" s="260">
        <v>0.99930555555555556</v>
      </c>
      <c r="F1932" s="247">
        <v>968</v>
      </c>
      <c r="G1932" s="25"/>
      <c r="H1932" s="90" t="str">
        <f>VLOOKUP($F1932,'Alarm boxes'!$E$17:$F$962,2)</f>
        <v>Gates &amp; Classon Aves</v>
      </c>
      <c r="I1932" s="246" t="s">
        <v>102</v>
      </c>
    </row>
    <row r="1933" spans="2:10" x14ac:dyDescent="0.2">
      <c r="B1933" s="247" t="s">
        <v>8</v>
      </c>
      <c r="C1933" s="301">
        <v>19440</v>
      </c>
      <c r="D1933" s="260">
        <v>0.16388888888888889</v>
      </c>
      <c r="F1933" s="247">
        <v>3941</v>
      </c>
      <c r="G1933" s="25"/>
      <c r="H1933" s="90" t="str">
        <f>VLOOKUP($F1933,'Alarm boxes'!$E$17:$F$962,2)</f>
        <v>Grand Ave &amp; Prospect Pl</v>
      </c>
      <c r="I1933" s="246" t="s">
        <v>50</v>
      </c>
    </row>
    <row r="1934" spans="2:10" x14ac:dyDescent="0.2">
      <c r="B1934" s="247" t="s">
        <v>8</v>
      </c>
      <c r="C1934" s="301">
        <v>19441</v>
      </c>
      <c r="D1934" s="260">
        <v>0.27777777777777779</v>
      </c>
      <c r="F1934" s="247">
        <v>1075</v>
      </c>
      <c r="G1934" s="29" t="s">
        <v>1465</v>
      </c>
      <c r="H1934" s="90" t="str">
        <f>VLOOKUP($F1934,'Alarm boxes'!$E$17:$F$962,2)</f>
        <v>President St &amp; Classon Ave</v>
      </c>
      <c r="I1934" s="246" t="s">
        <v>1469</v>
      </c>
      <c r="J1934" s="348" t="str">
        <f>CONCATENATE($J$7,F1934,$J$8,MID(G1934,8,1))</f>
        <v>Special box 1075 terminal 3</v>
      </c>
    </row>
    <row r="1935" spans="2:10" x14ac:dyDescent="0.2">
      <c r="B1935" s="247" t="s">
        <v>8</v>
      </c>
      <c r="C1935" s="301">
        <v>19444</v>
      </c>
      <c r="D1935" s="260">
        <v>0.375</v>
      </c>
      <c r="F1935" s="247">
        <v>3942</v>
      </c>
      <c r="G1935" s="25"/>
      <c r="H1935" s="90" t="str">
        <f>VLOOKUP($F1935,'Alarm boxes'!$E$17:$F$962,2)</f>
        <v>Grand Ave &amp; Pacific St</v>
      </c>
      <c r="I1935" s="246" t="s">
        <v>62</v>
      </c>
    </row>
    <row r="1936" spans="2:10" x14ac:dyDescent="0.2">
      <c r="B1936" s="510" t="s">
        <v>1462</v>
      </c>
      <c r="C1936" s="301">
        <v>19446</v>
      </c>
      <c r="D1936" s="260">
        <v>0.7909722222222223</v>
      </c>
      <c r="F1936" s="247">
        <v>1066</v>
      </c>
      <c r="G1936" s="25"/>
      <c r="H1936" s="90" t="str">
        <f>VLOOKUP($F1936,'Alarm boxes'!$E$17:$F$962,2)</f>
        <v>Franklin Ave &amp; Sterling PL</v>
      </c>
      <c r="I1936" s="246" t="s">
        <v>192</v>
      </c>
    </row>
    <row r="1937" spans="2:10" x14ac:dyDescent="0.2">
      <c r="B1937" s="511" t="s">
        <v>1462</v>
      </c>
      <c r="C1937" s="303">
        <v>19447</v>
      </c>
      <c r="D1937" s="264">
        <v>0.34722222222222227</v>
      </c>
      <c r="E1937" s="16"/>
      <c r="F1937" s="16">
        <v>960</v>
      </c>
      <c r="G1937" s="30"/>
      <c r="H1937" s="91" t="str">
        <f>VLOOKUP($F1937,'Alarm boxes'!$E$17:$F$962,2)</f>
        <v>Bedford Ave &amp; Halsey St</v>
      </c>
      <c r="I1937" s="48" t="s">
        <v>569</v>
      </c>
      <c r="J1937" s="413"/>
    </row>
    <row r="1938" spans="2:10" x14ac:dyDescent="0.2">
      <c r="B1938" s="511" t="s">
        <v>1462</v>
      </c>
      <c r="C1938" s="301">
        <v>19450</v>
      </c>
      <c r="D1938" s="260">
        <v>0.58333333333333337</v>
      </c>
      <c r="F1938" s="247">
        <v>1243</v>
      </c>
      <c r="G1938" s="25"/>
      <c r="H1938" s="90" t="str">
        <f>VLOOKUP($F1938,'Alarm boxes'!$E$17:$F$962,2)</f>
        <v>4th Ave &amp; Douglass St</v>
      </c>
      <c r="I1938" s="246" t="s">
        <v>44</v>
      </c>
    </row>
    <row r="1939" spans="2:10" x14ac:dyDescent="0.2">
      <c r="B1939" s="511" t="s">
        <v>1462</v>
      </c>
      <c r="C1939" s="301">
        <v>19450</v>
      </c>
      <c r="D1939" s="260">
        <v>0.67152777777777783</v>
      </c>
      <c r="F1939" s="247">
        <v>1095</v>
      </c>
      <c r="G1939" s="25"/>
      <c r="H1939" s="90" t="str">
        <f>VLOOKUP($F1939,'Alarm boxes'!$E$17:$F$962,2)</f>
        <v>Rogers Ave &amp; Carroll St</v>
      </c>
      <c r="I1939" s="246" t="s">
        <v>1106</v>
      </c>
    </row>
    <row r="1940" spans="2:10" x14ac:dyDescent="0.2">
      <c r="B1940" s="512" t="s">
        <v>1462</v>
      </c>
      <c r="C1940" s="301">
        <v>19450</v>
      </c>
      <c r="D1940" s="260">
        <v>0.72361111111111109</v>
      </c>
      <c r="F1940" s="247">
        <v>1063</v>
      </c>
      <c r="G1940" s="25"/>
      <c r="H1940" s="90" t="str">
        <f>VLOOKUP($F1940,'Alarm boxes'!$E$17:$F$962,2)</f>
        <v>Nostrand Ave &amp; St Johns pl</v>
      </c>
      <c r="I1940" s="246" t="s">
        <v>171</v>
      </c>
    </row>
    <row r="1941" spans="2:10" x14ac:dyDescent="0.2">
      <c r="B1941" s="247" t="s">
        <v>8</v>
      </c>
      <c r="C1941" s="301">
        <v>19453</v>
      </c>
      <c r="D1941" s="260">
        <v>0.87013888888888891</v>
      </c>
      <c r="F1941" s="247">
        <v>987</v>
      </c>
      <c r="G1941" s="25"/>
      <c r="H1941" s="90" t="str">
        <f>VLOOKUP($F1941,'Alarm boxes'!$E$17:$F$962,2)</f>
        <v>Underhill &amp; Atlantic Aves</v>
      </c>
      <c r="I1941" s="246" t="s">
        <v>739</v>
      </c>
    </row>
    <row r="1942" spans="2:10" x14ac:dyDescent="0.2">
      <c r="B1942" s="247" t="s">
        <v>8</v>
      </c>
      <c r="C1942" s="301">
        <v>19454</v>
      </c>
      <c r="D1942" s="260">
        <v>0.16458333333333333</v>
      </c>
      <c r="F1942" s="247">
        <v>968</v>
      </c>
      <c r="G1942" s="25"/>
      <c r="H1942" s="90" t="str">
        <f>VLOOKUP($F1942,'Alarm boxes'!$E$17:$F$962,2)</f>
        <v>Gates &amp; Classon Aves</v>
      </c>
      <c r="I1942" s="246" t="s">
        <v>50</v>
      </c>
    </row>
    <row r="1943" spans="2:10" x14ac:dyDescent="0.2">
      <c r="B1943" s="247" t="s">
        <v>8</v>
      </c>
      <c r="C1943" s="301">
        <v>19454</v>
      </c>
      <c r="D1943" s="260">
        <v>0.31319444444444444</v>
      </c>
      <c r="F1943" s="247">
        <v>960</v>
      </c>
      <c r="G1943" s="25"/>
      <c r="H1943" s="90" t="str">
        <f>VLOOKUP($F1943,'Alarm boxes'!$E$17:$F$962,2)</f>
        <v>Bedford Ave &amp; Halsey St</v>
      </c>
      <c r="I1943" s="246" t="s">
        <v>569</v>
      </c>
    </row>
    <row r="1944" spans="2:10" x14ac:dyDescent="0.2">
      <c r="B1944" s="247" t="s">
        <v>8</v>
      </c>
      <c r="C1944" s="301">
        <v>19458</v>
      </c>
      <c r="D1944" s="260">
        <v>0.53472222222222221</v>
      </c>
      <c r="F1944" s="247">
        <v>623</v>
      </c>
      <c r="G1944" s="25"/>
      <c r="H1944" s="90" t="str">
        <f>VLOOKUP($F1944,'Alarm boxes'!$E$17:$F$962,2)</f>
        <v>Greene &amp; Clermont Aves</v>
      </c>
      <c r="I1944" s="246" t="s">
        <v>50</v>
      </c>
    </row>
    <row r="1945" spans="2:10" x14ac:dyDescent="0.2">
      <c r="B1945" s="247" t="s">
        <v>8</v>
      </c>
      <c r="C1945" s="301">
        <v>19458</v>
      </c>
      <c r="D1945" s="260">
        <v>0.57708333333333328</v>
      </c>
      <c r="F1945" s="247">
        <v>970</v>
      </c>
      <c r="G1945" s="25"/>
      <c r="H1945" s="90" t="str">
        <f>VLOOKUP($F1945,'Alarm boxes'!$E$17:$F$962,2)</f>
        <v>Fulton St &amp; Classon Ave</v>
      </c>
      <c r="I1945" s="246" t="s">
        <v>50</v>
      </c>
    </row>
    <row r="1946" spans="2:10" x14ac:dyDescent="0.2">
      <c r="B1946" s="524" t="s">
        <v>1472</v>
      </c>
      <c r="C1946" s="301">
        <v>19461</v>
      </c>
      <c r="D1946" s="260">
        <v>0.74652777777777779</v>
      </c>
      <c r="F1946" s="247">
        <v>1620</v>
      </c>
      <c r="G1946" s="25"/>
      <c r="H1946" s="90" t="str">
        <f>VLOOKUP($F1946,'Alarm boxes'!$E$17:$F$962,2)</f>
        <v>Buffalo Ave &amp; Bergen St</v>
      </c>
      <c r="I1946" s="246" t="s">
        <v>50</v>
      </c>
    </row>
    <row r="1947" spans="2:10" x14ac:dyDescent="0.2">
      <c r="B1947" s="34" t="s">
        <v>8</v>
      </c>
      <c r="C1947" s="302">
        <v>19465</v>
      </c>
      <c r="D1947" s="266">
        <v>0.49027777777777781</v>
      </c>
      <c r="E1947" s="136">
        <v>0.57847222222222217</v>
      </c>
      <c r="F1947" s="34">
        <v>1088</v>
      </c>
      <c r="G1947" s="142" t="s">
        <v>1471</v>
      </c>
      <c r="H1947" s="140" t="str">
        <f>VLOOKUP($F1947,'Alarm boxes'!$E$17:$F$962,2)</f>
        <v>Flatbush Ave &amp; Midwood</v>
      </c>
      <c r="I1947" s="140" t="s">
        <v>1474</v>
      </c>
      <c r="J1947" s="349" t="s">
        <v>2295</v>
      </c>
    </row>
    <row r="1948" spans="2:10" x14ac:dyDescent="0.2">
      <c r="B1948" s="247" t="s">
        <v>8</v>
      </c>
      <c r="C1948" s="301">
        <v>19465</v>
      </c>
      <c r="D1948" s="260">
        <v>0.64583333333333337</v>
      </c>
      <c r="F1948" s="247">
        <v>1241</v>
      </c>
      <c r="G1948" s="25"/>
      <c r="H1948" s="90" t="str">
        <f>VLOOKUP($F1948,'Alarm boxes'!$E$17:$F$962,2)</f>
        <v>Flatbush Ave &amp; Bergen St</v>
      </c>
      <c r="I1948" s="246" t="s">
        <v>50</v>
      </c>
    </row>
    <row r="1949" spans="2:10" x14ac:dyDescent="0.2">
      <c r="B1949" s="247" t="s">
        <v>8</v>
      </c>
      <c r="C1949" s="301">
        <v>19466</v>
      </c>
      <c r="D1949" s="260">
        <v>0.54236111111111118</v>
      </c>
      <c r="F1949" s="247">
        <v>954</v>
      </c>
      <c r="G1949" s="25"/>
      <c r="H1949" s="90" t="str">
        <f>VLOOKUP($F1949,'Alarm boxes'!$E$17:$F$962,2)</f>
        <v>Rogers Ave &amp; Prospect Pl</v>
      </c>
      <c r="I1949" s="246" t="s">
        <v>50</v>
      </c>
    </row>
    <row r="1950" spans="2:10" x14ac:dyDescent="0.2">
      <c r="B1950" s="247" t="s">
        <v>8</v>
      </c>
      <c r="C1950" s="301">
        <v>19466</v>
      </c>
      <c r="D1950" s="260">
        <v>0.57291666666666663</v>
      </c>
      <c r="F1950" s="247">
        <v>952</v>
      </c>
      <c r="G1950" s="25"/>
      <c r="H1950" s="90" t="str">
        <f>VLOOKUP($F1950,'Alarm boxes'!$E$17:$F$962,2)</f>
        <v>Bedford Ave &amp; Park Pl</v>
      </c>
      <c r="I1950" s="246" t="s">
        <v>50</v>
      </c>
    </row>
    <row r="1951" spans="2:10" x14ac:dyDescent="0.2">
      <c r="B1951" s="247" t="s">
        <v>8</v>
      </c>
      <c r="C1951" s="301">
        <v>19468</v>
      </c>
      <c r="D1951" s="260">
        <v>0.86388888888888893</v>
      </c>
      <c r="F1951" s="247">
        <v>3948</v>
      </c>
      <c r="G1951" s="25"/>
      <c r="H1951" s="90" t="str">
        <f>VLOOKUP($F1951,'Alarm boxes'!$E$17:$F$962,2)</f>
        <v>Lafayette Ave opp Steuben St</v>
      </c>
      <c r="I1951" s="246" t="s">
        <v>44</v>
      </c>
    </row>
    <row r="1952" spans="2:10" x14ac:dyDescent="0.2">
      <c r="B1952" s="247" t="s">
        <v>8</v>
      </c>
      <c r="C1952" s="301">
        <v>19469</v>
      </c>
      <c r="D1952" s="260">
        <v>0.73472222222222217</v>
      </c>
      <c r="F1952" s="247">
        <v>1245</v>
      </c>
      <c r="G1952" s="25"/>
      <c r="H1952" s="90" t="str">
        <f>VLOOKUP($F1952,'Alarm boxes'!$E$17:$F$962,2)</f>
        <v>6th Ave &amp; Prospect Pl</v>
      </c>
      <c r="I1952" s="246" t="s">
        <v>44</v>
      </c>
    </row>
    <row r="1953" spans="2:10" x14ac:dyDescent="0.2">
      <c r="B1953" s="247" t="s">
        <v>8</v>
      </c>
      <c r="C1953" s="301">
        <v>19472</v>
      </c>
      <c r="D1953" s="260">
        <v>0.70277777777777783</v>
      </c>
      <c r="F1953" s="247">
        <v>1247</v>
      </c>
      <c r="G1953" s="29" t="s">
        <v>1473</v>
      </c>
      <c r="H1953" s="90" t="str">
        <f>VLOOKUP($F1953,'Alarm boxes'!$E$17:$F$962,2)</f>
        <v>5th Ave &amp; St Johns Pl</v>
      </c>
      <c r="I1953" s="246" t="s">
        <v>677</v>
      </c>
      <c r="J1953" s="348" t="str">
        <f>CONCATENATE(B1953,$J$6,F1953)</f>
        <v>E 219 special call to box 1247</v>
      </c>
    </row>
    <row r="1954" spans="2:10" x14ac:dyDescent="0.2">
      <c r="B1954" s="247" t="s">
        <v>8</v>
      </c>
      <c r="C1954" s="301">
        <v>19473</v>
      </c>
      <c r="D1954" s="260">
        <v>0.7270833333333333</v>
      </c>
      <c r="F1954" s="247">
        <v>1067</v>
      </c>
      <c r="G1954" s="25"/>
      <c r="H1954" s="90" t="str">
        <f>VLOOKUP($F1954,'Alarm boxes'!$E$17:$F$962,2)</f>
        <v>Underhill Ave &amp; Sterling Pl</v>
      </c>
      <c r="I1954" s="246" t="s">
        <v>49</v>
      </c>
    </row>
    <row r="1955" spans="2:10" x14ac:dyDescent="0.2">
      <c r="B1955" s="247" t="s">
        <v>8</v>
      </c>
      <c r="C1955" s="301">
        <v>19476</v>
      </c>
      <c r="D1955" s="260">
        <v>0.99305555555555547</v>
      </c>
      <c r="F1955" s="247">
        <v>611</v>
      </c>
      <c r="G1955" s="25"/>
      <c r="H1955" s="90" t="str">
        <f>VLOOKUP($F1955,'Alarm boxes'!$E$17:$F$962,2)</f>
        <v>Putman Ave &amp; Irving Pl</v>
      </c>
      <c r="I1955" s="246" t="s">
        <v>1347</v>
      </c>
    </row>
    <row r="1956" spans="2:10" x14ac:dyDescent="0.2">
      <c r="B1956" s="247" t="s">
        <v>8</v>
      </c>
      <c r="C1956" s="301">
        <v>19477</v>
      </c>
      <c r="D1956" s="260">
        <v>0.78125</v>
      </c>
      <c r="E1956" s="32">
        <v>0.82638888888888884</v>
      </c>
      <c r="F1956" s="247">
        <v>624</v>
      </c>
      <c r="G1956" s="25"/>
      <c r="H1956" s="90" t="str">
        <f>VLOOKUP($F1956,'Alarm boxes'!$E$17:$F$962,2)</f>
        <v>Fulton St &amp; Clermont Ave</v>
      </c>
      <c r="I1956" s="246" t="s">
        <v>1347</v>
      </c>
    </row>
    <row r="1957" spans="2:10" x14ac:dyDescent="0.2">
      <c r="B1957" s="247" t="s">
        <v>8</v>
      </c>
      <c r="C1957" s="301">
        <v>19481</v>
      </c>
      <c r="D1957" s="260">
        <v>0.44791666666666669</v>
      </c>
      <c r="F1957" s="247">
        <v>1227</v>
      </c>
      <c r="G1957" s="25"/>
      <c r="H1957" s="90" t="str">
        <f>VLOOKUP($F1957,'Alarm boxes'!$E$17:$F$962,2)</f>
        <v>8th Ave &amp; Union St</v>
      </c>
      <c r="I1957" s="246" t="s">
        <v>1347</v>
      </c>
    </row>
    <row r="1958" spans="2:10" x14ac:dyDescent="0.2">
      <c r="B1958" s="247" t="s">
        <v>8</v>
      </c>
      <c r="C1958" s="301">
        <v>19481</v>
      </c>
      <c r="D1958" s="260">
        <v>0.54999999999999993</v>
      </c>
      <c r="F1958" s="247">
        <v>988</v>
      </c>
      <c r="G1958" s="25"/>
      <c r="H1958" s="90" t="str">
        <f>VLOOKUP($F1958,'Alarm boxes'!$E$17:$F$962,2)</f>
        <v>Atlantic &amp; Vanderbilt Aves</v>
      </c>
      <c r="I1958" s="261" t="s">
        <v>50</v>
      </c>
    </row>
    <row r="1959" spans="2:10" x14ac:dyDescent="0.2">
      <c r="B1959" s="247" t="s">
        <v>8</v>
      </c>
      <c r="C1959" s="301">
        <v>19494</v>
      </c>
      <c r="D1959" s="260">
        <v>0.48888888888888887</v>
      </c>
      <c r="F1959" s="247">
        <v>986</v>
      </c>
      <c r="G1959" s="25"/>
      <c r="H1959" s="90" t="str">
        <f>VLOOKUP($F1959,'Alarm boxes'!$E$17:$F$962,2)</f>
        <v>Fulton St 7 Clinton Ave</v>
      </c>
      <c r="I1959" s="246" t="s">
        <v>44</v>
      </c>
    </row>
    <row r="1960" spans="2:10" x14ac:dyDescent="0.2">
      <c r="B1960" s="247" t="s">
        <v>8</v>
      </c>
      <c r="C1960" s="301">
        <v>19494</v>
      </c>
      <c r="D1960" s="260">
        <v>0.73749999999999993</v>
      </c>
      <c r="F1960" s="247">
        <v>622</v>
      </c>
      <c r="G1960" s="25"/>
      <c r="H1960" s="90" t="str">
        <f>VLOOKUP($F1960,'Alarm boxes'!$E$17:$F$962,2)</f>
        <v>Lafayette Ave &amp; Adelphia St</v>
      </c>
      <c r="I1960" s="246" t="s">
        <v>44</v>
      </c>
    </row>
    <row r="1961" spans="2:10" x14ac:dyDescent="0.2">
      <c r="B1961" s="247" t="s">
        <v>8</v>
      </c>
      <c r="C1961" s="301">
        <v>19498</v>
      </c>
      <c r="D1961" s="260">
        <v>0.96458333333333324</v>
      </c>
      <c r="E1961" s="32">
        <v>0.98749999999999993</v>
      </c>
      <c r="F1961" s="247">
        <v>624</v>
      </c>
      <c r="G1961" s="29" t="s">
        <v>1475</v>
      </c>
      <c r="H1961" s="90" t="str">
        <f>VLOOKUP($F1961,'Alarm boxes'!$E$17:$F$962,2)</f>
        <v>Fulton St &amp; Clermont Ave</v>
      </c>
      <c r="I1961" s="246" t="s">
        <v>1477</v>
      </c>
      <c r="J1961" s="348" t="str">
        <f>CONCATENATE(B1961,$J$6,F1961)</f>
        <v>E 219 special call to box 624</v>
      </c>
    </row>
    <row r="1962" spans="2:10" x14ac:dyDescent="0.2">
      <c r="B1962" s="247" t="s">
        <v>8</v>
      </c>
      <c r="C1962" s="301">
        <v>19503</v>
      </c>
      <c r="D1962" s="260">
        <v>0.72499999999999998</v>
      </c>
      <c r="F1962" s="247">
        <v>1010</v>
      </c>
      <c r="G1962" s="25"/>
      <c r="H1962" s="90" t="str">
        <f>VLOOKUP($F1962,'Alarm boxes'!$E$17:$F$962,2)</f>
        <v>Butler Pl 7 Plaza St</v>
      </c>
      <c r="I1962" s="246" t="s">
        <v>44</v>
      </c>
    </row>
    <row r="1963" spans="2:10" x14ac:dyDescent="0.2">
      <c r="B1963" s="247" t="s">
        <v>8</v>
      </c>
      <c r="C1963" s="301">
        <v>19506</v>
      </c>
      <c r="D1963" s="260">
        <v>0.74652777777777779</v>
      </c>
      <c r="F1963" s="247">
        <v>1232</v>
      </c>
      <c r="G1963" s="25"/>
      <c r="H1963" s="90" t="str">
        <f>VLOOKUP($F1963,'Alarm boxes'!$E$17:$F$962,2)</f>
        <v>Flatbush Ave &amp; Park Pl</v>
      </c>
      <c r="I1963" s="246" t="s">
        <v>1329</v>
      </c>
    </row>
    <row r="1964" spans="2:10" x14ac:dyDescent="0.2">
      <c r="B1964" s="247" t="s">
        <v>8</v>
      </c>
      <c r="C1964" s="301">
        <v>19506</v>
      </c>
      <c r="D1964" s="260">
        <v>0.85625000000000007</v>
      </c>
      <c r="F1964" s="247">
        <v>1066</v>
      </c>
      <c r="G1964" s="25"/>
      <c r="H1964" s="90" t="str">
        <f>VLOOKUP($F1964,'Alarm boxes'!$E$17:$F$962,2)</f>
        <v>Franklin Ave &amp; Sterling PL</v>
      </c>
      <c r="I1964" s="246" t="s">
        <v>49</v>
      </c>
    </row>
    <row r="1965" spans="2:10" x14ac:dyDescent="0.2">
      <c r="B1965" s="16" t="s">
        <v>8</v>
      </c>
      <c r="C1965" s="303">
        <v>19510</v>
      </c>
      <c r="D1965" s="264">
        <v>0.69305555555555554</v>
      </c>
      <c r="E1965" s="16"/>
      <c r="F1965" s="16">
        <v>980</v>
      </c>
      <c r="G1965" s="30"/>
      <c r="H1965" s="91" t="str">
        <f>VLOOKUP($F1965,'Alarm boxes'!$E$17:$F$962,2)</f>
        <v>Grand Ave &amp; Bergan St</v>
      </c>
      <c r="I1965" s="48" t="s">
        <v>171</v>
      </c>
      <c r="J1965" s="413"/>
    </row>
    <row r="1966" spans="2:10" x14ac:dyDescent="0.2">
      <c r="B1966" s="247" t="s">
        <v>8</v>
      </c>
      <c r="C1966" s="301">
        <v>19512</v>
      </c>
      <c r="D1966" s="260">
        <v>0.82847222222222217</v>
      </c>
      <c r="F1966" s="247">
        <v>1067</v>
      </c>
      <c r="G1966" s="25"/>
      <c r="H1966" s="90" t="str">
        <f>VLOOKUP($F1966,'Alarm boxes'!$E$17:$F$962,2)</f>
        <v>Underhill Ave &amp; Sterling Pl</v>
      </c>
      <c r="I1966" s="246" t="s">
        <v>91</v>
      </c>
    </row>
    <row r="1967" spans="2:10" x14ac:dyDescent="0.2">
      <c r="B1967" s="247" t="s">
        <v>8</v>
      </c>
      <c r="C1967" s="301">
        <v>19513</v>
      </c>
      <c r="D1967" s="260">
        <v>0.10625</v>
      </c>
      <c r="F1967" s="247">
        <v>3947</v>
      </c>
      <c r="G1967" s="25"/>
      <c r="H1967" s="90" t="str">
        <f>VLOOKUP($F1967,'Alarm boxes'!$E$17:$F$962,2)</f>
        <v>Lafayette Ave opp Kent Ave</v>
      </c>
      <c r="I1967" s="246" t="s">
        <v>50</v>
      </c>
    </row>
    <row r="1968" spans="2:10" x14ac:dyDescent="0.2">
      <c r="B1968" s="247" t="s">
        <v>8</v>
      </c>
      <c r="C1968" s="301">
        <v>19520</v>
      </c>
      <c r="D1968" s="260">
        <v>0.3576388888888889</v>
      </c>
      <c r="F1968" s="247">
        <v>1235</v>
      </c>
      <c r="G1968" s="25"/>
      <c r="H1968" s="90" t="str">
        <f>VLOOKUP($F1968,'Alarm boxes'!$E$17:$F$962,2)</f>
        <v>Pacific St &amp; Carlton Ave</v>
      </c>
      <c r="I1968" s="246" t="s">
        <v>1478</v>
      </c>
    </row>
    <row r="1969" spans="2:10" x14ac:dyDescent="0.2">
      <c r="B1969" s="247" t="s">
        <v>8</v>
      </c>
      <c r="C1969" s="301">
        <v>19521</v>
      </c>
      <c r="D1969" s="260">
        <v>0.25625000000000003</v>
      </c>
      <c r="F1969" s="247">
        <v>1073</v>
      </c>
      <c r="G1969" s="25"/>
      <c r="H1969" s="90" t="str">
        <f>VLOOKUP($F1969,'Alarm boxes'!$E$17:$F$962,2)</f>
        <v>Bedgord Ave &amp; Eastern Pkway</v>
      </c>
      <c r="I1969" s="246" t="s">
        <v>196</v>
      </c>
    </row>
    <row r="1970" spans="2:10" x14ac:dyDescent="0.2">
      <c r="B1970" s="247" t="s">
        <v>8</v>
      </c>
      <c r="C1970" s="301">
        <v>19524</v>
      </c>
      <c r="D1970" s="260">
        <v>0.41388888888888892</v>
      </c>
      <c r="F1970" s="247">
        <v>3951</v>
      </c>
      <c r="G1970" s="25"/>
      <c r="H1970" s="90" t="str">
        <f>VLOOKUP($F1970,'Alarm boxes'!$E$17:$F$962,2)</f>
        <v>Bedford Ave &amp; St Marks Ave</v>
      </c>
      <c r="I1970" s="246" t="s">
        <v>50</v>
      </c>
    </row>
    <row r="1971" spans="2:10" x14ac:dyDescent="0.2">
      <c r="B1971" s="247" t="s">
        <v>8</v>
      </c>
      <c r="C1971" s="301">
        <v>19529</v>
      </c>
      <c r="D1971" s="260">
        <v>0.3666666666666667</v>
      </c>
      <c r="F1971" s="247">
        <v>968</v>
      </c>
      <c r="G1971" s="25"/>
      <c r="H1971" s="90" t="str">
        <f>VLOOKUP($F1971,'Alarm boxes'!$E$17:$F$962,2)</f>
        <v>Gates &amp; Classon Aves</v>
      </c>
      <c r="I1971" s="246" t="s">
        <v>260</v>
      </c>
    </row>
    <row r="1972" spans="2:10" x14ac:dyDescent="0.2">
      <c r="B1972" s="247" t="s">
        <v>8</v>
      </c>
      <c r="C1972" s="301">
        <v>19529</v>
      </c>
      <c r="D1972" s="260">
        <v>0.67847222222222225</v>
      </c>
      <c r="F1972" s="247">
        <v>977</v>
      </c>
      <c r="G1972" s="25"/>
      <c r="H1972" s="90" t="str">
        <f>VLOOKUP($F1972,'Alarm boxes'!$E$17:$F$962,2)</f>
        <v>Washington &amp; St Marks Aves</v>
      </c>
      <c r="I1972" s="246" t="s">
        <v>260</v>
      </c>
    </row>
    <row r="1973" spans="2:10" x14ac:dyDescent="0.2">
      <c r="B1973" s="247" t="s">
        <v>8</v>
      </c>
      <c r="C1973" s="301">
        <v>19530</v>
      </c>
      <c r="D1973" s="260">
        <v>0.48819444444444443</v>
      </c>
      <c r="F1973" s="247">
        <v>3951</v>
      </c>
      <c r="G1973" s="25"/>
      <c r="H1973" s="90" t="str">
        <f>VLOOKUP($F1973,'Alarm boxes'!$E$17:$F$962,2)</f>
        <v>Bedford Ave &amp; St Marks Ave</v>
      </c>
      <c r="I1973" s="246" t="s">
        <v>44</v>
      </c>
    </row>
    <row r="1974" spans="2:10" x14ac:dyDescent="0.2">
      <c r="B1974" s="247" t="s">
        <v>8</v>
      </c>
      <c r="C1974" s="301">
        <v>19530</v>
      </c>
      <c r="D1974" s="260">
        <v>0.6958333333333333</v>
      </c>
      <c r="F1974" s="247">
        <v>1078</v>
      </c>
      <c r="G1974" s="25"/>
      <c r="H1974" s="90" t="str">
        <f>VLOOKUP($F1974,'Alarm boxes'!$E$17:$F$962,2)</f>
        <v>Crown St &amp; Washington Ave</v>
      </c>
      <c r="I1974" s="246" t="s">
        <v>1479</v>
      </c>
    </row>
    <row r="1975" spans="2:10" x14ac:dyDescent="0.2">
      <c r="B1975" s="247" t="s">
        <v>8</v>
      </c>
      <c r="C1975" s="301">
        <v>19532</v>
      </c>
      <c r="D1975" s="260">
        <v>0.87013888888888891</v>
      </c>
      <c r="F1975" s="247">
        <v>647</v>
      </c>
      <c r="G1975" s="25"/>
      <c r="H1975" s="90" t="str">
        <f>VLOOKUP($F1975,'Alarm boxes'!$E$17:$F$962,2)</f>
        <v>Green Ave &amp; Cambridge Pl</v>
      </c>
      <c r="I1975" s="246" t="s">
        <v>50</v>
      </c>
    </row>
    <row r="1976" spans="2:10" x14ac:dyDescent="0.2">
      <c r="B1976" s="34" t="s">
        <v>8</v>
      </c>
      <c r="C1976" s="302">
        <v>19534</v>
      </c>
      <c r="D1976" s="266">
        <v>0.24930555555555556</v>
      </c>
      <c r="E1976" s="136">
        <v>0.3125</v>
      </c>
      <c r="F1976" s="34">
        <v>363</v>
      </c>
      <c r="G1976" s="34" t="s">
        <v>1476</v>
      </c>
      <c r="H1976" s="140" t="str">
        <f>VLOOKUP($F1976,'Alarm boxes'!$E$17:$F$962,2)</f>
        <v>Throop Ave &amp; Ellery St</v>
      </c>
      <c r="I1976" s="140" t="s">
        <v>1480</v>
      </c>
      <c r="J1976" s="349" t="s">
        <v>2294</v>
      </c>
    </row>
    <row r="1977" spans="2:10" x14ac:dyDescent="0.2">
      <c r="B1977" s="247" t="s">
        <v>8</v>
      </c>
      <c r="C1977" s="301">
        <v>19537</v>
      </c>
      <c r="D1977" s="260">
        <v>0.50694444444444442</v>
      </c>
      <c r="F1977" s="247">
        <v>656</v>
      </c>
      <c r="G1977" s="25"/>
      <c r="H1977" s="90" t="str">
        <f>VLOOKUP($F1977,'Alarm boxes'!$E$17:$F$962,2)</f>
        <v>Lexington &amp; Franklin Aves</v>
      </c>
      <c r="I1977" s="246" t="s">
        <v>44</v>
      </c>
    </row>
    <row r="1978" spans="2:10" x14ac:dyDescent="0.2">
      <c r="B1978" s="247" t="s">
        <v>8</v>
      </c>
      <c r="C1978" s="301">
        <v>19537</v>
      </c>
      <c r="D1978" s="260">
        <v>0.54027777777777775</v>
      </c>
      <c r="E1978" s="32">
        <v>0.56736111111111109</v>
      </c>
      <c r="F1978" s="247">
        <v>1236</v>
      </c>
      <c r="G1978" s="25"/>
      <c r="H1978" s="90" t="str">
        <f>VLOOKUP($F1978,'Alarm boxes'!$E$17:$F$962,2)</f>
        <v>6th Ave &amp; Dean St</v>
      </c>
      <c r="I1978" s="246" t="s">
        <v>61</v>
      </c>
    </row>
    <row r="1979" spans="2:10" x14ac:dyDescent="0.2">
      <c r="B1979" s="247" t="s">
        <v>8</v>
      </c>
      <c r="C1979" s="301">
        <v>19537</v>
      </c>
      <c r="D1979" s="260">
        <v>0.57986111111111105</v>
      </c>
      <c r="F1979" s="247">
        <v>988</v>
      </c>
      <c r="G1979" s="25"/>
      <c r="H1979" s="90" t="str">
        <f>VLOOKUP($F1979,'Alarm boxes'!$E$17:$F$962,2)</f>
        <v>Atlantic &amp; Vanderbilt Aves</v>
      </c>
      <c r="I1979" s="246" t="s">
        <v>365</v>
      </c>
    </row>
    <row r="1980" spans="2:10" x14ac:dyDescent="0.2">
      <c r="B1980" s="247" t="s">
        <v>8</v>
      </c>
      <c r="C1980" s="301">
        <v>19538</v>
      </c>
      <c r="D1980" s="260">
        <v>0.65069444444444446</v>
      </c>
      <c r="F1980" s="247">
        <v>982</v>
      </c>
      <c r="G1980" s="25"/>
      <c r="H1980" s="90" t="str">
        <f>VLOOKUP($F1980,'Alarm boxes'!$E$17:$F$962,2)</f>
        <v>Cambridge Pl. &amp; Fulton St</v>
      </c>
      <c r="I1980" s="246" t="s">
        <v>1478</v>
      </c>
    </row>
    <row r="1981" spans="2:10" x14ac:dyDescent="0.2">
      <c r="B1981" s="16" t="s">
        <v>8</v>
      </c>
      <c r="C1981" s="303">
        <v>19540</v>
      </c>
      <c r="D1981" s="264">
        <v>0.81388888888888899</v>
      </c>
      <c r="E1981" s="16"/>
      <c r="F1981" s="16">
        <v>974</v>
      </c>
      <c r="G1981" s="33" t="s">
        <v>1495</v>
      </c>
      <c r="H1981" s="91" t="str">
        <f>VLOOKUP($F1981,'Alarm boxes'!$E$17:$F$962,2)</f>
        <v>Classon Ave &amp; Dean St</v>
      </c>
      <c r="I1981" s="48" t="s">
        <v>82</v>
      </c>
      <c r="J1981" s="413" t="str">
        <f>CONCATENATE($J$9,MID(G1981,5,4))</f>
        <v>Engine &amp; truck to box 974</v>
      </c>
    </row>
    <row r="1982" spans="2:10" x14ac:dyDescent="0.2">
      <c r="B1982" s="247" t="s">
        <v>8</v>
      </c>
      <c r="C1982" s="301">
        <v>19541</v>
      </c>
      <c r="D1982" s="260">
        <v>0.79236111111111107</v>
      </c>
      <c r="F1982" s="247">
        <v>961</v>
      </c>
      <c r="G1982" s="25"/>
      <c r="H1982" s="90" t="str">
        <f>VLOOKUP($F1982,'Alarm boxes'!$E$17:$F$962,2)</f>
        <v>Franklin Ave &amp; Fulton St</v>
      </c>
      <c r="I1982" s="246" t="s">
        <v>61</v>
      </c>
    </row>
    <row r="1983" spans="2:10" x14ac:dyDescent="0.2">
      <c r="B1983" s="247" t="s">
        <v>8</v>
      </c>
      <c r="C1983" s="301">
        <v>19545</v>
      </c>
      <c r="D1983" s="260">
        <v>0.68055555555555547</v>
      </c>
      <c r="F1983" s="247">
        <v>1062</v>
      </c>
      <c r="G1983" s="25"/>
      <c r="H1983" s="90" t="str">
        <f>VLOOKUP($F1983,'Alarm boxes'!$E$17:$F$962,2)</f>
        <v>Rogers Ave &amp; Union St</v>
      </c>
      <c r="I1983" s="246" t="s">
        <v>61</v>
      </c>
    </row>
    <row r="1984" spans="2:10" x14ac:dyDescent="0.2">
      <c r="B1984" s="247" t="s">
        <v>8</v>
      </c>
      <c r="C1984" s="301">
        <v>19546</v>
      </c>
      <c r="D1984" s="260">
        <v>0.50138888888888888</v>
      </c>
      <c r="E1984" s="32">
        <v>0.53125</v>
      </c>
      <c r="F1984" s="247">
        <v>985</v>
      </c>
      <c r="G1984" s="25"/>
      <c r="H1984" s="90" t="str">
        <f>VLOOKUP($F1984,'Alarm boxes'!$E$17:$F$962,2)</f>
        <v>Gates &amp; Waverly Aves</v>
      </c>
      <c r="I1984" s="246" t="s">
        <v>49</v>
      </c>
    </row>
    <row r="1985" spans="2:10" x14ac:dyDescent="0.2">
      <c r="B1985" s="247" t="s">
        <v>8</v>
      </c>
      <c r="C1985" s="301">
        <v>19546</v>
      </c>
      <c r="D1985" s="260">
        <v>0.59791666666666665</v>
      </c>
      <c r="F1985" s="247">
        <v>969</v>
      </c>
      <c r="G1985" s="25"/>
      <c r="H1985" s="90" t="str">
        <f>VLOOKUP($F1985,'Alarm boxes'!$E$17:$F$962,2)</f>
        <v>Madison &amp; Classon Ave</v>
      </c>
      <c r="I1985" s="246" t="s">
        <v>49</v>
      </c>
    </row>
    <row r="1986" spans="2:10" x14ac:dyDescent="0.2">
      <c r="B1986" s="247" t="s">
        <v>8</v>
      </c>
      <c r="C1986" s="301">
        <v>19549</v>
      </c>
      <c r="D1986" s="260">
        <v>0.98888888888888893</v>
      </c>
      <c r="F1986" s="247">
        <v>3953</v>
      </c>
      <c r="G1986" s="25"/>
      <c r="H1986" s="90" t="str">
        <f>VLOOKUP($F1986,'Alarm boxes'!$E$17:$F$962,2)</f>
        <v>Classon Ave &amp; St Johns Pl</v>
      </c>
      <c r="I1986" s="246" t="s">
        <v>61</v>
      </c>
    </row>
    <row r="1987" spans="2:10" x14ac:dyDescent="0.2">
      <c r="B1987" s="247" t="s">
        <v>8</v>
      </c>
      <c r="C1987" s="301">
        <v>19550</v>
      </c>
      <c r="D1987" s="260">
        <v>0.24791666666666667</v>
      </c>
      <c r="E1987" s="32">
        <v>0.27499999999999997</v>
      </c>
      <c r="F1987" s="14">
        <v>1235</v>
      </c>
      <c r="G1987" s="35"/>
      <c r="H1987" s="97" t="str">
        <f>VLOOKUP($F1987,'Alarm boxes'!$E$17:$F$962,2)</f>
        <v>Pacific St &amp; Carlton Ave</v>
      </c>
      <c r="I1987" s="246" t="s">
        <v>739</v>
      </c>
    </row>
    <row r="1988" spans="2:10" x14ac:dyDescent="0.2">
      <c r="B1988" s="247" t="s">
        <v>8</v>
      </c>
      <c r="C1988" s="301">
        <v>19553</v>
      </c>
      <c r="D1988" s="260">
        <v>0.47430555555555554</v>
      </c>
      <c r="E1988" s="32">
        <v>0.50624999999999998</v>
      </c>
      <c r="F1988" s="14">
        <v>990</v>
      </c>
      <c r="G1988" s="124" t="s">
        <v>1496</v>
      </c>
      <c r="H1988" s="97" t="str">
        <f>VLOOKUP($F1988,'Alarm boxes'!$E$17:$F$962,2)</f>
        <v>Dean St &amp; Vanderbilt Ave</v>
      </c>
      <c r="I1988" s="246" t="s">
        <v>451</v>
      </c>
      <c r="J1988" s="348" t="str">
        <f>CONCATENATE(B1988,$J$6,F1988)</f>
        <v>E 219 special call to box 990</v>
      </c>
    </row>
    <row r="1989" spans="2:10" x14ac:dyDescent="0.2">
      <c r="B1989" s="487" t="s">
        <v>1494</v>
      </c>
      <c r="C1989" s="301">
        <v>19554</v>
      </c>
      <c r="D1989" s="260">
        <v>0.58611111111111114</v>
      </c>
      <c r="F1989" s="14">
        <v>997</v>
      </c>
      <c r="G1989" s="35"/>
      <c r="H1989" s="97" t="str">
        <f>VLOOKUP($F1989,'Alarm boxes'!$E$17:$F$962,2)</f>
        <v>Stone Ave &amp; Truxton St</v>
      </c>
      <c r="I1989" s="246" t="s">
        <v>82</v>
      </c>
    </row>
    <row r="1990" spans="2:10" x14ac:dyDescent="0.2">
      <c r="B1990" s="488" t="s">
        <v>1494</v>
      </c>
      <c r="C1990" s="301">
        <v>19554</v>
      </c>
      <c r="D1990" s="260">
        <v>0.66805555555555562</v>
      </c>
      <c r="F1990" s="14">
        <v>1674</v>
      </c>
      <c r="G1990" s="35"/>
      <c r="H1990" s="97" t="str">
        <f>VLOOKUP($F1990,'Alarm boxes'!$E$17:$F$962,2)</f>
        <v>Glenmore &amp; Thatford Aves</v>
      </c>
      <c r="I1990" s="246" t="s">
        <v>262</v>
      </c>
    </row>
    <row r="1991" spans="2:10" x14ac:dyDescent="0.2">
      <c r="B1991" s="513" t="s">
        <v>1494</v>
      </c>
      <c r="C1991" s="301">
        <v>19554</v>
      </c>
      <c r="D1991" s="260">
        <v>0.70000000000000007</v>
      </c>
      <c r="F1991" s="14">
        <v>1611</v>
      </c>
      <c r="G1991" s="35"/>
      <c r="H1991" s="97" t="str">
        <f>VLOOKUP($F1991,'Alarm boxes'!$E$17:$F$962,2)</f>
        <v>East NY Ave &amp; Osborne St</v>
      </c>
      <c r="I1991" s="246" t="s">
        <v>552</v>
      </c>
    </row>
    <row r="1992" spans="2:10" x14ac:dyDescent="0.2">
      <c r="B1992" s="247" t="s">
        <v>8</v>
      </c>
      <c r="C1992" s="301">
        <v>19556</v>
      </c>
      <c r="D1992" s="260">
        <v>0.83333333333333337</v>
      </c>
      <c r="F1992" s="14">
        <v>3943</v>
      </c>
      <c r="G1992" s="35"/>
      <c r="H1992" s="97" t="str">
        <f>VLOOKUP($F1992,'Alarm boxes'!$E$17:$F$962,2)</f>
        <v>Franklin Ave &amp; Lefferts Pl</v>
      </c>
      <c r="I1992" s="246" t="s">
        <v>50</v>
      </c>
    </row>
    <row r="1993" spans="2:10" x14ac:dyDescent="0.2">
      <c r="B1993" s="247" t="s">
        <v>8</v>
      </c>
      <c r="C1993" s="301">
        <v>19557</v>
      </c>
      <c r="D1993" s="260">
        <v>0.96875</v>
      </c>
      <c r="E1993" s="32">
        <v>0.9916666666666667</v>
      </c>
      <c r="F1993" s="14">
        <v>971</v>
      </c>
      <c r="G1993" s="35"/>
      <c r="H1993" s="97" t="str">
        <f>VLOOKUP($F1993,'Alarm boxes'!$E$17:$F$962,2)</f>
        <v>Pacific St &amp; Franklin Ave</v>
      </c>
      <c r="I1993" s="246" t="s">
        <v>419</v>
      </c>
    </row>
    <row r="1994" spans="2:10" x14ac:dyDescent="0.2">
      <c r="B1994" s="247" t="s">
        <v>8</v>
      </c>
      <c r="C1994" s="301">
        <v>19558</v>
      </c>
      <c r="D1994" s="260">
        <v>2.5694444444444447E-2</v>
      </c>
      <c r="F1994" s="14">
        <v>1245</v>
      </c>
      <c r="G1994" s="35"/>
      <c r="H1994" s="97" t="str">
        <f>VLOOKUP($F1994,'Alarm boxes'!$E$17:$F$962,2)</f>
        <v>6th Ave &amp; Prospect Pl</v>
      </c>
      <c r="I1994" s="246" t="s">
        <v>44</v>
      </c>
    </row>
    <row r="1995" spans="2:10" x14ac:dyDescent="0.2">
      <c r="B1995" s="247" t="s">
        <v>8</v>
      </c>
      <c r="C1995" s="301">
        <v>19558</v>
      </c>
      <c r="D1995" s="260">
        <v>0.13333333333333333</v>
      </c>
      <c r="F1995" s="14">
        <v>654</v>
      </c>
      <c r="G1995" s="35"/>
      <c r="H1995" s="97" t="str">
        <f>VLOOKUP($F1995,'Alarm boxes'!$E$17:$F$962,2)</f>
        <v>Franklin Ave Clifton Pl</v>
      </c>
      <c r="I1995" s="246" t="s">
        <v>44</v>
      </c>
    </row>
    <row r="1996" spans="2:10" x14ac:dyDescent="0.2">
      <c r="B1996" s="247" t="s">
        <v>8</v>
      </c>
      <c r="C1996" s="301">
        <v>19558</v>
      </c>
      <c r="D1996" s="260">
        <v>0.17083333333333331</v>
      </c>
      <c r="F1996" s="14">
        <v>963</v>
      </c>
      <c r="G1996" s="35"/>
      <c r="H1996" s="97" t="str">
        <f>VLOOKUP($F1996,'Alarm boxes'!$E$17:$F$962,2)</f>
        <v>Franklin &amp; Putman Aves</v>
      </c>
      <c r="I1996" s="246" t="s">
        <v>49</v>
      </c>
    </row>
    <row r="1997" spans="2:10" x14ac:dyDescent="0.2">
      <c r="B1997" s="247" t="s">
        <v>8</v>
      </c>
      <c r="C1997" s="301">
        <v>19562</v>
      </c>
      <c r="D1997" s="260">
        <v>0.44513888888888892</v>
      </c>
      <c r="F1997" s="14">
        <v>657</v>
      </c>
      <c r="G1997" s="35"/>
      <c r="H1997" s="97" t="str">
        <f>VLOOKUP($F1997,'Alarm boxes'!$E$17:$F$962,2)</f>
        <v>Greene &amp; Bedford Aves</v>
      </c>
      <c r="I1997" s="246" t="s">
        <v>1402</v>
      </c>
    </row>
    <row r="1998" spans="2:10" x14ac:dyDescent="0.2">
      <c r="B1998" s="247" t="s">
        <v>8</v>
      </c>
      <c r="C1998" s="301">
        <v>19569</v>
      </c>
      <c r="D1998" s="260">
        <v>0.51944444444444449</v>
      </c>
      <c r="F1998" s="14">
        <v>655</v>
      </c>
      <c r="G1998" s="35"/>
      <c r="H1998" s="97" t="str">
        <f>VLOOKUP($F1998,'Alarm boxes'!$E$17:$F$962,2)</f>
        <v>Greene &amp; Classon Aves</v>
      </c>
      <c r="I1998" s="246" t="s">
        <v>1329</v>
      </c>
    </row>
    <row r="1999" spans="2:10" x14ac:dyDescent="0.2">
      <c r="B1999" s="247" t="s">
        <v>8</v>
      </c>
      <c r="C1999" s="301">
        <v>19569</v>
      </c>
      <c r="D1999" s="260">
        <v>0.55902777777777779</v>
      </c>
      <c r="F1999" s="14">
        <v>983</v>
      </c>
      <c r="G1999" s="35"/>
      <c r="H1999" s="97" t="str">
        <f>VLOOKUP($F1999,'Alarm boxes'!$E$17:$F$962,2)</f>
        <v>Washinton Ave &amp; Fulton St</v>
      </c>
      <c r="I1999" s="246" t="s">
        <v>365</v>
      </c>
    </row>
    <row r="2000" spans="2:10" x14ac:dyDescent="0.2">
      <c r="B2000" s="247" t="s">
        <v>8</v>
      </c>
      <c r="C2000" s="301">
        <v>19569</v>
      </c>
      <c r="D2000" s="260">
        <v>0.70486111111111116</v>
      </c>
      <c r="F2000" s="247">
        <v>963</v>
      </c>
      <c r="G2000" s="25"/>
      <c r="H2000" s="90" t="str">
        <f>VLOOKUP($F2000,'Alarm boxes'!$E$17:$F$962,2)</f>
        <v>Franklin &amp; Putman Aves</v>
      </c>
      <c r="I2000" s="246" t="s">
        <v>1347</v>
      </c>
    </row>
    <row r="2001" spans="2:10" x14ac:dyDescent="0.2">
      <c r="B2001" s="487" t="s">
        <v>1472</v>
      </c>
      <c r="C2001" s="301">
        <v>19570</v>
      </c>
      <c r="D2001" s="260">
        <v>0.59097222222222223</v>
      </c>
      <c r="F2001" s="14">
        <v>1622</v>
      </c>
      <c r="G2001" s="35"/>
      <c r="H2001" s="97" t="str">
        <f>VLOOKUP($F2001,'Alarm boxes'!$E$17:$F$962,2)</f>
        <v>Rochester Ave &amp; Park Pl</v>
      </c>
      <c r="I2001" s="246" t="s">
        <v>419</v>
      </c>
    </row>
    <row r="2002" spans="2:10" x14ac:dyDescent="0.2">
      <c r="B2002" s="523" t="s">
        <v>1472</v>
      </c>
      <c r="C2002" s="303">
        <v>19570</v>
      </c>
      <c r="D2002" s="264">
        <v>0.67361111111111116</v>
      </c>
      <c r="E2002" s="16"/>
      <c r="F2002" s="38">
        <v>1616</v>
      </c>
      <c r="G2002" s="133" t="s">
        <v>1510</v>
      </c>
      <c r="H2002" s="132" t="str">
        <f>VLOOKUP($F2002,'Alarm boxes'!$E$17:$F$962,2)</f>
        <v>Utica Ave &amp; Herkiner St</v>
      </c>
      <c r="I2002" s="48" t="s">
        <v>925</v>
      </c>
      <c r="J2002" s="413" t="str">
        <f>CONCATENATE($J$9,MID(G2002,5,4))</f>
        <v>Engine &amp; truck to box 1616</v>
      </c>
    </row>
    <row r="2003" spans="2:10" x14ac:dyDescent="0.2">
      <c r="B2003" s="247" t="s">
        <v>8</v>
      </c>
      <c r="C2003" s="301">
        <v>19572</v>
      </c>
      <c r="D2003" s="260">
        <v>0.75347222222222221</v>
      </c>
      <c r="E2003" s="32">
        <v>0.77430555555555547</v>
      </c>
      <c r="F2003" s="14">
        <v>974</v>
      </c>
      <c r="G2003" s="35"/>
      <c r="H2003" s="97" t="str">
        <f>VLOOKUP($F2003,'Alarm boxes'!$E$17:$F$962,2)</f>
        <v>Classon Ave &amp; Dean St</v>
      </c>
      <c r="I2003" s="246" t="s">
        <v>1512</v>
      </c>
    </row>
    <row r="2004" spans="2:10" x14ac:dyDescent="0.2">
      <c r="B2004" s="247" t="s">
        <v>8</v>
      </c>
      <c r="C2004" s="301">
        <v>19573</v>
      </c>
      <c r="D2004" s="260">
        <v>0.91805555555555562</v>
      </c>
      <c r="F2004" s="14">
        <v>979</v>
      </c>
      <c r="G2004" s="35"/>
      <c r="H2004" s="97" t="str">
        <f>VLOOKUP($F2004,'Alarm boxes'!$E$17:$F$962,2)</f>
        <v>Washington Ave &amp; Dean St</v>
      </c>
      <c r="I2004" s="246" t="s">
        <v>1513</v>
      </c>
    </row>
    <row r="2005" spans="2:10" x14ac:dyDescent="0.2">
      <c r="B2005" s="247" t="s">
        <v>8</v>
      </c>
      <c r="C2005" s="301">
        <v>19577</v>
      </c>
      <c r="D2005" s="260">
        <v>0.6</v>
      </c>
      <c r="F2005" s="14">
        <v>3942</v>
      </c>
      <c r="G2005" s="35"/>
      <c r="H2005" s="97" t="str">
        <f>VLOOKUP($F2005,'Alarm boxes'!$E$17:$F$962,2)</f>
        <v>Grand Ave &amp; Pacific St</v>
      </c>
      <c r="I2005" s="246" t="s">
        <v>61</v>
      </c>
    </row>
    <row r="2006" spans="2:10" x14ac:dyDescent="0.2">
      <c r="B2006" s="247" t="s">
        <v>8</v>
      </c>
      <c r="C2006" s="301">
        <v>19578</v>
      </c>
      <c r="D2006" s="260">
        <v>0.40208333333333335</v>
      </c>
      <c r="F2006" s="14">
        <v>1070</v>
      </c>
      <c r="G2006" s="35"/>
      <c r="H2006" s="97" t="str">
        <f>VLOOKUP($F2006,'Alarm boxes'!$E$17:$F$962,2)</f>
        <v>Park Pl and Classon Ave</v>
      </c>
      <c r="I2006" s="246" t="s">
        <v>1329</v>
      </c>
    </row>
    <row r="2007" spans="2:10" x14ac:dyDescent="0.2">
      <c r="B2007" s="247" t="s">
        <v>8</v>
      </c>
      <c r="C2007" s="301">
        <v>19581</v>
      </c>
      <c r="D2007" s="260">
        <v>0.77708333333333324</v>
      </c>
      <c r="F2007" s="14">
        <v>638</v>
      </c>
      <c r="G2007" s="35"/>
      <c r="H2007" s="97" t="str">
        <f>VLOOKUP($F2007,'Alarm boxes'!$E$17:$F$962,2)</f>
        <v>Grand Ave &amp; Clifton Pl</v>
      </c>
      <c r="I2007" s="246" t="s">
        <v>44</v>
      </c>
    </row>
    <row r="2008" spans="2:10" x14ac:dyDescent="0.2">
      <c r="B2008" s="247" t="s">
        <v>8</v>
      </c>
      <c r="C2008" s="301">
        <v>19581</v>
      </c>
      <c r="D2008" s="260">
        <v>0.91041666666666676</v>
      </c>
      <c r="F2008" s="14">
        <v>1073</v>
      </c>
      <c r="G2008" s="35"/>
      <c r="H2008" s="97" t="str">
        <f>VLOOKUP($F2008,'Alarm boxes'!$E$17:$F$962,2)</f>
        <v>Bedgord Ave &amp; Eastern Pkway</v>
      </c>
      <c r="I2008" s="246" t="s">
        <v>196</v>
      </c>
    </row>
    <row r="2009" spans="2:10" x14ac:dyDescent="0.2">
      <c r="B2009" s="247" t="s">
        <v>8</v>
      </c>
      <c r="C2009" s="301">
        <v>19588</v>
      </c>
      <c r="D2009" s="260">
        <v>0.81874999999999998</v>
      </c>
      <c r="F2009" s="14">
        <v>3943</v>
      </c>
      <c r="G2009" s="35"/>
      <c r="H2009" s="97" t="str">
        <f>VLOOKUP($F2009,'Alarm boxes'!$E$17:$F$962,2)</f>
        <v>Franklin Ave &amp; Lefferts Pl</v>
      </c>
      <c r="I2009" s="246" t="s">
        <v>44</v>
      </c>
    </row>
    <row r="2010" spans="2:10" x14ac:dyDescent="0.2">
      <c r="B2010" s="247" t="s">
        <v>8</v>
      </c>
      <c r="C2010" s="301">
        <v>19588</v>
      </c>
      <c r="D2010" s="260">
        <v>0.92708333333333337</v>
      </c>
      <c r="F2010" s="14">
        <v>1069</v>
      </c>
      <c r="G2010" s="35"/>
      <c r="H2010" s="97" t="str">
        <f>VLOOKUP($F2010,'Alarm boxes'!$E$17:$F$962,2)</f>
        <v>Lincoln Pl &amp; Washington Ave</v>
      </c>
      <c r="I2010" s="246" t="s">
        <v>838</v>
      </c>
    </row>
    <row r="2011" spans="2:10" x14ac:dyDescent="0.2">
      <c r="B2011" s="247" t="s">
        <v>8</v>
      </c>
      <c r="C2011" s="301">
        <v>19589</v>
      </c>
      <c r="D2011" s="260">
        <v>0.36874999999999997</v>
      </c>
      <c r="F2011" s="14">
        <v>3944</v>
      </c>
      <c r="G2011" s="124" t="s">
        <v>1511</v>
      </c>
      <c r="H2011" s="97" t="str">
        <f>VLOOKUP($F2011,'Alarm boxes'!$E$17:$F$962,2)</f>
        <v>Grand Ave &amp; Lefferts Pl</v>
      </c>
      <c r="I2011" s="246" t="s">
        <v>1329</v>
      </c>
      <c r="J2011" s="348" t="str">
        <f>CONCATENATE(B2011,$J$6,F2011)</f>
        <v>E 219 special call to box 3944</v>
      </c>
    </row>
    <row r="2012" spans="2:10" x14ac:dyDescent="0.2">
      <c r="B2012" s="247" t="s">
        <v>8</v>
      </c>
      <c r="C2012" s="301">
        <v>19594</v>
      </c>
      <c r="D2012" s="260">
        <v>0.7055555555555556</v>
      </c>
      <c r="F2012" s="14">
        <v>3951</v>
      </c>
      <c r="G2012" s="35"/>
      <c r="H2012" s="97" t="str">
        <f>VLOOKUP($F2012,'Alarm boxes'!$E$17:$F$962,2)</f>
        <v>Bedford Ave &amp; St Marks Ave</v>
      </c>
      <c r="I2012" s="246" t="s">
        <v>1514</v>
      </c>
    </row>
    <row r="2013" spans="2:10" x14ac:dyDescent="0.2">
      <c r="B2013" s="247" t="s">
        <v>8</v>
      </c>
      <c r="C2013" s="301">
        <v>19597</v>
      </c>
      <c r="D2013" s="260">
        <v>0.84791666666666676</v>
      </c>
      <c r="F2013" s="14">
        <v>624</v>
      </c>
      <c r="G2013" s="35"/>
      <c r="H2013" s="97" t="str">
        <f>VLOOKUP($F2013,'Alarm boxes'!$E$17:$F$962,2)</f>
        <v>Fulton St &amp; Clermont Ave</v>
      </c>
      <c r="I2013" s="246" t="s">
        <v>44</v>
      </c>
    </row>
    <row r="2014" spans="2:10" ht="13.5" thickBot="1" x14ac:dyDescent="0.25">
      <c r="B2014" s="247" t="s">
        <v>8</v>
      </c>
      <c r="C2014" s="301">
        <v>19598</v>
      </c>
      <c r="D2014" s="260">
        <v>0.12361111111111112</v>
      </c>
      <c r="F2014" s="14">
        <v>656</v>
      </c>
      <c r="G2014" s="35"/>
      <c r="H2014" s="97" t="str">
        <f>VLOOKUP($F2014,'Alarm boxes'!$E$17:$F$962,2)</f>
        <v>Lexington &amp; Franklin Aves</v>
      </c>
      <c r="I2014" s="246" t="s">
        <v>1329</v>
      </c>
    </row>
    <row r="2015" spans="2:10" x14ac:dyDescent="0.2">
      <c r="B2015" s="447" t="s">
        <v>8</v>
      </c>
      <c r="C2015" s="448">
        <v>19600</v>
      </c>
      <c r="D2015" s="449"/>
      <c r="E2015" s="490"/>
      <c r="F2015" s="490"/>
      <c r="G2015" s="507"/>
      <c r="H2015" s="508" t="s">
        <v>1043</v>
      </c>
      <c r="I2015" s="508" t="s">
        <v>1043</v>
      </c>
      <c r="J2015" s="452"/>
    </row>
    <row r="2016" spans="2:10" ht="13.5" thickBot="1" x14ac:dyDescent="0.25">
      <c r="B2016" s="83" t="s">
        <v>8</v>
      </c>
      <c r="C2016" s="305">
        <v>19629</v>
      </c>
      <c r="D2016" s="270"/>
      <c r="E2016" s="24"/>
      <c r="F2016" s="24"/>
      <c r="G2016" s="43"/>
      <c r="H2016" s="93" t="s">
        <v>1043</v>
      </c>
      <c r="I2016" s="93" t="s">
        <v>1043</v>
      </c>
      <c r="J2016" s="292"/>
    </row>
    <row r="2017" spans="2:10" x14ac:dyDescent="0.2">
      <c r="B2017" s="16" t="s">
        <v>8</v>
      </c>
      <c r="C2017" s="406">
        <v>19631</v>
      </c>
      <c r="D2017" s="407">
        <v>0.44861111111111113</v>
      </c>
      <c r="E2017" s="38"/>
      <c r="F2017" s="38">
        <v>656</v>
      </c>
      <c r="G2017" s="73"/>
      <c r="H2017" s="132" t="str">
        <f>VLOOKUP($F2017,'Alarm boxes'!$E$17:$F$962,2)</f>
        <v>Lexington &amp; Franklin Aves</v>
      </c>
      <c r="I2017" s="132" t="s">
        <v>551</v>
      </c>
      <c r="J2017" s="454"/>
    </row>
    <row r="2018" spans="2:10" x14ac:dyDescent="0.2">
      <c r="B2018" s="247" t="s">
        <v>8</v>
      </c>
      <c r="C2018" s="301">
        <v>19634</v>
      </c>
      <c r="D2018" s="260">
        <v>0.9243055555555556</v>
      </c>
      <c r="F2018" s="14">
        <v>3942</v>
      </c>
      <c r="G2018" s="35"/>
      <c r="H2018" s="97" t="str">
        <f>VLOOKUP($F2018,'Alarm boxes'!$E$17:$F$962,2)</f>
        <v>Grand Ave &amp; Pacific St</v>
      </c>
      <c r="I2018" s="246" t="s">
        <v>44</v>
      </c>
    </row>
    <row r="2019" spans="2:10" x14ac:dyDescent="0.2">
      <c r="B2019" s="247" t="s">
        <v>8</v>
      </c>
      <c r="C2019" s="301">
        <v>19635</v>
      </c>
      <c r="D2019" s="260">
        <v>0.75555555555555554</v>
      </c>
      <c r="F2019" s="14">
        <v>1239</v>
      </c>
      <c r="G2019" s="35"/>
      <c r="H2019" s="97" t="str">
        <f>VLOOKUP($F2019,'Alarm boxes'!$E$17:$F$962,2)</f>
        <v>4th Ave &amp; Dean St</v>
      </c>
      <c r="I2019" s="246" t="s">
        <v>1515</v>
      </c>
    </row>
    <row r="2020" spans="2:10" x14ac:dyDescent="0.2">
      <c r="B2020" s="247" t="s">
        <v>8</v>
      </c>
      <c r="C2020" s="301">
        <v>19635</v>
      </c>
      <c r="D2020" s="260">
        <v>0.8534722222222223</v>
      </c>
      <c r="F2020" s="14">
        <v>657</v>
      </c>
      <c r="G2020" s="35"/>
      <c r="H2020" s="97" t="str">
        <f>VLOOKUP($F2020,'Alarm boxes'!$E$17:$F$962,2)</f>
        <v>Greene &amp; Bedford Aves</v>
      </c>
      <c r="I2020" s="246" t="s">
        <v>739</v>
      </c>
    </row>
    <row r="2021" spans="2:10" x14ac:dyDescent="0.2">
      <c r="B2021" s="247" t="s">
        <v>8</v>
      </c>
      <c r="C2021" s="301">
        <v>19635</v>
      </c>
      <c r="D2021" s="260">
        <v>0.93611111111111101</v>
      </c>
      <c r="F2021" s="14">
        <v>3948</v>
      </c>
      <c r="G2021" s="35"/>
      <c r="H2021" s="97" t="str">
        <f>VLOOKUP($F2021,'Alarm boxes'!$E$17:$F$962,2)</f>
        <v>Lafayette Ave opp Steuben St</v>
      </c>
      <c r="I2021" s="246" t="s">
        <v>49</v>
      </c>
    </row>
    <row r="2022" spans="2:10" x14ac:dyDescent="0.2">
      <c r="B2022" s="247" t="s">
        <v>8</v>
      </c>
      <c r="C2022" s="301">
        <v>19635</v>
      </c>
      <c r="D2022" s="260">
        <v>0.99722222222222223</v>
      </c>
      <c r="F2022" s="14">
        <v>978</v>
      </c>
      <c r="G2022" s="35"/>
      <c r="H2022" s="97" t="str">
        <f>VLOOKUP($F2022,'Alarm boxes'!$E$17:$F$962,2)</f>
        <v>Washington &amp; St Marks</v>
      </c>
      <c r="I2022" s="246" t="s">
        <v>171</v>
      </c>
    </row>
    <row r="2023" spans="2:10" x14ac:dyDescent="0.2">
      <c r="B2023" s="247" t="s">
        <v>8</v>
      </c>
      <c r="C2023" s="301">
        <v>19639</v>
      </c>
      <c r="D2023" s="260">
        <v>0.50069444444444444</v>
      </c>
      <c r="F2023" s="14">
        <v>1067</v>
      </c>
      <c r="G2023" s="35"/>
      <c r="H2023" s="97" t="str">
        <f>VLOOKUP($F2023,'Alarm boxes'!$E$17:$F$962,2)</f>
        <v>Underhill Ave &amp; Sterling Pl</v>
      </c>
      <c r="I2023" s="246" t="s">
        <v>196</v>
      </c>
    </row>
    <row r="2024" spans="2:10" x14ac:dyDescent="0.2">
      <c r="B2024" s="247" t="s">
        <v>8</v>
      </c>
      <c r="C2024" s="301">
        <v>19639</v>
      </c>
      <c r="D2024" s="260">
        <v>0.62777777777777777</v>
      </c>
      <c r="F2024" s="247">
        <v>1235</v>
      </c>
      <c r="G2024" s="29" t="s">
        <v>1523</v>
      </c>
      <c r="H2024" s="90" t="str">
        <f>VLOOKUP($F2024,'Alarm boxes'!$E$17:$F$962,2)</f>
        <v>Pacific St &amp; Carlton Ave</v>
      </c>
      <c r="I2024" s="246" t="s">
        <v>1527</v>
      </c>
      <c r="J2024" s="348" t="str">
        <f>CONCATENATE($J$7,F2024,$J$8,MID(G2024,8,1))</f>
        <v>Special box 1235 terminal 2</v>
      </c>
    </row>
    <row r="2025" spans="2:10" x14ac:dyDescent="0.2">
      <c r="B2025" s="247" t="s">
        <v>8</v>
      </c>
      <c r="C2025" s="301">
        <v>19639</v>
      </c>
      <c r="D2025" s="260">
        <v>0.65208333333333335</v>
      </c>
      <c r="F2025" s="247">
        <v>1067</v>
      </c>
      <c r="G2025" s="25"/>
      <c r="H2025" s="90" t="str">
        <f>VLOOKUP($F2025,'Alarm boxes'!$E$17:$F$962,2)</f>
        <v>Underhill Ave &amp; Sterling Pl</v>
      </c>
      <c r="I2025" s="246" t="s">
        <v>196</v>
      </c>
    </row>
    <row r="2026" spans="2:10" x14ac:dyDescent="0.2">
      <c r="B2026" s="247" t="s">
        <v>8</v>
      </c>
      <c r="C2026" s="301">
        <v>19640</v>
      </c>
      <c r="D2026" s="260">
        <v>0.62291666666666667</v>
      </c>
      <c r="F2026" s="247">
        <v>640</v>
      </c>
      <c r="G2026" s="25"/>
      <c r="H2026" s="90" t="str">
        <f>VLOOKUP($F2026,'Alarm boxes'!$E$17:$F$962,2)</f>
        <v>Grand Ave opp Lexington Ave</v>
      </c>
      <c r="I2026" s="246" t="s">
        <v>44</v>
      </c>
    </row>
    <row r="2027" spans="2:10" x14ac:dyDescent="0.2">
      <c r="B2027" s="247" t="s">
        <v>8</v>
      </c>
      <c r="C2027" s="301">
        <v>19642</v>
      </c>
      <c r="D2027" s="260">
        <v>0.83958333333333324</v>
      </c>
      <c r="F2027" s="14">
        <v>976</v>
      </c>
      <c r="G2027" s="35"/>
      <c r="H2027" s="97" t="str">
        <f>VLOOKUP($F2027,'Alarm boxes'!$E$17:$F$962,2)</f>
        <v>Classon &amp; St Marks Aves</v>
      </c>
      <c r="I2027" s="246" t="s">
        <v>171</v>
      </c>
    </row>
    <row r="2028" spans="2:10" x14ac:dyDescent="0.2">
      <c r="B2028" s="247" t="s">
        <v>8</v>
      </c>
      <c r="C2028" s="301">
        <v>19642</v>
      </c>
      <c r="D2028" s="260">
        <v>0.90277777777777779</v>
      </c>
      <c r="F2028" s="14">
        <v>3944</v>
      </c>
      <c r="G2028" s="35"/>
      <c r="H2028" s="97" t="str">
        <f>VLOOKUP($F2028,'Alarm boxes'!$E$17:$F$962,2)</f>
        <v>Grand Ave &amp; Lefferts Pl</v>
      </c>
      <c r="I2028" s="246" t="s">
        <v>44</v>
      </c>
    </row>
    <row r="2029" spans="2:10" x14ac:dyDescent="0.2">
      <c r="B2029" s="247" t="s">
        <v>8</v>
      </c>
      <c r="C2029" s="301">
        <v>19650</v>
      </c>
      <c r="D2029" s="260">
        <v>0.90972222222222221</v>
      </c>
      <c r="F2029" s="14">
        <v>976</v>
      </c>
      <c r="G2029" s="35"/>
      <c r="H2029" s="97" t="str">
        <f>VLOOKUP($F2029,'Alarm boxes'!$E$17:$F$962,2)</f>
        <v>Classon &amp; St Marks Aves</v>
      </c>
      <c r="I2029" s="246" t="s">
        <v>49</v>
      </c>
    </row>
    <row r="2030" spans="2:10" x14ac:dyDescent="0.2">
      <c r="B2030" s="247" t="s">
        <v>8</v>
      </c>
      <c r="C2030" s="301">
        <v>19650</v>
      </c>
      <c r="D2030" s="260">
        <v>0.91666666666666663</v>
      </c>
      <c r="F2030" s="14">
        <v>992</v>
      </c>
      <c r="G2030" s="35"/>
      <c r="H2030" s="97" t="str">
        <f>VLOOKUP($F2030,'Alarm boxes'!$E$17:$F$962,2)</f>
        <v>Vanderbilt &amp; St Marks Avs</v>
      </c>
      <c r="I2030" s="246" t="s">
        <v>44</v>
      </c>
    </row>
    <row r="2031" spans="2:10" x14ac:dyDescent="0.2">
      <c r="B2031" s="34" t="s">
        <v>8</v>
      </c>
      <c r="C2031" s="302">
        <v>19652</v>
      </c>
      <c r="D2031" s="266">
        <v>0.30763888888888891</v>
      </c>
      <c r="E2031" s="136">
        <v>0.34652777777777777</v>
      </c>
      <c r="F2031" s="137">
        <v>3794</v>
      </c>
      <c r="G2031" s="141" t="s">
        <v>1524</v>
      </c>
      <c r="H2031" s="139" t="str">
        <f>VLOOKUP($F2031,'Alarm boxes'!$E$17:$F$962,2)</f>
        <v>15th Ave &amp; 56th St</v>
      </c>
      <c r="I2031" s="140" t="s">
        <v>192</v>
      </c>
      <c r="J2031" s="349" t="s">
        <v>2293</v>
      </c>
    </row>
    <row r="2032" spans="2:10" x14ac:dyDescent="0.2">
      <c r="B2032" s="247" t="s">
        <v>8</v>
      </c>
      <c r="C2032" s="301">
        <v>19655</v>
      </c>
      <c r="D2032" s="260">
        <v>0.52569444444444446</v>
      </c>
      <c r="F2032" s="14">
        <v>1244</v>
      </c>
      <c r="G2032" s="35"/>
      <c r="H2032" s="97" t="str">
        <f>VLOOKUP($F2032,'Alarm boxes'!$E$17:$F$962,2)</f>
        <v>5th Ave &amp; Park Pl</v>
      </c>
      <c r="I2032" s="246" t="s">
        <v>61</v>
      </c>
    </row>
    <row r="2033" spans="2:10" x14ac:dyDescent="0.2">
      <c r="B2033" s="247" t="s">
        <v>8</v>
      </c>
      <c r="C2033" s="301">
        <v>19655</v>
      </c>
      <c r="D2033" s="260">
        <v>0.70833333333333337</v>
      </c>
      <c r="E2033" s="32">
        <v>0.76388888888888884</v>
      </c>
      <c r="F2033" s="78" t="s">
        <v>1516</v>
      </c>
      <c r="G2033" s="78" t="s">
        <v>1516</v>
      </c>
      <c r="H2033" s="97"/>
      <c r="I2033" s="246" t="s">
        <v>1528</v>
      </c>
      <c r="J2033" s="348" t="s">
        <v>2305</v>
      </c>
    </row>
    <row r="2034" spans="2:10" x14ac:dyDescent="0.2">
      <c r="B2034" s="247" t="s">
        <v>8</v>
      </c>
      <c r="C2034" s="301">
        <v>19655</v>
      </c>
      <c r="D2034" s="260">
        <v>0.74791666666666667</v>
      </c>
      <c r="F2034" s="14">
        <v>1127</v>
      </c>
      <c r="G2034" s="35"/>
      <c r="H2034" s="97" t="str">
        <f>VLOOKUP($F2034,'Alarm boxes'!$E$17:$F$962,2)</f>
        <v>Shore Rd &amp; 74th St</v>
      </c>
      <c r="I2034" s="246" t="s">
        <v>44</v>
      </c>
    </row>
    <row r="2035" spans="2:10" x14ac:dyDescent="0.2">
      <c r="B2035" s="247" t="s">
        <v>8</v>
      </c>
      <c r="C2035" s="301">
        <v>19656</v>
      </c>
      <c r="D2035" s="260">
        <v>0.4152777777777778</v>
      </c>
      <c r="E2035" s="32">
        <v>0.4597222222222222</v>
      </c>
      <c r="F2035" s="14">
        <v>1236</v>
      </c>
      <c r="G2035" s="35"/>
      <c r="H2035" s="97" t="str">
        <f>VLOOKUP($F2035,'Alarm boxes'!$E$17:$F$962,2)</f>
        <v>6th Ave &amp; Dean St</v>
      </c>
      <c r="I2035" s="246" t="s">
        <v>61</v>
      </c>
    </row>
    <row r="2036" spans="2:10" x14ac:dyDescent="0.2">
      <c r="B2036" s="247" t="s">
        <v>8</v>
      </c>
      <c r="C2036" s="301">
        <v>19656</v>
      </c>
      <c r="D2036" s="260">
        <v>0.4694444444444445</v>
      </c>
      <c r="F2036" s="14">
        <v>971</v>
      </c>
      <c r="G2036" s="35"/>
      <c r="H2036" s="97" t="str">
        <f>VLOOKUP($F2036,'Alarm boxes'!$E$17:$F$962,2)</f>
        <v>Pacific St &amp; Franklin Ave</v>
      </c>
      <c r="I2036" s="246" t="s">
        <v>327</v>
      </c>
    </row>
    <row r="2037" spans="2:10" x14ac:dyDescent="0.2">
      <c r="B2037" s="247" t="s">
        <v>8</v>
      </c>
      <c r="C2037" s="301">
        <v>19656</v>
      </c>
      <c r="D2037" s="260">
        <v>0.60625000000000007</v>
      </c>
      <c r="F2037" s="14">
        <v>983</v>
      </c>
      <c r="G2037" s="35"/>
      <c r="H2037" s="97" t="str">
        <f>VLOOKUP($F2037,'Alarm boxes'!$E$17:$F$962,2)</f>
        <v>Washinton Ave &amp; Fulton St</v>
      </c>
      <c r="I2037" s="246" t="s">
        <v>44</v>
      </c>
    </row>
    <row r="2038" spans="2:10" x14ac:dyDescent="0.2">
      <c r="B2038" s="247" t="s">
        <v>8</v>
      </c>
      <c r="C2038" s="301">
        <v>19656</v>
      </c>
      <c r="D2038" s="260">
        <v>0.65625</v>
      </c>
      <c r="F2038" s="14">
        <v>613</v>
      </c>
      <c r="G2038" s="35"/>
      <c r="H2038" s="97" t="str">
        <f>VLOOKUP($F2038,'Alarm boxes'!$E$17:$F$962,2)</f>
        <v>Fulton St &amp; Carlton Ave</v>
      </c>
      <c r="I2038" s="246" t="s">
        <v>50</v>
      </c>
    </row>
    <row r="2039" spans="2:10" x14ac:dyDescent="0.2">
      <c r="B2039" s="16" t="s">
        <v>8</v>
      </c>
      <c r="C2039" s="303">
        <v>19658</v>
      </c>
      <c r="D2039" s="264">
        <v>0.85763888888888884</v>
      </c>
      <c r="E2039" s="16"/>
      <c r="F2039" s="38">
        <v>976</v>
      </c>
      <c r="G2039" s="73"/>
      <c r="H2039" s="132" t="str">
        <f>VLOOKUP($F2039,'Alarm boxes'!$E$17:$F$962,2)</f>
        <v>Classon &amp; St Marks Aves</v>
      </c>
      <c r="I2039" s="48" t="s">
        <v>62</v>
      </c>
      <c r="J2039" s="413"/>
    </row>
    <row r="2040" spans="2:10" x14ac:dyDescent="0.2">
      <c r="B2040" s="247" t="s">
        <v>8</v>
      </c>
      <c r="C2040" s="301">
        <v>19666</v>
      </c>
      <c r="D2040" s="260">
        <v>0.83958333333333324</v>
      </c>
      <c r="F2040" s="14">
        <v>1233</v>
      </c>
      <c r="G2040" s="35"/>
      <c r="H2040" s="97" t="str">
        <f>VLOOKUP($F2040,'Alarm boxes'!$E$17:$F$962,2)</f>
        <v>Prospect PL &amp; Carlton Ave</v>
      </c>
      <c r="I2040" s="246" t="s">
        <v>44</v>
      </c>
    </row>
    <row r="2041" spans="2:10" x14ac:dyDescent="0.2">
      <c r="B2041" s="247" t="s">
        <v>8</v>
      </c>
      <c r="C2041" s="301">
        <v>19666</v>
      </c>
      <c r="D2041" s="260">
        <v>0.86388888888888893</v>
      </c>
      <c r="F2041" s="14">
        <v>1070</v>
      </c>
      <c r="G2041" s="124" t="s">
        <v>1525</v>
      </c>
      <c r="H2041" s="97" t="str">
        <f>VLOOKUP($F2041,'Alarm boxes'!$E$17:$F$962,2)</f>
        <v>Park Pl and Classon Ave</v>
      </c>
      <c r="I2041" s="246" t="s">
        <v>44</v>
      </c>
      <c r="J2041" s="348" t="str">
        <f t="shared" ref="J2041:J2042" si="14">CONCATENATE(B2041,$J$6,F2041)</f>
        <v>E 219 special call to box 1070</v>
      </c>
    </row>
    <row r="2042" spans="2:10" x14ac:dyDescent="0.2">
      <c r="B2042" s="247" t="s">
        <v>8</v>
      </c>
      <c r="C2042" s="301">
        <v>19666</v>
      </c>
      <c r="D2042" s="260">
        <v>0.87638888888888899</v>
      </c>
      <c r="F2042" s="14">
        <v>993</v>
      </c>
      <c r="G2042" s="124" t="s">
        <v>1526</v>
      </c>
      <c r="H2042" s="97" t="str">
        <f>VLOOKUP($F2042,'Alarm boxes'!$E$17:$F$962,2)</f>
        <v>Vanderbilt Ave &amp; Park Pl</v>
      </c>
      <c r="I2042" s="246" t="s">
        <v>954</v>
      </c>
      <c r="J2042" s="348" t="str">
        <f t="shared" si="14"/>
        <v>E 219 special call to box 993</v>
      </c>
    </row>
    <row r="2043" spans="2:10" x14ac:dyDescent="0.2">
      <c r="B2043" s="247" t="s">
        <v>8</v>
      </c>
      <c r="C2043" s="301">
        <v>19666</v>
      </c>
      <c r="D2043" s="260">
        <v>0.89027777777777783</v>
      </c>
      <c r="F2043" s="14">
        <v>3942</v>
      </c>
      <c r="G2043" s="35"/>
      <c r="H2043" s="97" t="str">
        <f>VLOOKUP($F2043,'Alarm boxes'!$E$17:$F$962,2)</f>
        <v>Grand Ave &amp; Pacific St</v>
      </c>
      <c r="I2043" s="246" t="s">
        <v>954</v>
      </c>
    </row>
    <row r="2044" spans="2:10" x14ac:dyDescent="0.2">
      <c r="B2044" s="247" t="s">
        <v>8</v>
      </c>
      <c r="C2044" s="301">
        <v>19666</v>
      </c>
      <c r="D2044" s="260">
        <v>0.9</v>
      </c>
      <c r="F2044" s="247">
        <v>1070</v>
      </c>
      <c r="G2044" s="25"/>
      <c r="H2044" s="90" t="str">
        <f>VLOOKUP($F2044,'Alarm boxes'!$E$17:$F$962,2)</f>
        <v>Park Pl and Classon Ave</v>
      </c>
      <c r="I2044" s="246" t="s">
        <v>954</v>
      </c>
    </row>
    <row r="2045" spans="2:10" x14ac:dyDescent="0.2">
      <c r="B2045" s="247" t="s">
        <v>8</v>
      </c>
      <c r="C2045" s="301">
        <v>19666</v>
      </c>
      <c r="D2045" s="260">
        <v>0.96111111111111114</v>
      </c>
      <c r="F2045" s="247">
        <v>3941</v>
      </c>
      <c r="G2045" s="25"/>
      <c r="H2045" s="90" t="str">
        <f>VLOOKUP($F2045,'Alarm boxes'!$E$17:$F$962,2)</f>
        <v>Grand Ave &amp; Prospect Pl</v>
      </c>
      <c r="I2045" s="246" t="s">
        <v>954</v>
      </c>
    </row>
    <row r="2046" spans="2:10" x14ac:dyDescent="0.2">
      <c r="B2046" s="247" t="s">
        <v>8</v>
      </c>
      <c r="C2046" s="301">
        <v>19667</v>
      </c>
      <c r="D2046" s="260">
        <v>6.8749999999999992E-2</v>
      </c>
      <c r="F2046" s="247">
        <v>970</v>
      </c>
      <c r="G2046" s="25"/>
      <c r="H2046" s="90" t="str">
        <f>VLOOKUP($F2046,'Alarm boxes'!$E$17:$F$962,2)</f>
        <v>Fulton St &amp; Classon Ave</v>
      </c>
      <c r="I2046" s="246" t="s">
        <v>44</v>
      </c>
    </row>
    <row r="2047" spans="2:10" x14ac:dyDescent="0.2">
      <c r="B2047" s="247" t="s">
        <v>8</v>
      </c>
      <c r="C2047" s="301">
        <v>19667</v>
      </c>
      <c r="D2047" s="260">
        <v>0.7402777777777777</v>
      </c>
      <c r="F2047" s="247">
        <v>3941</v>
      </c>
      <c r="G2047" s="25"/>
      <c r="H2047" s="90" t="str">
        <f>VLOOKUP($F2047,'Alarm boxes'!$E$17:$F$962,2)</f>
        <v>Grand Ave &amp; Prospect Pl</v>
      </c>
      <c r="I2047" s="246" t="s">
        <v>954</v>
      </c>
    </row>
    <row r="2048" spans="2:10" x14ac:dyDescent="0.2">
      <c r="B2048" s="247" t="s">
        <v>8</v>
      </c>
      <c r="C2048" s="301">
        <v>19667</v>
      </c>
      <c r="D2048" s="260">
        <v>0.78402777777777777</v>
      </c>
      <c r="F2048" s="247">
        <v>992</v>
      </c>
      <c r="G2048" s="29" t="s">
        <v>1532</v>
      </c>
      <c r="H2048" s="90" t="str">
        <f>VLOOKUP($F2048,'Alarm boxes'!$E$17:$F$962,2)</f>
        <v>Vanderbilt &amp; St Marks Avs</v>
      </c>
      <c r="I2048" s="246" t="s">
        <v>954</v>
      </c>
      <c r="J2048" s="348" t="str">
        <f>CONCATENATE(B2048,$J$6,F2048)</f>
        <v>E 219 special call to box 992</v>
      </c>
    </row>
    <row r="2049" spans="2:13" x14ac:dyDescent="0.2">
      <c r="B2049" s="247" t="s">
        <v>8</v>
      </c>
      <c r="C2049" s="301">
        <v>19667</v>
      </c>
      <c r="D2049" s="260">
        <v>0.86875000000000002</v>
      </c>
      <c r="F2049" s="247">
        <v>613</v>
      </c>
      <c r="G2049" s="25"/>
      <c r="H2049" s="90" t="str">
        <f>VLOOKUP($F2049,'Alarm boxes'!$E$17:$F$962,2)</f>
        <v>Fulton St &amp; Carlton Ave</v>
      </c>
      <c r="I2049" s="246" t="s">
        <v>105</v>
      </c>
    </row>
    <row r="2050" spans="2:13" x14ac:dyDescent="0.2">
      <c r="B2050" s="247" t="s">
        <v>8</v>
      </c>
      <c r="C2050" s="301">
        <v>19667</v>
      </c>
      <c r="D2050" s="260">
        <v>0.95624999999999993</v>
      </c>
      <c r="F2050" s="247">
        <v>657</v>
      </c>
      <c r="G2050" s="25"/>
      <c r="H2050" s="90" t="str">
        <f>VLOOKUP($F2050,'Alarm boxes'!$E$17:$F$962,2)</f>
        <v>Greene &amp; Bedford Aves</v>
      </c>
      <c r="I2050" s="246" t="s">
        <v>91</v>
      </c>
    </row>
    <row r="2051" spans="2:13" x14ac:dyDescent="0.2">
      <c r="B2051" s="247" t="s">
        <v>8</v>
      </c>
      <c r="C2051" s="301">
        <v>19672</v>
      </c>
      <c r="D2051" s="260">
        <v>0.6972222222222223</v>
      </c>
      <c r="F2051" s="247">
        <v>1245</v>
      </c>
      <c r="G2051" s="25"/>
      <c r="H2051" s="90" t="str">
        <f>VLOOKUP($F2051,'Alarm boxes'!$E$17:$F$962,2)</f>
        <v>6th Ave &amp; Prospect Pl</v>
      </c>
      <c r="I2051" s="246" t="s">
        <v>44</v>
      </c>
    </row>
    <row r="2052" spans="2:13" x14ac:dyDescent="0.2">
      <c r="B2052" s="247" t="s">
        <v>8</v>
      </c>
      <c r="C2052" s="301">
        <v>19674</v>
      </c>
      <c r="D2052" s="260">
        <v>0.79236111111111107</v>
      </c>
      <c r="F2052" s="14">
        <v>1231</v>
      </c>
      <c r="G2052" s="35"/>
      <c r="H2052" s="97" t="str">
        <f>VLOOKUP($F2052,'Alarm boxes'!$E$17:$F$962,2)</f>
        <v>Flatbush &amp; 8th Aves</v>
      </c>
      <c r="I2052" s="246" t="s">
        <v>1535</v>
      </c>
    </row>
    <row r="2053" spans="2:13" x14ac:dyDescent="0.2">
      <c r="B2053" s="247" t="s">
        <v>8</v>
      </c>
      <c r="C2053" s="301">
        <v>19675</v>
      </c>
      <c r="D2053" s="260">
        <v>0.74722222222222223</v>
      </c>
      <c r="F2053" s="14">
        <v>1239</v>
      </c>
      <c r="G2053" s="35"/>
      <c r="H2053" s="97" t="str">
        <f>VLOOKUP($F2053,'Alarm boxes'!$E$17:$F$962,2)</f>
        <v>4th Ave &amp; Dean St</v>
      </c>
      <c r="I2053" s="246" t="s">
        <v>61</v>
      </c>
    </row>
    <row r="2054" spans="2:13" x14ac:dyDescent="0.2">
      <c r="B2054" s="247" t="s">
        <v>8</v>
      </c>
      <c r="C2054" s="301">
        <v>19675</v>
      </c>
      <c r="D2054" s="260">
        <v>0.76736111111111116</v>
      </c>
      <c r="F2054" s="14">
        <v>1071</v>
      </c>
      <c r="G2054" s="35"/>
      <c r="H2054" s="97" t="str">
        <f>VLOOKUP($F2054,'Alarm boxes'!$E$17:$F$962,2)</f>
        <v>Eastern Pkway &amp; Classon Ave</v>
      </c>
      <c r="I2054" s="246" t="s">
        <v>196</v>
      </c>
    </row>
    <row r="2055" spans="2:13" x14ac:dyDescent="0.2">
      <c r="B2055" s="247" t="s">
        <v>8</v>
      </c>
      <c r="C2055" s="301">
        <v>19675</v>
      </c>
      <c r="D2055" s="260">
        <v>0.95624999999999993</v>
      </c>
      <c r="F2055" s="14">
        <v>990</v>
      </c>
      <c r="G2055" s="35"/>
      <c r="H2055" s="97" t="str">
        <f>VLOOKUP($F2055,'Alarm boxes'!$E$17:$F$962,2)</f>
        <v>Dean St &amp; Vanderbilt Ave</v>
      </c>
      <c r="I2055" s="246" t="s">
        <v>1182</v>
      </c>
    </row>
    <row r="2056" spans="2:13" x14ac:dyDescent="0.2">
      <c r="B2056" s="126" t="s">
        <v>1534</v>
      </c>
      <c r="C2056" s="301">
        <v>19679</v>
      </c>
      <c r="D2056" s="260">
        <v>0.59027777777777779</v>
      </c>
      <c r="F2056" s="14">
        <v>1072</v>
      </c>
      <c r="G2056" s="35"/>
      <c r="H2056" s="97" t="str">
        <f>VLOOKUP($F2056,'Alarm boxes'!$E$17:$F$962,2)</f>
        <v>Lincoln Pl &amp; Franklin Ave</v>
      </c>
      <c r="I2056" s="246" t="s">
        <v>44</v>
      </c>
    </row>
    <row r="2057" spans="2:13" x14ac:dyDescent="0.2">
      <c r="B2057" s="247" t="s">
        <v>8</v>
      </c>
      <c r="C2057" s="301">
        <v>19680</v>
      </c>
      <c r="D2057" s="260">
        <v>0.57500000000000007</v>
      </c>
      <c r="E2057" s="32">
        <v>0.60625000000000007</v>
      </c>
      <c r="F2057" s="14">
        <v>975</v>
      </c>
      <c r="G2057" s="35"/>
      <c r="H2057" s="97" t="str">
        <f>VLOOKUP($F2057,'Alarm boxes'!$E$17:$F$962,2)</f>
        <v>Prospect Pl &amp; Franklin Ave</v>
      </c>
      <c r="I2057" s="246" t="s">
        <v>1536</v>
      </c>
    </row>
    <row r="2058" spans="2:13" x14ac:dyDescent="0.2">
      <c r="B2058" s="247" t="s">
        <v>8</v>
      </c>
      <c r="C2058" s="301">
        <v>19682</v>
      </c>
      <c r="D2058" s="260">
        <v>0.9</v>
      </c>
      <c r="F2058" s="247">
        <v>1232</v>
      </c>
      <c r="G2058" s="25"/>
      <c r="H2058" s="90" t="str">
        <f>VLOOKUP($F2058,'Alarm boxes'!$E$17:$F$962,2)</f>
        <v>Flatbush Ave &amp; Park Pl</v>
      </c>
      <c r="I2058" s="246" t="s">
        <v>209</v>
      </c>
    </row>
    <row r="2059" spans="2:13" x14ac:dyDescent="0.2">
      <c r="B2059" s="247" t="s">
        <v>8</v>
      </c>
      <c r="C2059" s="301">
        <v>19683</v>
      </c>
      <c r="D2059" s="260">
        <v>0.74305555555555547</v>
      </c>
      <c r="F2059" s="247">
        <v>979</v>
      </c>
      <c r="G2059" s="25"/>
      <c r="H2059" s="90" t="str">
        <f>VLOOKUP($F2059,'Alarm boxes'!$E$17:$F$962,2)</f>
        <v>Washington Ave &amp; Dean St</v>
      </c>
      <c r="I2059" s="246" t="s">
        <v>192</v>
      </c>
    </row>
    <row r="2060" spans="2:13" x14ac:dyDescent="0.2">
      <c r="B2060" s="247" t="s">
        <v>8</v>
      </c>
      <c r="C2060" s="301">
        <v>19683</v>
      </c>
      <c r="D2060" s="260">
        <v>0.8965277777777777</v>
      </c>
      <c r="F2060" s="247">
        <v>1232</v>
      </c>
      <c r="G2060" s="25"/>
      <c r="H2060" s="90" t="str">
        <f>VLOOKUP($F2060,'Alarm boxes'!$E$17:$F$962,2)</f>
        <v>Flatbush Ave &amp; Park Pl</v>
      </c>
      <c r="I2060" s="246" t="s">
        <v>260</v>
      </c>
    </row>
    <row r="2061" spans="2:13" x14ac:dyDescent="0.2">
      <c r="B2061" s="247" t="s">
        <v>8</v>
      </c>
      <c r="C2061" s="301">
        <v>19687</v>
      </c>
      <c r="D2061" s="260">
        <v>0.4069444444444445</v>
      </c>
      <c r="E2061" s="32">
        <v>0.43402777777777773</v>
      </c>
      <c r="F2061" s="247">
        <v>990</v>
      </c>
      <c r="G2061" s="29" t="s">
        <v>1533</v>
      </c>
      <c r="H2061" s="90" t="str">
        <f>VLOOKUP($F2061,'Alarm boxes'!$E$17:$F$962,2)</f>
        <v>Dean St &amp; Vanderbilt Ave</v>
      </c>
      <c r="I2061" s="246" t="s">
        <v>102</v>
      </c>
      <c r="J2061" s="348" t="s">
        <v>2276</v>
      </c>
      <c r="M2061" s="262" t="str">
        <f>CONCATENATE($J$7,I2061,$J$8,MID(J2061,8,1))</f>
        <v xml:space="preserve">Special box Factory terminal  </v>
      </c>
    </row>
    <row r="2062" spans="2:13" x14ac:dyDescent="0.2">
      <c r="B2062" s="247" t="s">
        <v>8</v>
      </c>
      <c r="C2062" s="301">
        <v>19687</v>
      </c>
      <c r="D2062" s="260">
        <v>0.49236111111111108</v>
      </c>
      <c r="E2062" s="32">
        <v>0.51111111111111118</v>
      </c>
      <c r="F2062" s="247">
        <v>978</v>
      </c>
      <c r="G2062" s="25"/>
      <c r="H2062" s="90" t="str">
        <f>VLOOKUP($F2062,'Alarm boxes'!$E$17:$F$962,2)</f>
        <v>Washington &amp; St Marks</v>
      </c>
      <c r="I2062" s="246" t="s">
        <v>569</v>
      </c>
    </row>
    <row r="2063" spans="2:13" x14ac:dyDescent="0.2">
      <c r="B2063" s="16" t="s">
        <v>8</v>
      </c>
      <c r="C2063" s="303">
        <v>19688</v>
      </c>
      <c r="D2063" s="264">
        <v>0.40069444444444446</v>
      </c>
      <c r="E2063" s="16"/>
      <c r="F2063" s="16">
        <v>623</v>
      </c>
      <c r="G2063" s="30"/>
      <c r="H2063" s="91" t="str">
        <f>VLOOKUP($F2063,'Alarm boxes'!$E$17:$F$962,2)</f>
        <v>Greene &amp; Clermont Aves</v>
      </c>
      <c r="I2063" s="48" t="s">
        <v>1477</v>
      </c>
      <c r="J2063" s="413"/>
    </row>
    <row r="2064" spans="2:13" x14ac:dyDescent="0.2">
      <c r="B2064" s="247" t="s">
        <v>8</v>
      </c>
      <c r="C2064" s="301">
        <v>19695</v>
      </c>
      <c r="D2064" s="260">
        <v>0.7055555555555556</v>
      </c>
      <c r="F2064" s="247">
        <v>952</v>
      </c>
      <c r="G2064" s="25"/>
      <c r="H2064" s="90" t="str">
        <f>VLOOKUP($F2064,'Alarm boxes'!$E$17:$F$962,2)</f>
        <v>Bedford Ave &amp; Park Pl</v>
      </c>
      <c r="I2064" s="246" t="s">
        <v>50</v>
      </c>
    </row>
    <row r="2065" spans="2:10" x14ac:dyDescent="0.2">
      <c r="B2065" s="247" t="s">
        <v>8</v>
      </c>
      <c r="C2065" s="301">
        <v>19695</v>
      </c>
      <c r="D2065" s="260">
        <v>0.72430555555555554</v>
      </c>
      <c r="E2065" s="32">
        <v>0.76041666666666663</v>
      </c>
      <c r="F2065" s="247">
        <v>993</v>
      </c>
      <c r="G2065" s="25"/>
      <c r="H2065" s="90" t="str">
        <f>VLOOKUP($F2065,'Alarm boxes'!$E$17:$F$962,2)</f>
        <v>Vanderbilt Ave &amp; Park Pl</v>
      </c>
      <c r="I2065" s="246" t="s">
        <v>1537</v>
      </c>
    </row>
    <row r="2066" spans="2:10" x14ac:dyDescent="0.2">
      <c r="B2066" s="247" t="s">
        <v>8</v>
      </c>
      <c r="C2066" s="301">
        <v>19696</v>
      </c>
      <c r="D2066" s="260">
        <v>0.59375</v>
      </c>
      <c r="F2066" s="247">
        <v>970</v>
      </c>
      <c r="G2066" s="25"/>
      <c r="H2066" s="90" t="str">
        <f>VLOOKUP($F2066,'Alarm boxes'!$E$17:$F$962,2)</f>
        <v>Fulton St &amp; Classon Ave</v>
      </c>
      <c r="I2066" s="246" t="s">
        <v>1538</v>
      </c>
    </row>
    <row r="2067" spans="2:10" x14ac:dyDescent="0.2">
      <c r="B2067" s="247" t="s">
        <v>8</v>
      </c>
      <c r="C2067" s="301">
        <v>19698</v>
      </c>
      <c r="D2067" s="260">
        <v>0.78194444444444444</v>
      </c>
      <c r="F2067" s="247">
        <v>611</v>
      </c>
      <c r="G2067" s="25"/>
      <c r="H2067" s="90" t="str">
        <f>VLOOKUP($F2067,'Alarm boxes'!$E$17:$F$962,2)</f>
        <v>Putman Ave &amp; Irving Pl</v>
      </c>
      <c r="I2067" s="246" t="s">
        <v>1347</v>
      </c>
    </row>
    <row r="2068" spans="2:10" x14ac:dyDescent="0.2">
      <c r="B2068" s="247" t="s">
        <v>8</v>
      </c>
      <c r="C2068" s="301">
        <v>19698</v>
      </c>
      <c r="D2068" s="260">
        <v>0.94444444444444453</v>
      </c>
      <c r="F2068" s="247">
        <v>960</v>
      </c>
      <c r="G2068" s="25"/>
      <c r="H2068" s="90" t="str">
        <f>VLOOKUP($F2068,'Alarm boxes'!$E$17:$F$962,2)</f>
        <v>Bedford Ave &amp; Halsey St</v>
      </c>
      <c r="I2068" s="246" t="s">
        <v>50</v>
      </c>
    </row>
    <row r="2069" spans="2:10" x14ac:dyDescent="0.2">
      <c r="B2069" s="247" t="s">
        <v>8</v>
      </c>
      <c r="C2069" s="301">
        <v>19703</v>
      </c>
      <c r="D2069" s="260">
        <v>0.66388888888888886</v>
      </c>
      <c r="E2069" s="32">
        <v>0.69236111111111109</v>
      </c>
      <c r="F2069" s="247">
        <v>1236</v>
      </c>
      <c r="G2069" s="25"/>
      <c r="H2069" s="90" t="str">
        <f>VLOOKUP($F2069,'Alarm boxes'!$E$17:$F$962,2)</f>
        <v>6th Ave &amp; Dean St</v>
      </c>
      <c r="I2069" s="246" t="s">
        <v>1550</v>
      </c>
    </row>
    <row r="2070" spans="2:10" x14ac:dyDescent="0.2">
      <c r="B2070" s="247" t="s">
        <v>8</v>
      </c>
      <c r="C2070" s="301">
        <v>19707</v>
      </c>
      <c r="D2070" s="260">
        <v>0.83819444444444446</v>
      </c>
      <c r="F2070" s="247">
        <v>1226</v>
      </c>
      <c r="G2070" s="25"/>
      <c r="H2070" s="90" t="str">
        <f>VLOOKUP($F2070,'Alarm boxes'!$E$17:$F$962,2)</f>
        <v>Prospect Pk W &amp; President St</v>
      </c>
      <c r="I2070" s="246" t="s">
        <v>327</v>
      </c>
    </row>
    <row r="2071" spans="2:10" x14ac:dyDescent="0.2">
      <c r="B2071" s="247" t="s">
        <v>8</v>
      </c>
      <c r="C2071" s="301">
        <v>19712</v>
      </c>
      <c r="D2071" s="260">
        <v>0.4458333333333333</v>
      </c>
      <c r="F2071" s="14">
        <v>1238</v>
      </c>
      <c r="G2071" s="35"/>
      <c r="H2071" s="97" t="str">
        <f>VLOOKUP($F2071,'Alarm boxes'!$E$17:$F$962,2)</f>
        <v>4th &amp; Flatbush Aves</v>
      </c>
      <c r="I2071" s="246" t="s">
        <v>61</v>
      </c>
    </row>
    <row r="2072" spans="2:10" x14ac:dyDescent="0.2">
      <c r="B2072" s="247" t="s">
        <v>8</v>
      </c>
      <c r="C2072" s="301">
        <v>19714</v>
      </c>
      <c r="D2072" s="260">
        <v>0.76944444444444438</v>
      </c>
      <c r="F2072" s="14">
        <v>627</v>
      </c>
      <c r="G2072" s="35"/>
      <c r="H2072" s="97" t="str">
        <f>VLOOKUP($F2072,'Alarm boxes'!$E$17:$F$962,2)</f>
        <v>Lafayette  &amp; Clinton Aves</v>
      </c>
      <c r="I2072" s="246" t="s">
        <v>196</v>
      </c>
    </row>
    <row r="2073" spans="2:10" x14ac:dyDescent="0.2">
      <c r="B2073" s="247" t="s">
        <v>8</v>
      </c>
      <c r="C2073" s="301">
        <v>19719</v>
      </c>
      <c r="D2073" s="260">
        <v>0.58124999999999993</v>
      </c>
      <c r="F2073" s="14">
        <v>983</v>
      </c>
      <c r="G2073" s="124" t="s">
        <v>1545</v>
      </c>
      <c r="H2073" s="97" t="str">
        <f>VLOOKUP($F2073,'Alarm boxes'!$E$17:$F$962,2)</f>
        <v>Washinton Ave &amp; Fulton St</v>
      </c>
      <c r="I2073" s="246" t="s">
        <v>1477</v>
      </c>
      <c r="J2073" s="348" t="str">
        <f>CONCATENATE($J$9,MID(G2073,5,4))</f>
        <v>Engine &amp; truck to box 983</v>
      </c>
    </row>
    <row r="2074" spans="2:10" x14ac:dyDescent="0.2">
      <c r="B2074" s="247" t="s">
        <v>8</v>
      </c>
      <c r="C2074" s="301">
        <v>19720</v>
      </c>
      <c r="D2074" s="260">
        <v>0.40486111111111112</v>
      </c>
      <c r="F2074" s="39">
        <v>1239</v>
      </c>
      <c r="G2074" s="35"/>
      <c r="H2074" s="97" t="str">
        <f>VLOOKUP($F2074,'Alarm boxes'!$E$17:$F$962,2)</f>
        <v>4th Ave &amp; Dean St</v>
      </c>
      <c r="I2074" s="246" t="s">
        <v>50</v>
      </c>
    </row>
    <row r="2075" spans="2:10" ht="13.5" thickBot="1" x14ac:dyDescent="0.25">
      <c r="B2075" s="4" t="s">
        <v>8</v>
      </c>
      <c r="C2075" s="394">
        <v>19724</v>
      </c>
      <c r="D2075" s="395">
        <v>3.2638888888888891E-2</v>
      </c>
      <c r="E2075" s="4"/>
      <c r="F2075" s="427">
        <v>626</v>
      </c>
      <c r="G2075" s="428"/>
      <c r="H2075" s="429" t="str">
        <f>VLOOKUP($F2075,'Alarm boxes'!$E$17:$F$962,2)</f>
        <v>Greene &amp; Clinton Aves</v>
      </c>
      <c r="I2075" s="398" t="s">
        <v>44</v>
      </c>
      <c r="J2075" s="408"/>
    </row>
    <row r="2076" spans="2:10" ht="13.5" thickTop="1" x14ac:dyDescent="0.2">
      <c r="B2076" s="247" t="s">
        <v>8</v>
      </c>
      <c r="C2076" s="301">
        <v>19727</v>
      </c>
      <c r="D2076" s="260">
        <v>0.51597222222222217</v>
      </c>
      <c r="F2076" s="247">
        <v>657</v>
      </c>
      <c r="G2076" s="25"/>
      <c r="H2076" s="90" t="str">
        <f>VLOOKUP($F2076,'Alarm boxes'!$E$17:$F$962,2)</f>
        <v>Greene &amp; Bedford Aves</v>
      </c>
      <c r="I2076" s="246" t="s">
        <v>44</v>
      </c>
    </row>
    <row r="2077" spans="2:10" x14ac:dyDescent="0.2">
      <c r="B2077" s="247" t="s">
        <v>8</v>
      </c>
      <c r="C2077" s="301">
        <v>19727</v>
      </c>
      <c r="D2077" s="260">
        <v>0.5708333333333333</v>
      </c>
      <c r="F2077" s="247">
        <v>1236</v>
      </c>
      <c r="G2077" s="25"/>
      <c r="H2077" s="90" t="str">
        <f>VLOOKUP($F2077,'Alarm boxes'!$E$17:$F$962,2)</f>
        <v>6th Ave &amp; Dean St</v>
      </c>
      <c r="I2077" s="246" t="s">
        <v>1551</v>
      </c>
    </row>
    <row r="2078" spans="2:10" x14ac:dyDescent="0.2">
      <c r="B2078" s="247" t="s">
        <v>8</v>
      </c>
      <c r="C2078" s="301">
        <v>19728</v>
      </c>
      <c r="D2078" s="260">
        <v>0.42777777777777781</v>
      </c>
      <c r="E2078" s="32">
        <v>0.45069444444444445</v>
      </c>
      <c r="F2078" s="247">
        <v>983</v>
      </c>
      <c r="G2078" s="25"/>
      <c r="H2078" s="90" t="str">
        <f>VLOOKUP($F2078,'Alarm boxes'!$E$17:$F$962,2)</f>
        <v>Washinton Ave &amp; Fulton St</v>
      </c>
      <c r="I2078" s="246" t="s">
        <v>1552</v>
      </c>
    </row>
    <row r="2079" spans="2:10" x14ac:dyDescent="0.2">
      <c r="B2079" s="247" t="s">
        <v>8</v>
      </c>
      <c r="C2079" s="301">
        <v>19730</v>
      </c>
      <c r="D2079" s="260">
        <v>0.93541666666666667</v>
      </c>
      <c r="F2079" s="247">
        <v>656</v>
      </c>
      <c r="G2079" s="25"/>
      <c r="H2079" s="90" t="str">
        <f>VLOOKUP($F2079,'Alarm boxes'!$E$17:$F$962,2)</f>
        <v>Lexington &amp; Franklin Aves</v>
      </c>
      <c r="I2079" s="246" t="s">
        <v>172</v>
      </c>
    </row>
    <row r="2080" spans="2:10" x14ac:dyDescent="0.2">
      <c r="B2080" s="247" t="s">
        <v>8</v>
      </c>
      <c r="C2080" s="301">
        <v>19735</v>
      </c>
      <c r="D2080" s="260">
        <v>0.58333333333333337</v>
      </c>
      <c r="F2080" s="14">
        <v>972</v>
      </c>
      <c r="G2080" s="124" t="s">
        <v>1546</v>
      </c>
      <c r="H2080" s="97" t="str">
        <f>VLOOKUP($F2080,'Alarm boxes'!$E$17:$F$962,2)</f>
        <v>Atlantic &amp; Classon Aves</v>
      </c>
      <c r="I2080" s="246" t="s">
        <v>1550</v>
      </c>
      <c r="J2080" s="348" t="s">
        <v>2277</v>
      </c>
    </row>
    <row r="2081" spans="2:10" x14ac:dyDescent="0.2">
      <c r="B2081" s="247" t="s">
        <v>8</v>
      </c>
      <c r="C2081" s="301">
        <v>19735</v>
      </c>
      <c r="D2081" s="260">
        <v>0.8881944444444444</v>
      </c>
      <c r="F2081" s="247">
        <v>655</v>
      </c>
      <c r="G2081" s="25"/>
      <c r="H2081" s="90" t="str">
        <f>VLOOKUP($F2081,'Alarm boxes'!$E$17:$F$962,2)</f>
        <v>Greene &amp; Classon Aves</v>
      </c>
      <c r="I2081" s="246" t="s">
        <v>50</v>
      </c>
    </row>
    <row r="2082" spans="2:10" x14ac:dyDescent="0.2">
      <c r="B2082" s="247" t="s">
        <v>8</v>
      </c>
      <c r="C2082" s="301">
        <v>19736</v>
      </c>
      <c r="D2082" s="260">
        <v>2.7777777777777776E-2</v>
      </c>
      <c r="F2082" s="247">
        <v>1071</v>
      </c>
      <c r="G2082" s="25"/>
      <c r="H2082" s="90" t="str">
        <f>VLOOKUP($F2082,'Alarm boxes'!$E$17:$F$962,2)</f>
        <v>Eastern Pkway &amp; Classon Ave</v>
      </c>
      <c r="I2082" s="246" t="s">
        <v>61</v>
      </c>
    </row>
    <row r="2083" spans="2:10" x14ac:dyDescent="0.2">
      <c r="B2083" s="247" t="s">
        <v>8</v>
      </c>
      <c r="C2083" s="301">
        <v>19736</v>
      </c>
      <c r="D2083" s="260">
        <v>0.74305555555555547</v>
      </c>
      <c r="E2083" s="247" t="s">
        <v>1548</v>
      </c>
      <c r="F2083" s="247">
        <v>3953</v>
      </c>
      <c r="G2083" s="25"/>
      <c r="H2083" s="90" t="str">
        <f>VLOOKUP($F2083,'Alarm boxes'!$E$17:$F$962,2)</f>
        <v>Classon Ave &amp; St Johns Pl</v>
      </c>
      <c r="I2083" s="246" t="s">
        <v>50</v>
      </c>
    </row>
    <row r="2084" spans="2:10" x14ac:dyDescent="0.2">
      <c r="B2084" s="247" t="s">
        <v>8</v>
      </c>
      <c r="C2084" s="301">
        <v>19738</v>
      </c>
      <c r="D2084" s="260">
        <v>0.8520833333333333</v>
      </c>
      <c r="F2084" s="247">
        <v>954</v>
      </c>
      <c r="G2084" s="25"/>
      <c r="H2084" s="90" t="str">
        <f>VLOOKUP($F2084,'Alarm boxes'!$E$17:$F$962,2)</f>
        <v>Rogers Ave &amp; Prospect Pl</v>
      </c>
      <c r="I2084" s="246" t="s">
        <v>50</v>
      </c>
    </row>
    <row r="2085" spans="2:10" x14ac:dyDescent="0.2">
      <c r="B2085" s="34" t="s">
        <v>8</v>
      </c>
      <c r="C2085" s="302">
        <v>19739</v>
      </c>
      <c r="D2085" s="266">
        <v>0.76041666666666663</v>
      </c>
      <c r="E2085" s="136">
        <v>0.92847222222222225</v>
      </c>
      <c r="F2085" s="137">
        <v>1379</v>
      </c>
      <c r="G2085" s="138" t="s">
        <v>1547</v>
      </c>
      <c r="H2085" s="139" t="str">
        <f>VLOOKUP($F2085,'Alarm boxes'!$E$17:$F$962,2)</f>
        <v>Summit St &amp; Commercial Wh</v>
      </c>
      <c r="I2085" s="140" t="s">
        <v>1549</v>
      </c>
      <c r="J2085" s="349" t="s">
        <v>2292</v>
      </c>
    </row>
    <row r="2086" spans="2:10" x14ac:dyDescent="0.2">
      <c r="B2086" s="247" t="s">
        <v>8</v>
      </c>
      <c r="C2086" s="301">
        <v>19740</v>
      </c>
      <c r="D2086" s="260">
        <v>2.0833333333333332E-2</v>
      </c>
      <c r="F2086" s="247">
        <v>1072</v>
      </c>
      <c r="G2086" s="25"/>
      <c r="H2086" s="90" t="str">
        <f>VLOOKUP($F2086,'Alarm boxes'!$E$17:$F$962,2)</f>
        <v>Lincoln Pl &amp; Franklin Ave</v>
      </c>
      <c r="I2086" s="246" t="s">
        <v>196</v>
      </c>
    </row>
    <row r="2087" spans="2:10" x14ac:dyDescent="0.2">
      <c r="B2087" s="247" t="s">
        <v>8</v>
      </c>
      <c r="C2087" s="301">
        <v>19740</v>
      </c>
      <c r="D2087" s="260">
        <v>0.2722222222222222</v>
      </c>
      <c r="E2087" s="247" t="s">
        <v>1565</v>
      </c>
      <c r="F2087" s="247">
        <v>1235</v>
      </c>
      <c r="G2087" s="29" t="s">
        <v>1563</v>
      </c>
      <c r="H2087" s="90" t="str">
        <f>VLOOKUP($F2087,'Alarm boxes'!$E$17:$F$962,2)</f>
        <v>Pacific St &amp; Carlton Ave</v>
      </c>
      <c r="I2087" s="246" t="s">
        <v>1347</v>
      </c>
      <c r="J2087" s="348" t="str">
        <f>CONCATENATE($J$7,F2087,$J$8,MID(G2087,8,1))</f>
        <v>Special box 1235 terminal 4</v>
      </c>
    </row>
    <row r="2088" spans="2:10" x14ac:dyDescent="0.2">
      <c r="B2088" s="247" t="s">
        <v>8</v>
      </c>
      <c r="C2088" s="301">
        <v>19743</v>
      </c>
      <c r="D2088" s="260">
        <v>0.71250000000000002</v>
      </c>
      <c r="F2088" s="247">
        <v>978</v>
      </c>
      <c r="G2088" s="25"/>
      <c r="H2088" s="90" t="str">
        <f>VLOOKUP($F2088,'Alarm boxes'!$E$17:$F$962,2)</f>
        <v>Washington &amp; St Marks</v>
      </c>
      <c r="I2088" s="246" t="s">
        <v>1347</v>
      </c>
    </row>
    <row r="2089" spans="2:10" x14ac:dyDescent="0.2">
      <c r="B2089" s="247" t="s">
        <v>8</v>
      </c>
      <c r="C2089" s="301">
        <v>19746</v>
      </c>
      <c r="D2089" s="260">
        <v>0.86388888888888893</v>
      </c>
      <c r="F2089" s="247">
        <v>638</v>
      </c>
      <c r="G2089" s="25"/>
      <c r="H2089" s="90" t="str">
        <f>VLOOKUP($F2089,'Alarm boxes'!$E$17:$F$962,2)</f>
        <v>Grand Ave &amp; Clifton Pl</v>
      </c>
      <c r="I2089" s="246" t="s">
        <v>44</v>
      </c>
    </row>
    <row r="2090" spans="2:10" x14ac:dyDescent="0.2">
      <c r="B2090" s="16" t="s">
        <v>8</v>
      </c>
      <c r="C2090" s="303">
        <v>19755</v>
      </c>
      <c r="D2090" s="264">
        <v>0.26458333333333334</v>
      </c>
      <c r="E2090" s="44">
        <v>0.28680555555555554</v>
      </c>
      <c r="F2090" s="16">
        <v>988</v>
      </c>
      <c r="G2090" s="33" t="s">
        <v>1566</v>
      </c>
      <c r="H2090" s="91" t="str">
        <f>VLOOKUP($F2090,'Alarm boxes'!$E$17:$F$962,2)</f>
        <v>Atlantic &amp; Vanderbilt Aves</v>
      </c>
      <c r="I2090" s="48" t="s">
        <v>1347</v>
      </c>
      <c r="J2090" s="413" t="str">
        <f>CONCATENATE($J$7,F2090,$J$8,MID(G2090,7,1))</f>
        <v>Special box 988 terminal 3</v>
      </c>
    </row>
    <row r="2091" spans="2:10" x14ac:dyDescent="0.2">
      <c r="B2091" s="247" t="s">
        <v>8</v>
      </c>
      <c r="C2091" s="301">
        <v>19759</v>
      </c>
      <c r="D2091" s="260">
        <v>0.3888888888888889</v>
      </c>
      <c r="E2091" s="32">
        <v>0.42430555555555555</v>
      </c>
      <c r="F2091" s="247">
        <v>972</v>
      </c>
      <c r="G2091" s="25"/>
      <c r="H2091" s="90" t="str">
        <f>VLOOKUP($F2091,'Alarm boxes'!$E$17:$F$962,2)</f>
        <v>Atlantic &amp; Classon Aves</v>
      </c>
      <c r="I2091" s="246" t="s">
        <v>102</v>
      </c>
    </row>
    <row r="2092" spans="2:10" x14ac:dyDescent="0.2">
      <c r="B2092" s="247" t="s">
        <v>8</v>
      </c>
      <c r="C2092" s="301">
        <v>19759</v>
      </c>
      <c r="D2092" s="260">
        <v>0.43194444444444446</v>
      </c>
      <c r="F2092" s="14">
        <v>967</v>
      </c>
      <c r="G2092" s="35"/>
      <c r="H2092" s="97" t="str">
        <f>VLOOKUP($F2092,'Alarm boxes'!$E$17:$F$962,2)</f>
        <v>Franklin Ave &amp; Monroe St</v>
      </c>
      <c r="I2092" s="246" t="s">
        <v>44</v>
      </c>
    </row>
    <row r="2093" spans="2:10" x14ac:dyDescent="0.2">
      <c r="B2093" s="247" t="s">
        <v>8</v>
      </c>
      <c r="C2093" s="301">
        <v>19760</v>
      </c>
      <c r="D2093" s="260">
        <v>0.61944444444444446</v>
      </c>
      <c r="F2093" s="14">
        <v>654</v>
      </c>
      <c r="G2093" s="35"/>
      <c r="H2093" s="97" t="str">
        <f>VLOOKUP($F2093,'Alarm boxes'!$E$17:$F$962,2)</f>
        <v>Franklin Ave Clifton Pl</v>
      </c>
      <c r="I2093" s="246" t="s">
        <v>49</v>
      </c>
    </row>
    <row r="2094" spans="2:10" x14ac:dyDescent="0.2">
      <c r="B2094" s="34" t="s">
        <v>8</v>
      </c>
      <c r="C2094" s="302">
        <v>19767</v>
      </c>
      <c r="D2094" s="266">
        <v>0.47222222222222227</v>
      </c>
      <c r="E2094" s="136">
        <v>0.55972222222222223</v>
      </c>
      <c r="F2094" s="137">
        <v>1084</v>
      </c>
      <c r="G2094" s="138" t="s">
        <v>1564</v>
      </c>
      <c r="H2094" s="139" t="str">
        <f>VLOOKUP($F2094,'Alarm boxes'!$E$17:$F$962,2)</f>
        <v>Lefferts &amp; Bedford Aves</v>
      </c>
      <c r="I2094" s="140" t="s">
        <v>1567</v>
      </c>
      <c r="J2094" s="349" t="s">
        <v>2291</v>
      </c>
    </row>
    <row r="2095" spans="2:10" x14ac:dyDescent="0.2">
      <c r="B2095" s="247" t="s">
        <v>8</v>
      </c>
      <c r="C2095" s="301">
        <v>19767</v>
      </c>
      <c r="D2095" s="260">
        <v>0.64722222222222225</v>
      </c>
      <c r="F2095" s="247">
        <v>638</v>
      </c>
      <c r="G2095" s="25"/>
      <c r="H2095" s="90" t="str">
        <f>VLOOKUP($F2095,'Alarm boxes'!$E$17:$F$962,2)</f>
        <v>Grand Ave &amp; Clifton Pl</v>
      </c>
      <c r="I2095" s="246" t="s">
        <v>1568</v>
      </c>
    </row>
    <row r="2096" spans="2:10" x14ac:dyDescent="0.2">
      <c r="B2096" s="247" t="s">
        <v>8</v>
      </c>
      <c r="C2096" s="301">
        <v>19768</v>
      </c>
      <c r="D2096" s="260">
        <v>0.39444444444444443</v>
      </c>
      <c r="F2096" s="247">
        <v>976</v>
      </c>
      <c r="G2096" s="25"/>
      <c r="H2096" s="90" t="str">
        <f>VLOOKUP($F2096,'Alarm boxes'!$E$17:$F$962,2)</f>
        <v>Classon &amp; St Marks Aves</v>
      </c>
      <c r="I2096" s="246" t="s">
        <v>50</v>
      </c>
    </row>
    <row r="2097" spans="2:12" x14ac:dyDescent="0.2">
      <c r="B2097" s="247" t="s">
        <v>8</v>
      </c>
      <c r="C2097" s="301">
        <v>19771</v>
      </c>
      <c r="D2097" s="260">
        <v>0.11527777777777777</v>
      </c>
      <c r="F2097" s="247">
        <v>968</v>
      </c>
      <c r="G2097" s="25"/>
      <c r="H2097" s="90" t="str">
        <f>VLOOKUP($F2097,'Alarm boxes'!$E$17:$F$962,2)</f>
        <v>Gates &amp; Classon Aves</v>
      </c>
      <c r="I2097" s="246" t="s">
        <v>49</v>
      </c>
    </row>
    <row r="2098" spans="2:12" x14ac:dyDescent="0.2">
      <c r="B2098" s="247" t="s">
        <v>8</v>
      </c>
      <c r="C2098" s="301">
        <v>19771</v>
      </c>
      <c r="D2098" s="260">
        <v>0.24861111111111112</v>
      </c>
      <c r="F2098" s="14">
        <v>1237</v>
      </c>
      <c r="G2098" s="35"/>
      <c r="H2098" s="97" t="str">
        <f>VLOOKUP($F2098,'Alarm boxes'!$E$17:$F$962,2)</f>
        <v>Flatbush &amp; 5th Aves</v>
      </c>
      <c r="I2098" s="246" t="s">
        <v>61</v>
      </c>
    </row>
    <row r="2099" spans="2:12" x14ac:dyDescent="0.2">
      <c r="B2099" s="247" t="s">
        <v>8</v>
      </c>
      <c r="C2099" s="301">
        <v>19772</v>
      </c>
      <c r="D2099" s="260">
        <v>0.26597222222222222</v>
      </c>
      <c r="F2099" s="14">
        <v>1080</v>
      </c>
      <c r="G2099" s="35"/>
      <c r="H2099" s="97" t="str">
        <f>VLOOKUP($F2099,'Alarm boxes'!$E$17:$F$962,2)</f>
        <v>Franklin Ave &amp; Montgomery St</v>
      </c>
      <c r="I2099" s="246" t="s">
        <v>260</v>
      </c>
    </row>
    <row r="2100" spans="2:12" x14ac:dyDescent="0.2">
      <c r="B2100" s="247" t="s">
        <v>8</v>
      </c>
      <c r="C2100" s="301">
        <v>19775</v>
      </c>
      <c r="D2100" s="260">
        <v>0.58680555555555558</v>
      </c>
      <c r="F2100" s="247">
        <v>1239</v>
      </c>
      <c r="G2100" s="25"/>
      <c r="H2100" s="90" t="str">
        <f>VLOOKUP($F2100,'Alarm boxes'!$E$17:$F$962,2)</f>
        <v>4th Ave &amp; Dean St</v>
      </c>
      <c r="I2100" s="246" t="s">
        <v>365</v>
      </c>
    </row>
    <row r="2101" spans="2:12" x14ac:dyDescent="0.2">
      <c r="B2101" s="247" t="s">
        <v>8</v>
      </c>
      <c r="C2101" s="301">
        <v>19775</v>
      </c>
      <c r="D2101" s="260">
        <v>0.71944444444444444</v>
      </c>
      <c r="F2101" s="247">
        <v>1010</v>
      </c>
      <c r="G2101" s="25"/>
      <c r="H2101" s="90" t="str">
        <f>VLOOKUP($F2101,'Alarm boxes'!$E$17:$F$962,2)</f>
        <v>Butler Pl 7 Plaza St</v>
      </c>
      <c r="I2101" s="246" t="s">
        <v>1537</v>
      </c>
    </row>
    <row r="2102" spans="2:12" x14ac:dyDescent="0.2">
      <c r="B2102" s="247" t="s">
        <v>8</v>
      </c>
      <c r="C2102" s="301">
        <v>19779</v>
      </c>
      <c r="D2102" s="260">
        <v>0.7583333333333333</v>
      </c>
      <c r="F2102" s="247">
        <v>1239</v>
      </c>
      <c r="G2102" s="25"/>
      <c r="H2102" s="90" t="str">
        <f>VLOOKUP($F2102,'Alarm boxes'!$E$17:$F$962,2)</f>
        <v>4th Ave &amp; Dean St</v>
      </c>
      <c r="I2102" s="246" t="s">
        <v>1347</v>
      </c>
    </row>
    <row r="2103" spans="2:12" x14ac:dyDescent="0.2">
      <c r="B2103" s="247" t="s">
        <v>8</v>
      </c>
      <c r="C2103" s="301">
        <v>19783</v>
      </c>
      <c r="D2103" s="260">
        <v>0.41111111111111115</v>
      </c>
      <c r="E2103" s="32">
        <v>0.43402777777777773</v>
      </c>
      <c r="F2103" s="14">
        <v>956</v>
      </c>
      <c r="G2103" s="35"/>
      <c r="H2103" s="97" t="str">
        <f>VLOOKUP($F2103,'Alarm boxes'!$E$17:$F$962,2)</f>
        <v>Bedford Ave &amp; Dean St</v>
      </c>
      <c r="I2103" s="246" t="s">
        <v>50</v>
      </c>
    </row>
    <row r="2104" spans="2:12" x14ac:dyDescent="0.2">
      <c r="B2104" s="247" t="s">
        <v>8</v>
      </c>
      <c r="C2104" s="301">
        <v>19783</v>
      </c>
      <c r="D2104" s="260">
        <v>0.67499999999999993</v>
      </c>
      <c r="F2104" s="247">
        <v>3941</v>
      </c>
      <c r="G2104" s="25"/>
      <c r="H2104" s="90" t="str">
        <f>VLOOKUP($F2104,'Alarm boxes'!$E$17:$F$962,2)</f>
        <v>Grand Ave &amp; Prospect Pl</v>
      </c>
      <c r="I2104" s="246" t="s">
        <v>50</v>
      </c>
    </row>
    <row r="2105" spans="2:12" x14ac:dyDescent="0.2">
      <c r="B2105" s="247" t="s">
        <v>8</v>
      </c>
      <c r="C2105" s="301">
        <v>19783</v>
      </c>
      <c r="D2105" s="260">
        <v>0.69791666666666663</v>
      </c>
      <c r="F2105" s="247">
        <v>625</v>
      </c>
      <c r="G2105" s="25"/>
      <c r="H2105" s="90" t="str">
        <f>VLOOKUP($F2105,'Alarm boxes'!$E$17:$F$962,2)</f>
        <v>Atlantic Ave &amp; Adelphi St</v>
      </c>
      <c r="I2105" s="246" t="s">
        <v>62</v>
      </c>
    </row>
    <row r="2106" spans="2:12" x14ac:dyDescent="0.2">
      <c r="B2106" s="16" t="s">
        <v>8</v>
      </c>
      <c r="C2106" s="303">
        <v>19783</v>
      </c>
      <c r="D2106" s="264">
        <v>0.72083333333333333</v>
      </c>
      <c r="E2106" s="16"/>
      <c r="F2106" s="38">
        <v>653</v>
      </c>
      <c r="G2106" s="73"/>
      <c r="H2106" s="132" t="str">
        <f>VLOOKUP($F2106,'Alarm boxes'!$E$17:$F$962,2)</f>
        <v>Lafayette  &amp; Classon Aves</v>
      </c>
      <c r="I2106" s="48" t="s">
        <v>62</v>
      </c>
      <c r="J2106" s="413"/>
    </row>
    <row r="2107" spans="2:12" x14ac:dyDescent="0.2">
      <c r="B2107" s="247" t="s">
        <v>8</v>
      </c>
      <c r="C2107" s="301">
        <v>19784</v>
      </c>
      <c r="D2107" s="260">
        <v>0.68680555555555556</v>
      </c>
      <c r="E2107" s="32">
        <v>0.72013888888888899</v>
      </c>
      <c r="F2107" s="247">
        <v>623</v>
      </c>
      <c r="G2107" s="29" t="s">
        <v>1572</v>
      </c>
      <c r="H2107" s="90" t="str">
        <f>VLOOKUP($F2107,'Alarm boxes'!$E$17:$F$962,2)</f>
        <v>Greene &amp; Clermont Aves</v>
      </c>
      <c r="I2107" s="246" t="s">
        <v>1574</v>
      </c>
      <c r="J2107" s="348" t="s">
        <v>2278</v>
      </c>
      <c r="L2107" s="262" t="str">
        <f>CONCATENATE($J$7,H2107,$J$8,MID(I2107,8,1))</f>
        <v>Special box Greene &amp; Clermont Aves terminal l</v>
      </c>
    </row>
    <row r="2108" spans="2:12" x14ac:dyDescent="0.2">
      <c r="B2108" s="247" t="s">
        <v>8</v>
      </c>
      <c r="C2108" s="301">
        <v>19787</v>
      </c>
      <c r="D2108" s="260">
        <v>0.30624999999999997</v>
      </c>
      <c r="F2108" s="14">
        <v>981</v>
      </c>
      <c r="G2108" s="35"/>
      <c r="H2108" s="97" t="str">
        <f>VLOOKUP($F2108,'Alarm boxes'!$E$17:$F$962,2)</f>
        <v>Grand &amp; Atlantic Aves</v>
      </c>
      <c r="I2108" s="246" t="s">
        <v>1575</v>
      </c>
    </row>
    <row r="2109" spans="2:12" x14ac:dyDescent="0.2">
      <c r="B2109" s="247" t="s">
        <v>8</v>
      </c>
      <c r="C2109" s="301">
        <v>19787</v>
      </c>
      <c r="D2109" s="260">
        <v>0.80625000000000002</v>
      </c>
      <c r="F2109" s="247">
        <v>952</v>
      </c>
      <c r="G2109" s="25"/>
      <c r="H2109" s="90" t="str">
        <f>VLOOKUP($F2109,'Alarm boxes'!$E$17:$F$962,2)</f>
        <v>Bedford Ave &amp; Park Pl</v>
      </c>
      <c r="I2109" s="246" t="s">
        <v>1576</v>
      </c>
    </row>
    <row r="2110" spans="2:12" x14ac:dyDescent="0.2">
      <c r="B2110" s="247" t="s">
        <v>8</v>
      </c>
      <c r="C2110" s="301">
        <v>19791</v>
      </c>
      <c r="D2110" s="260">
        <v>0.60277777777777775</v>
      </c>
      <c r="F2110" s="247">
        <v>990</v>
      </c>
      <c r="G2110" s="29" t="s">
        <v>1496</v>
      </c>
      <c r="H2110" s="90" t="str">
        <f>VLOOKUP($F2110,'Alarm boxes'!$E$17:$F$962,2)</f>
        <v>Dean St &amp; Vanderbilt Ave</v>
      </c>
      <c r="I2110" s="246" t="s">
        <v>62</v>
      </c>
      <c r="J2110" s="348" t="str">
        <f>CONCATENATE(B2110,$J$6,F2110)</f>
        <v>E 219 special call to box 990</v>
      </c>
    </row>
    <row r="2111" spans="2:12" x14ac:dyDescent="0.2">
      <c r="B2111" s="247" t="s">
        <v>8</v>
      </c>
      <c r="C2111" s="301">
        <v>19791</v>
      </c>
      <c r="D2111" s="260">
        <v>0.61875000000000002</v>
      </c>
      <c r="F2111" s="247">
        <v>613</v>
      </c>
      <c r="G2111" s="25"/>
      <c r="H2111" s="90" t="str">
        <f>VLOOKUP($F2111,'Alarm boxes'!$E$17:$F$962,2)</f>
        <v>Fulton St &amp; Carlton Ave</v>
      </c>
      <c r="I2111" s="246" t="s">
        <v>327</v>
      </c>
    </row>
    <row r="2112" spans="2:12" x14ac:dyDescent="0.2">
      <c r="B2112" s="247" t="s">
        <v>8</v>
      </c>
      <c r="C2112" s="301">
        <v>19792</v>
      </c>
      <c r="D2112" s="260">
        <v>0.69444444444444453</v>
      </c>
      <c r="F2112" s="247">
        <v>970</v>
      </c>
      <c r="G2112" s="25"/>
      <c r="H2112" s="90" t="str">
        <f>VLOOKUP($F2112,'Alarm boxes'!$E$17:$F$962,2)</f>
        <v>Fulton St &amp; Classon Ave</v>
      </c>
      <c r="I2112" s="246" t="s">
        <v>1329</v>
      </c>
    </row>
    <row r="2113" spans="2:10" x14ac:dyDescent="0.2">
      <c r="B2113" s="247" t="s">
        <v>8</v>
      </c>
      <c r="C2113" s="301">
        <v>19794</v>
      </c>
      <c r="D2113" s="260">
        <v>0.80069444444444438</v>
      </c>
      <c r="F2113" s="247">
        <v>1237</v>
      </c>
      <c r="G2113" s="25"/>
      <c r="H2113" s="90" t="str">
        <f>VLOOKUP($F2113,'Alarm boxes'!$E$17:$F$962,2)</f>
        <v>Flatbush &amp; 5th Aves</v>
      </c>
      <c r="I2113" s="246" t="s">
        <v>62</v>
      </c>
    </row>
    <row r="2114" spans="2:10" x14ac:dyDescent="0.2">
      <c r="B2114" s="247" t="s">
        <v>8</v>
      </c>
      <c r="C2114" s="301">
        <v>19795</v>
      </c>
      <c r="D2114" s="260">
        <v>0.79652777777777783</v>
      </c>
      <c r="F2114" s="247">
        <v>961</v>
      </c>
      <c r="G2114" s="25"/>
      <c r="H2114" s="90" t="str">
        <f>VLOOKUP($F2114,'Alarm boxes'!$E$17:$F$962,2)</f>
        <v>Franklin Ave &amp; Fulton St</v>
      </c>
      <c r="I2114" s="246" t="s">
        <v>61</v>
      </c>
    </row>
    <row r="2115" spans="2:10" x14ac:dyDescent="0.2">
      <c r="B2115" s="247" t="s">
        <v>8</v>
      </c>
      <c r="C2115" s="301">
        <v>19795</v>
      </c>
      <c r="D2115" s="260">
        <v>0.84861111111111109</v>
      </c>
      <c r="F2115" s="14">
        <v>1078</v>
      </c>
      <c r="G2115" s="35"/>
      <c r="H2115" s="97" t="str">
        <f>VLOOKUP($F2115,'Alarm boxes'!$E$17:$F$962,2)</f>
        <v>Crown St &amp; Washington Ave</v>
      </c>
      <c r="I2115" s="246" t="s">
        <v>61</v>
      </c>
    </row>
    <row r="2116" spans="2:10" x14ac:dyDescent="0.2">
      <c r="B2116" s="247" t="s">
        <v>8</v>
      </c>
      <c r="C2116" s="301">
        <v>19799</v>
      </c>
      <c r="D2116" s="260">
        <v>0.48194444444444445</v>
      </c>
      <c r="F2116" s="247">
        <v>638</v>
      </c>
      <c r="G2116" s="25"/>
      <c r="H2116" s="90" t="str">
        <f>VLOOKUP($F2116,'Alarm boxes'!$E$17:$F$962,2)</f>
        <v>Grand Ave &amp; Clifton Pl</v>
      </c>
      <c r="I2116" s="246" t="s">
        <v>50</v>
      </c>
    </row>
    <row r="2117" spans="2:10" ht="13.5" thickBot="1" x14ac:dyDescent="0.25">
      <c r="B2117" s="247" t="s">
        <v>8</v>
      </c>
      <c r="C2117" s="301">
        <v>19800</v>
      </c>
      <c r="D2117" s="260">
        <v>0.4604166666666667</v>
      </c>
      <c r="F2117" s="247">
        <v>988</v>
      </c>
      <c r="G2117" s="25"/>
      <c r="H2117" s="90" t="str">
        <f>VLOOKUP($F2117,'Alarm boxes'!$E$17:$F$962,2)</f>
        <v>Atlantic &amp; Vanderbilt Aves</v>
      </c>
      <c r="I2117" s="246" t="s">
        <v>1575</v>
      </c>
    </row>
    <row r="2118" spans="2:10" x14ac:dyDescent="0.2">
      <c r="B2118" s="84" t="s">
        <v>8</v>
      </c>
      <c r="C2118" s="311">
        <v>19802</v>
      </c>
      <c r="D2118" s="279"/>
      <c r="E2118" s="74"/>
      <c r="F2118" s="74"/>
      <c r="G2118" s="75"/>
      <c r="H2118" s="99" t="s">
        <v>1180</v>
      </c>
      <c r="I2118" s="99" t="s">
        <v>1180</v>
      </c>
      <c r="J2118" s="316"/>
    </row>
    <row r="2119" spans="2:10" x14ac:dyDescent="0.2">
      <c r="B2119" s="317" t="s">
        <v>8</v>
      </c>
      <c r="C2119" s="364">
        <v>19811</v>
      </c>
      <c r="D2119" s="318"/>
      <c r="E2119" s="319"/>
      <c r="F2119" s="319"/>
      <c r="G2119" s="401"/>
      <c r="H2119" s="393" t="s">
        <v>1180</v>
      </c>
      <c r="I2119" s="393" t="s">
        <v>1180</v>
      </c>
      <c r="J2119" s="320"/>
    </row>
    <row r="2120" spans="2:10" x14ac:dyDescent="0.2">
      <c r="B2120" s="516" t="s">
        <v>8</v>
      </c>
      <c r="C2120" s="517">
        <v>19812</v>
      </c>
      <c r="D2120" s="518"/>
      <c r="E2120" s="519"/>
      <c r="F2120" s="519"/>
      <c r="G2120" s="520"/>
      <c r="H2120" s="521" t="s">
        <v>1084</v>
      </c>
      <c r="I2120" s="521" t="s">
        <v>1084</v>
      </c>
      <c r="J2120" s="522"/>
    </row>
    <row r="2121" spans="2:10" ht="13.5" thickBot="1" x14ac:dyDescent="0.25">
      <c r="B2121" s="85" t="s">
        <v>8</v>
      </c>
      <c r="C2121" s="312">
        <v>19821</v>
      </c>
      <c r="D2121" s="280"/>
      <c r="E2121" s="76"/>
      <c r="F2121" s="76"/>
      <c r="G2121" s="77"/>
      <c r="H2121" s="100" t="s">
        <v>1084</v>
      </c>
      <c r="I2121" s="100" t="s">
        <v>1084</v>
      </c>
      <c r="J2121" s="321"/>
    </row>
    <row r="2122" spans="2:10" x14ac:dyDescent="0.2">
      <c r="B2122" s="247" t="s">
        <v>8</v>
      </c>
      <c r="C2122" s="301">
        <v>19824</v>
      </c>
      <c r="D2122" s="260">
        <v>0.4145833333333333</v>
      </c>
      <c r="F2122" s="247">
        <v>657</v>
      </c>
      <c r="G2122" s="25"/>
      <c r="H2122" s="90" t="str">
        <f>VLOOKUP($F2122,'Alarm boxes'!$E$17:$F$962,2)</f>
        <v>Greene &amp; Bedford Aves</v>
      </c>
      <c r="I2122" s="246" t="s">
        <v>50</v>
      </c>
    </row>
    <row r="2123" spans="2:10" x14ac:dyDescent="0.2">
      <c r="B2123" s="247" t="s">
        <v>8</v>
      </c>
      <c r="C2123" s="301">
        <v>19827</v>
      </c>
      <c r="D2123" s="260">
        <v>4.5833333333333337E-2</v>
      </c>
      <c r="F2123" s="247">
        <v>952</v>
      </c>
      <c r="G2123" s="25"/>
      <c r="H2123" s="90" t="str">
        <f>VLOOKUP($F2123,'Alarm boxes'!$E$17:$F$962,2)</f>
        <v>Bedford Ave &amp; Park Pl</v>
      </c>
      <c r="I2123" s="246" t="s">
        <v>50</v>
      </c>
    </row>
    <row r="2124" spans="2:10" x14ac:dyDescent="0.2">
      <c r="B2124" s="34" t="s">
        <v>8</v>
      </c>
      <c r="C2124" s="302">
        <v>19827</v>
      </c>
      <c r="D2124" s="266">
        <v>0.95208333333333339</v>
      </c>
      <c r="E2124" s="136">
        <v>0.25347222222222221</v>
      </c>
      <c r="F2124" s="137">
        <v>551</v>
      </c>
      <c r="G2124" s="138" t="s">
        <v>1573</v>
      </c>
      <c r="H2124" s="139" t="str">
        <f>VLOOKUP($F2124,'Alarm boxes'!$E$17:$F$962,2)</f>
        <v>Bergan &amp; Smith Sts</v>
      </c>
      <c r="I2124" s="140" t="s">
        <v>1577</v>
      </c>
      <c r="J2124" s="349" t="s">
        <v>2290</v>
      </c>
    </row>
    <row r="2125" spans="2:10" x14ac:dyDescent="0.2">
      <c r="B2125" s="247" t="s">
        <v>8</v>
      </c>
      <c r="C2125" s="301">
        <v>19828</v>
      </c>
      <c r="D2125" s="260">
        <v>0.29236111111111113</v>
      </c>
      <c r="F2125" s="247">
        <v>971</v>
      </c>
      <c r="G2125" s="25"/>
      <c r="H2125" s="90" t="str">
        <f>VLOOKUP($F2125,'Alarm boxes'!$E$17:$F$962,2)</f>
        <v>Pacific St &amp; Franklin Ave</v>
      </c>
      <c r="I2125" s="246" t="s">
        <v>1578</v>
      </c>
    </row>
    <row r="2126" spans="2:10" x14ac:dyDescent="0.2">
      <c r="B2126" s="247" t="s">
        <v>8</v>
      </c>
      <c r="C2126" s="301">
        <v>19831</v>
      </c>
      <c r="D2126" s="260">
        <v>0.51874999999999993</v>
      </c>
      <c r="F2126" s="247">
        <v>968</v>
      </c>
      <c r="G2126" s="25"/>
      <c r="H2126" s="90" t="str">
        <f>VLOOKUP($F2126,'Alarm boxes'!$E$17:$F$962,2)</f>
        <v>Gates &amp; Classon Aves</v>
      </c>
      <c r="I2126" s="246" t="s">
        <v>50</v>
      </c>
    </row>
    <row r="2127" spans="2:10" x14ac:dyDescent="0.2">
      <c r="B2127" s="247" t="s">
        <v>8</v>
      </c>
      <c r="C2127" s="301">
        <v>19834</v>
      </c>
      <c r="D2127" s="260">
        <v>0.81597222222222221</v>
      </c>
      <c r="E2127" s="32">
        <v>0.875</v>
      </c>
      <c r="F2127" s="247">
        <v>974</v>
      </c>
      <c r="G2127" s="25"/>
      <c r="H2127" s="90" t="str">
        <f>VLOOKUP($F2127,'Alarm boxes'!$E$17:$F$962,2)</f>
        <v>Classon Ave &amp; Dean St</v>
      </c>
      <c r="I2127" s="246" t="s">
        <v>1579</v>
      </c>
    </row>
    <row r="2128" spans="2:10" x14ac:dyDescent="0.2">
      <c r="B2128" s="247" t="s">
        <v>8</v>
      </c>
      <c r="C2128" s="301">
        <v>19835</v>
      </c>
      <c r="D2128" s="260">
        <v>0.16250000000000001</v>
      </c>
      <c r="E2128" s="32">
        <v>0.18680555555555556</v>
      </c>
      <c r="F2128" s="247">
        <v>983</v>
      </c>
      <c r="G2128" s="25"/>
      <c r="H2128" s="90" t="str">
        <f>VLOOKUP($F2128,'Alarm boxes'!$E$17:$F$962,2)</f>
        <v>Washinton Ave &amp; Fulton St</v>
      </c>
      <c r="I2128" s="246" t="s">
        <v>739</v>
      </c>
    </row>
    <row r="2129" spans="2:10" x14ac:dyDescent="0.2">
      <c r="B2129" s="247" t="s">
        <v>8</v>
      </c>
      <c r="C2129" s="301">
        <v>19835</v>
      </c>
      <c r="D2129" s="260">
        <v>0.90138888888888891</v>
      </c>
      <c r="F2129" s="247">
        <v>1071</v>
      </c>
      <c r="G2129" s="25"/>
      <c r="H2129" s="90" t="str">
        <f>VLOOKUP($F2129,'Alarm boxes'!$E$17:$F$962,2)</f>
        <v>Eastern Pkway &amp; Classon Ave</v>
      </c>
      <c r="I2129" s="246" t="s">
        <v>196</v>
      </c>
    </row>
    <row r="2130" spans="2:10" x14ac:dyDescent="0.2">
      <c r="B2130" s="247" t="s">
        <v>8</v>
      </c>
      <c r="C2130" s="301">
        <v>19840</v>
      </c>
      <c r="D2130" s="260">
        <v>0.66180555555555554</v>
      </c>
      <c r="E2130" s="32">
        <v>0.68888888888888899</v>
      </c>
      <c r="F2130" s="247">
        <v>1235</v>
      </c>
      <c r="G2130" s="25"/>
      <c r="H2130" s="90" t="str">
        <f>VLOOKUP($F2130,'Alarm boxes'!$E$17:$F$962,2)</f>
        <v>Pacific St &amp; Carlton Ave</v>
      </c>
      <c r="I2130" s="246" t="s">
        <v>1273</v>
      </c>
    </row>
    <row r="2131" spans="2:10" x14ac:dyDescent="0.2">
      <c r="B2131" s="247" t="s">
        <v>8</v>
      </c>
      <c r="C2131" s="301">
        <v>19840</v>
      </c>
      <c r="D2131" s="260">
        <v>0.72777777777777775</v>
      </c>
      <c r="F2131" s="247">
        <v>1235</v>
      </c>
      <c r="G2131" s="25"/>
      <c r="H2131" s="90" t="str">
        <f>VLOOKUP($F2131,'Alarm boxes'!$E$17:$F$962,2)</f>
        <v>Pacific St &amp; Carlton Ave</v>
      </c>
      <c r="I2131" s="246" t="s">
        <v>1273</v>
      </c>
    </row>
    <row r="2132" spans="2:10" x14ac:dyDescent="0.2">
      <c r="B2132" s="247" t="s">
        <v>8</v>
      </c>
      <c r="C2132" s="301">
        <v>19842</v>
      </c>
      <c r="D2132" s="260">
        <v>0.83263888888888893</v>
      </c>
      <c r="E2132" s="32">
        <v>0.8534722222222223</v>
      </c>
      <c r="F2132" s="247">
        <v>625</v>
      </c>
      <c r="G2132" s="25"/>
      <c r="H2132" s="90" t="str">
        <f>VLOOKUP($F2132,'Alarm boxes'!$E$17:$F$962,2)</f>
        <v>Atlantic Ave &amp; Adelphi St</v>
      </c>
      <c r="I2132" s="246" t="s">
        <v>262</v>
      </c>
    </row>
    <row r="2133" spans="2:10" x14ac:dyDescent="0.2">
      <c r="B2133" s="16" t="s">
        <v>8</v>
      </c>
      <c r="C2133" s="303">
        <v>19843</v>
      </c>
      <c r="D2133" s="264">
        <v>0.82986111111111116</v>
      </c>
      <c r="E2133" s="16"/>
      <c r="F2133" s="16">
        <v>967</v>
      </c>
      <c r="G2133" s="30"/>
      <c r="H2133" s="91" t="str">
        <f>VLOOKUP($F2133,'Alarm boxes'!$E$17:$F$962,2)</f>
        <v>Franklin Ave &amp; Monroe St</v>
      </c>
      <c r="I2133" s="48" t="s">
        <v>1586</v>
      </c>
      <c r="J2133" s="413"/>
    </row>
    <row r="2134" spans="2:10" x14ac:dyDescent="0.2">
      <c r="B2134" s="247" t="s">
        <v>8</v>
      </c>
      <c r="C2134" s="301">
        <v>19847</v>
      </c>
      <c r="D2134" s="260">
        <v>0.66597222222222219</v>
      </c>
      <c r="E2134" s="32">
        <v>0.69166666666666676</v>
      </c>
      <c r="F2134" s="247">
        <v>1235</v>
      </c>
      <c r="G2134" s="25"/>
      <c r="H2134" s="90" t="str">
        <f>VLOOKUP($F2134,'Alarm boxes'!$E$17:$F$962,2)</f>
        <v>Pacific St &amp; Carlton Ave</v>
      </c>
      <c r="I2134" s="246" t="s">
        <v>49</v>
      </c>
    </row>
    <row r="2135" spans="2:10" x14ac:dyDescent="0.2">
      <c r="B2135" s="247" t="s">
        <v>8</v>
      </c>
      <c r="C2135" s="301">
        <v>19848</v>
      </c>
      <c r="D2135" s="260">
        <v>0.43055555555555558</v>
      </c>
      <c r="F2135" s="247">
        <v>3949</v>
      </c>
      <c r="G2135" s="25"/>
      <c r="H2135" s="90" t="str">
        <f>VLOOKUP($F2135,'Alarm boxes'!$E$17:$F$962,2)</f>
        <v>Lafayette &amp; Washington Aves</v>
      </c>
      <c r="I2135" s="246" t="s">
        <v>50</v>
      </c>
    </row>
    <row r="2136" spans="2:10" x14ac:dyDescent="0.2">
      <c r="B2136" s="247" t="s">
        <v>8</v>
      </c>
      <c r="C2136" s="301">
        <v>19850</v>
      </c>
      <c r="D2136" s="260">
        <v>0.86111111111111116</v>
      </c>
      <c r="F2136" s="247">
        <v>1070</v>
      </c>
      <c r="G2136" s="25"/>
      <c r="H2136" s="90" t="str">
        <f>VLOOKUP($F2136,'Alarm boxes'!$E$17:$F$962,2)</f>
        <v>Park Pl and Classon Ave</v>
      </c>
      <c r="I2136" s="246" t="s">
        <v>285</v>
      </c>
    </row>
    <row r="2137" spans="2:10" x14ac:dyDescent="0.2">
      <c r="B2137" s="247" t="s">
        <v>8</v>
      </c>
      <c r="C2137" s="301">
        <v>19851</v>
      </c>
      <c r="D2137" s="260">
        <v>0.85902777777777783</v>
      </c>
      <c r="F2137" s="247">
        <v>983</v>
      </c>
      <c r="G2137" s="25"/>
      <c r="H2137" s="90" t="str">
        <f>VLOOKUP($F2137,'Alarm boxes'!$E$17:$F$962,2)</f>
        <v>Washinton Ave &amp; Fulton St</v>
      </c>
      <c r="I2137" s="246" t="s">
        <v>50</v>
      </c>
    </row>
    <row r="2138" spans="2:10" x14ac:dyDescent="0.2">
      <c r="B2138" s="247" t="s">
        <v>8</v>
      </c>
      <c r="C2138" s="301">
        <v>19852</v>
      </c>
      <c r="D2138" s="260">
        <v>0.11458333333333333</v>
      </c>
      <c r="F2138" s="247">
        <v>988</v>
      </c>
      <c r="G2138" s="25"/>
      <c r="H2138" s="90" t="str">
        <f>VLOOKUP($F2138,'Alarm boxes'!$E$17:$F$962,2)</f>
        <v>Atlantic &amp; Vanderbilt Aves</v>
      </c>
      <c r="I2138" s="246" t="s">
        <v>44</v>
      </c>
    </row>
    <row r="2139" spans="2:10" x14ac:dyDescent="0.2">
      <c r="B2139" s="247" t="s">
        <v>8</v>
      </c>
      <c r="C2139" s="301">
        <v>19855</v>
      </c>
      <c r="D2139" s="260">
        <v>0.60833333333333328</v>
      </c>
      <c r="F2139" s="247">
        <v>655</v>
      </c>
      <c r="G2139" s="25"/>
      <c r="H2139" s="90" t="str">
        <f>VLOOKUP($F2139,'Alarm boxes'!$E$17:$F$962,2)</f>
        <v>Greene &amp; Classon Aves</v>
      </c>
      <c r="I2139" s="246" t="s">
        <v>102</v>
      </c>
    </row>
    <row r="2140" spans="2:10" x14ac:dyDescent="0.2">
      <c r="B2140" s="247" t="s">
        <v>8</v>
      </c>
      <c r="C2140" s="301">
        <v>19856</v>
      </c>
      <c r="D2140" s="260">
        <v>0.56319444444444444</v>
      </c>
      <c r="E2140" s="32">
        <v>0.75</v>
      </c>
      <c r="F2140" s="247">
        <v>1235</v>
      </c>
      <c r="G2140" s="25"/>
      <c r="H2140" s="90" t="str">
        <f>VLOOKUP($F2140,'Alarm boxes'!$E$17:$F$962,2)</f>
        <v>Pacific St &amp; Carlton Ave</v>
      </c>
      <c r="I2140" s="246" t="s">
        <v>1587</v>
      </c>
    </row>
    <row r="2141" spans="2:10" x14ac:dyDescent="0.2">
      <c r="B2141" s="247" t="s">
        <v>8</v>
      </c>
      <c r="C2141" s="301">
        <v>19858</v>
      </c>
      <c r="D2141" s="260">
        <v>0.81527777777777777</v>
      </c>
      <c r="F2141" s="247">
        <v>968</v>
      </c>
      <c r="G2141" s="25"/>
      <c r="H2141" s="90" t="str">
        <f>VLOOKUP($F2141,'Alarm boxes'!$E$17:$F$962,2)</f>
        <v>Gates &amp; Classon Aves</v>
      </c>
      <c r="I2141" s="246" t="s">
        <v>196</v>
      </c>
    </row>
    <row r="2142" spans="2:10" x14ac:dyDescent="0.2">
      <c r="B2142" s="247" t="s">
        <v>8</v>
      </c>
      <c r="C2142" s="301">
        <v>19859</v>
      </c>
      <c r="D2142" s="260">
        <v>0.11666666666666665</v>
      </c>
      <c r="F2142" s="247">
        <v>1238</v>
      </c>
      <c r="G2142" s="25"/>
      <c r="H2142" s="90" t="str">
        <f>VLOOKUP($F2142,'Alarm boxes'!$E$17:$F$962,2)</f>
        <v>4th &amp; Flatbush Aves</v>
      </c>
      <c r="I2142" s="246" t="s">
        <v>209</v>
      </c>
    </row>
    <row r="2143" spans="2:10" x14ac:dyDescent="0.2">
      <c r="B2143" s="247" t="s">
        <v>8</v>
      </c>
      <c r="C2143" s="301">
        <v>19859</v>
      </c>
      <c r="D2143" s="260">
        <v>0.19375000000000001</v>
      </c>
      <c r="F2143" s="247">
        <v>970</v>
      </c>
      <c r="G2143" s="25"/>
      <c r="H2143" s="90" t="str">
        <f>VLOOKUP($F2143,'Alarm boxes'!$E$17:$F$962,2)</f>
        <v>Fulton St &amp; Classon Ave</v>
      </c>
      <c r="I2143" s="246" t="s">
        <v>50</v>
      </c>
    </row>
    <row r="2144" spans="2:10" x14ac:dyDescent="0.2">
      <c r="B2144" s="247" t="s">
        <v>8</v>
      </c>
      <c r="C2144" s="301">
        <v>19867</v>
      </c>
      <c r="D2144" s="260">
        <v>0.77847222222222223</v>
      </c>
      <c r="F2144" s="247">
        <v>1099</v>
      </c>
      <c r="G2144" s="25"/>
      <c r="H2144" s="90" t="str">
        <f>VLOOKUP($F2144,'Alarm boxes'!$E$17:$F$962,2)</f>
        <v>1090 ' S of Grand Army Plaza</v>
      </c>
      <c r="I2144" s="246" t="s">
        <v>209</v>
      </c>
    </row>
    <row r="2145" spans="2:10" x14ac:dyDescent="0.2">
      <c r="B2145" s="247" t="s">
        <v>8</v>
      </c>
      <c r="C2145" s="301">
        <v>19867</v>
      </c>
      <c r="D2145" s="260">
        <v>0.80138888888888893</v>
      </c>
      <c r="F2145" s="247">
        <v>1073</v>
      </c>
      <c r="G2145" s="25"/>
      <c r="H2145" s="90" t="str">
        <f>VLOOKUP($F2145,'Alarm boxes'!$E$17:$F$962,2)</f>
        <v>Bedgord Ave &amp; Eastern Pkway</v>
      </c>
      <c r="I2145" s="246" t="s">
        <v>196</v>
      </c>
    </row>
    <row r="2146" spans="2:10" x14ac:dyDescent="0.2">
      <c r="B2146" s="247" t="s">
        <v>8</v>
      </c>
      <c r="C2146" s="301">
        <v>19867</v>
      </c>
      <c r="D2146" s="260">
        <v>0.8125</v>
      </c>
      <c r="E2146" s="32">
        <v>0.83333333333333337</v>
      </c>
      <c r="F2146" s="247">
        <v>983</v>
      </c>
      <c r="G2146" s="25"/>
      <c r="H2146" s="90" t="str">
        <f>VLOOKUP($F2146,'Alarm boxes'!$E$17:$F$962,2)</f>
        <v>Washinton Ave &amp; Fulton St</v>
      </c>
      <c r="I2146" s="246" t="s">
        <v>1339</v>
      </c>
    </row>
    <row r="2147" spans="2:10" x14ac:dyDescent="0.2">
      <c r="B2147" s="247" t="s">
        <v>8</v>
      </c>
      <c r="C2147" s="301">
        <v>19867</v>
      </c>
      <c r="D2147" s="260">
        <v>0.84027777777777779</v>
      </c>
      <c r="F2147" s="247">
        <v>976</v>
      </c>
      <c r="G2147" s="25"/>
      <c r="H2147" s="90" t="str">
        <f>VLOOKUP($F2147,'Alarm boxes'!$E$17:$F$962,2)</f>
        <v>Classon &amp; St Marks Aves</v>
      </c>
      <c r="I2147" s="246" t="s">
        <v>50</v>
      </c>
    </row>
    <row r="2148" spans="2:10" x14ac:dyDescent="0.2">
      <c r="B2148" s="247" t="s">
        <v>8</v>
      </c>
      <c r="C2148" s="301">
        <v>19868</v>
      </c>
      <c r="D2148" s="260">
        <v>8.5416666666666655E-2</v>
      </c>
      <c r="F2148" s="247">
        <v>1233</v>
      </c>
      <c r="G2148" s="25"/>
      <c r="H2148" s="90" t="str">
        <f>VLOOKUP($F2148,'Alarm boxes'!$E$17:$F$962,2)</f>
        <v>Prospect PL &amp; Carlton Ave</v>
      </c>
      <c r="I2148" s="246" t="s">
        <v>44</v>
      </c>
    </row>
    <row r="2149" spans="2:10" x14ac:dyDescent="0.2">
      <c r="B2149" s="247" t="s">
        <v>8</v>
      </c>
      <c r="C2149" s="301">
        <v>19871</v>
      </c>
      <c r="D2149" s="260">
        <v>0.43263888888888885</v>
      </c>
      <c r="F2149" s="14">
        <v>1098</v>
      </c>
      <c r="G2149" s="35"/>
      <c r="H2149" s="97" t="str">
        <f>VLOOKUP($F2149,'Alarm boxes'!$E$17:$F$962,2)</f>
        <v>Flatbush Ave, 1090' S of GAP (Grand Army Plaza)</v>
      </c>
      <c r="I2149" s="246" t="s">
        <v>174</v>
      </c>
    </row>
    <row r="2150" spans="2:10" x14ac:dyDescent="0.2">
      <c r="B2150" s="247" t="s">
        <v>8</v>
      </c>
      <c r="C2150" s="301">
        <v>19872</v>
      </c>
      <c r="D2150" s="260">
        <v>0.7368055555555556</v>
      </c>
      <c r="F2150" s="14">
        <v>1244</v>
      </c>
      <c r="G2150" s="35"/>
      <c r="H2150" s="97" t="str">
        <f>VLOOKUP($F2150,'Alarm boxes'!$E$17:$F$962,2)</f>
        <v>5th Ave &amp; Park Pl</v>
      </c>
      <c r="I2150" s="246" t="s">
        <v>50</v>
      </c>
    </row>
    <row r="2151" spans="2:10" x14ac:dyDescent="0.2">
      <c r="B2151" s="34" t="s">
        <v>8</v>
      </c>
      <c r="C2151" s="302">
        <v>19874</v>
      </c>
      <c r="D2151" s="266">
        <v>0.76041666666666663</v>
      </c>
      <c r="E2151" s="136">
        <v>0.88055555555555554</v>
      </c>
      <c r="F2151" s="137">
        <v>358</v>
      </c>
      <c r="G2151" s="138" t="s">
        <v>1585</v>
      </c>
      <c r="H2151" s="139" t="str">
        <f>VLOOKUP($F2151,'Alarm boxes'!$E$17:$F$962,2)</f>
        <v>Throop Ave &amp; Floyd St</v>
      </c>
      <c r="I2151" s="150" t="s">
        <v>1588</v>
      </c>
      <c r="J2151" s="349" t="s">
        <v>2306</v>
      </c>
    </row>
    <row r="2152" spans="2:10" x14ac:dyDescent="0.2">
      <c r="B2152" s="247" t="s">
        <v>8</v>
      </c>
      <c r="C2152" s="301">
        <v>19874</v>
      </c>
      <c r="D2152" s="260">
        <v>0.77500000000000002</v>
      </c>
      <c r="F2152" s="14">
        <v>352</v>
      </c>
      <c r="G2152" s="35"/>
      <c r="H2152" s="97" t="str">
        <f>VLOOKUP($F2152,'Alarm boxes'!$E$17:$F$962,2)</f>
        <v>Marcy Ave &amp; Walton St</v>
      </c>
      <c r="I2152" s="246" t="s">
        <v>288</v>
      </c>
    </row>
    <row r="2153" spans="2:10" x14ac:dyDescent="0.2">
      <c r="B2153" s="247" t="s">
        <v>8</v>
      </c>
      <c r="C2153" s="301">
        <v>19874</v>
      </c>
      <c r="D2153" s="260">
        <v>0.84027777777777779</v>
      </c>
      <c r="F2153" s="14">
        <v>678</v>
      </c>
      <c r="G2153" s="35"/>
      <c r="H2153" s="97" t="str">
        <f>VLOOKUP($F2153,'Alarm boxes'!$E$17:$F$962,2)</f>
        <v>Marcy Ave &amp; Koscuisko St</v>
      </c>
      <c r="I2153" s="246" t="s">
        <v>44</v>
      </c>
    </row>
    <row r="2154" spans="2:10" x14ac:dyDescent="0.2">
      <c r="B2154" s="247" t="s">
        <v>8</v>
      </c>
      <c r="C2154" s="301">
        <v>19874</v>
      </c>
      <c r="D2154" s="260">
        <v>0.9784722222222223</v>
      </c>
      <c r="F2154" s="247">
        <v>1245</v>
      </c>
      <c r="G2154" s="25"/>
      <c r="H2154" s="90" t="str">
        <f>VLOOKUP($F2154,'Alarm boxes'!$E$17:$F$962,2)</f>
        <v>6th Ave &amp; Prospect Pl</v>
      </c>
      <c r="I2154" s="246" t="s">
        <v>1589</v>
      </c>
    </row>
    <row r="2155" spans="2:10" x14ac:dyDescent="0.2">
      <c r="B2155" s="16" t="s">
        <v>8</v>
      </c>
      <c r="C2155" s="303">
        <v>19875</v>
      </c>
      <c r="D2155" s="264">
        <v>0.95277777777777783</v>
      </c>
      <c r="E2155" s="16"/>
      <c r="F2155" s="16">
        <v>971</v>
      </c>
      <c r="G2155" s="30"/>
      <c r="H2155" s="91" t="str">
        <f>VLOOKUP($F2155,'Alarm boxes'!$E$17:$F$962,2)</f>
        <v>Pacific St &amp; Franklin Ave</v>
      </c>
      <c r="I2155" s="48" t="s">
        <v>44</v>
      </c>
      <c r="J2155" s="413"/>
    </row>
    <row r="2156" spans="2:10" x14ac:dyDescent="0.2">
      <c r="B2156" s="247" t="s">
        <v>8</v>
      </c>
      <c r="C2156" s="301">
        <v>19879</v>
      </c>
      <c r="D2156" s="260">
        <v>0.48125000000000001</v>
      </c>
      <c r="F2156" s="247">
        <v>1067</v>
      </c>
      <c r="G2156" s="25"/>
      <c r="H2156" s="90" t="str">
        <f>VLOOKUP($F2156,'Alarm boxes'!$E$17:$F$962,2)</f>
        <v>Underhill Ave &amp; Sterling Pl</v>
      </c>
      <c r="I2156" s="246" t="s">
        <v>419</v>
      </c>
    </row>
    <row r="2157" spans="2:10" x14ac:dyDescent="0.2">
      <c r="B2157" s="247" t="s">
        <v>8</v>
      </c>
      <c r="C2157" s="301">
        <v>19880</v>
      </c>
      <c r="D2157" s="260">
        <v>0.58958333333333335</v>
      </c>
      <c r="F2157" s="14">
        <v>982</v>
      </c>
      <c r="G2157" s="35"/>
      <c r="H2157" s="97" t="str">
        <f>VLOOKUP($F2157,'Alarm boxes'!$E$17:$F$962,2)</f>
        <v>Cambridge Pl. &amp; Fulton St</v>
      </c>
      <c r="I2157" s="246" t="s">
        <v>50</v>
      </c>
    </row>
    <row r="2158" spans="2:10" x14ac:dyDescent="0.2">
      <c r="B2158" s="247" t="s">
        <v>8</v>
      </c>
      <c r="C2158" s="301">
        <v>19880</v>
      </c>
      <c r="D2158" s="260">
        <v>0.62430555555555556</v>
      </c>
      <c r="F2158" s="14">
        <v>640</v>
      </c>
      <c r="G2158" s="35"/>
      <c r="H2158" s="97" t="str">
        <f>VLOOKUP($F2158,'Alarm boxes'!$E$17:$F$962,2)</f>
        <v>Grand Ave opp Lexington Ave</v>
      </c>
      <c r="I2158" s="246" t="s">
        <v>50</v>
      </c>
    </row>
    <row r="2159" spans="2:10" x14ac:dyDescent="0.2">
      <c r="B2159" s="247" t="s">
        <v>8</v>
      </c>
      <c r="C2159" s="301">
        <v>19882</v>
      </c>
      <c r="D2159" s="260">
        <v>0.8965277777777777</v>
      </c>
      <c r="F2159" s="14">
        <v>1242</v>
      </c>
      <c r="G2159" s="35"/>
      <c r="H2159" s="97" t="str">
        <f>VLOOKUP($F2159,'Alarm boxes'!$E$17:$F$962,2)</f>
        <v>5th &amp; St Marks Aves</v>
      </c>
      <c r="I2159" s="246" t="s">
        <v>569</v>
      </c>
    </row>
    <row r="2160" spans="2:10" x14ac:dyDescent="0.2">
      <c r="B2160" s="247" t="s">
        <v>8</v>
      </c>
      <c r="C2160" s="301">
        <v>19887</v>
      </c>
      <c r="D2160" s="260">
        <v>0.67638888888888893</v>
      </c>
      <c r="F2160" s="14">
        <v>1062</v>
      </c>
      <c r="G2160" s="35"/>
      <c r="H2160" s="97" t="str">
        <f>VLOOKUP($F2160,'Alarm boxes'!$E$17:$F$962,2)</f>
        <v>Rogers Ave &amp; Union St</v>
      </c>
      <c r="I2160" s="246" t="s">
        <v>91</v>
      </c>
    </row>
    <row r="2161" spans="2:10" x14ac:dyDescent="0.2">
      <c r="B2161" s="247" t="s">
        <v>8</v>
      </c>
      <c r="C2161" s="301">
        <v>19888</v>
      </c>
      <c r="D2161" s="260">
        <v>0.73958333333333337</v>
      </c>
      <c r="F2161" s="14">
        <v>1072</v>
      </c>
      <c r="G2161" s="35"/>
      <c r="H2161" s="97" t="str">
        <f>VLOOKUP($F2161,'Alarm boxes'!$E$17:$F$962,2)</f>
        <v>Lincoln Pl &amp; Franklin Ave</v>
      </c>
      <c r="I2161" s="246" t="s">
        <v>50</v>
      </c>
    </row>
    <row r="2162" spans="2:10" x14ac:dyDescent="0.2">
      <c r="B2162" s="247" t="s">
        <v>8</v>
      </c>
      <c r="C2162" s="301">
        <v>19890</v>
      </c>
      <c r="D2162" s="260">
        <v>0.88888888888888884</v>
      </c>
      <c r="F2162" s="14">
        <v>975</v>
      </c>
      <c r="G2162" s="35"/>
      <c r="H2162" s="97" t="str">
        <f>VLOOKUP($F2162,'Alarm boxes'!$E$17:$F$962,2)</f>
        <v>Prospect Pl &amp; Franklin Ave</v>
      </c>
      <c r="I2162" s="246" t="s">
        <v>50</v>
      </c>
    </row>
    <row r="2163" spans="2:10" x14ac:dyDescent="0.2">
      <c r="B2163" s="247" t="s">
        <v>8</v>
      </c>
      <c r="C2163" s="301">
        <v>19891</v>
      </c>
      <c r="D2163" s="260">
        <v>0.84930555555555554</v>
      </c>
      <c r="F2163" s="14">
        <v>610</v>
      </c>
      <c r="G2163" s="35"/>
      <c r="H2163" s="97" t="str">
        <f>VLOOKUP($F2163,'Alarm boxes'!$E$17:$F$962,2)</f>
        <v>Atlantic &amp; 6th Aves</v>
      </c>
      <c r="I2163" s="246" t="s">
        <v>49</v>
      </c>
    </row>
    <row r="2164" spans="2:10" x14ac:dyDescent="0.2">
      <c r="B2164" s="247" t="s">
        <v>8</v>
      </c>
      <c r="C2164" s="301">
        <v>19895</v>
      </c>
      <c r="D2164" s="260">
        <v>0.68402777777777779</v>
      </c>
      <c r="F2164" s="247">
        <v>956</v>
      </c>
      <c r="G2164" s="25"/>
      <c r="H2164" s="90" t="str">
        <f>VLOOKUP($F2164,'Alarm boxes'!$E$17:$F$962,2)</f>
        <v>Bedford Ave &amp; Dean St</v>
      </c>
      <c r="I2164" s="246" t="s">
        <v>739</v>
      </c>
    </row>
    <row r="2165" spans="2:10" x14ac:dyDescent="0.2">
      <c r="B2165" s="247" t="s">
        <v>8</v>
      </c>
      <c r="C2165" s="301">
        <v>19896</v>
      </c>
      <c r="D2165" s="260">
        <v>0.69861111111111107</v>
      </c>
      <c r="F2165" s="247">
        <v>985</v>
      </c>
      <c r="G2165" s="25"/>
      <c r="H2165" s="90" t="str">
        <f>VLOOKUP($F2165,'Alarm boxes'!$E$17:$F$962,2)</f>
        <v>Gates &amp; Waverly Aves</v>
      </c>
      <c r="I2165" s="246" t="s">
        <v>419</v>
      </c>
    </row>
    <row r="2166" spans="2:10" x14ac:dyDescent="0.2">
      <c r="B2166" s="247" t="s">
        <v>8</v>
      </c>
      <c r="C2166" s="301">
        <v>19896</v>
      </c>
      <c r="D2166" s="260">
        <v>0.73402777777777783</v>
      </c>
      <c r="E2166" s="32">
        <v>0.75</v>
      </c>
      <c r="F2166" s="247">
        <v>992</v>
      </c>
      <c r="G2166" s="25"/>
      <c r="H2166" s="90" t="str">
        <f>VLOOKUP($F2166,'Alarm boxes'!$E$17:$F$962,2)</f>
        <v>Vanderbilt &amp; St Marks Avs</v>
      </c>
      <c r="I2166" s="246" t="s">
        <v>1594</v>
      </c>
    </row>
    <row r="2167" spans="2:10" x14ac:dyDescent="0.2">
      <c r="B2167" s="247" t="s">
        <v>8</v>
      </c>
      <c r="C2167" s="301">
        <v>19898</v>
      </c>
      <c r="D2167" s="260">
        <v>0.73402777777777783</v>
      </c>
      <c r="E2167" s="32">
        <v>0.77777777777777779</v>
      </c>
      <c r="F2167" s="247">
        <v>1235</v>
      </c>
      <c r="G2167" s="25"/>
      <c r="H2167" s="90" t="str">
        <f>VLOOKUP($F2167,'Alarm boxes'!$E$17:$F$962,2)</f>
        <v>Pacific St &amp; Carlton Ave</v>
      </c>
      <c r="I2167" s="246" t="s">
        <v>569</v>
      </c>
    </row>
    <row r="2168" spans="2:10" x14ac:dyDescent="0.2">
      <c r="B2168" s="247" t="s">
        <v>8</v>
      </c>
      <c r="C2168" s="301">
        <v>19899</v>
      </c>
      <c r="D2168" s="260">
        <v>0.77013888888888893</v>
      </c>
      <c r="F2168" s="247">
        <v>3941</v>
      </c>
      <c r="G2168" s="25"/>
      <c r="H2168" s="90" t="str">
        <f>VLOOKUP($F2168,'Alarm boxes'!$E$17:$F$962,2)</f>
        <v>Grand Ave &amp; Prospect Pl</v>
      </c>
      <c r="I2168" s="246" t="s">
        <v>44</v>
      </c>
    </row>
    <row r="2169" spans="2:10" x14ac:dyDescent="0.2">
      <c r="B2169" s="247" t="s">
        <v>8</v>
      </c>
      <c r="C2169" s="301">
        <v>19899</v>
      </c>
      <c r="D2169" s="260">
        <v>0.80069444444444438</v>
      </c>
      <c r="F2169" s="247">
        <v>982</v>
      </c>
      <c r="G2169" s="29" t="s">
        <v>1593</v>
      </c>
      <c r="H2169" s="90" t="str">
        <f>VLOOKUP($F2169,'Alarm boxes'!$E$17:$F$962,2)</f>
        <v>Cambridge Pl. &amp; Fulton St</v>
      </c>
      <c r="I2169" s="246" t="s">
        <v>1339</v>
      </c>
      <c r="J2169" s="348" t="str">
        <f>CONCATENATE(B2169,$J$6,F2169)</f>
        <v>E 219 special call to box 982</v>
      </c>
    </row>
    <row r="2170" spans="2:10" x14ac:dyDescent="0.2">
      <c r="B2170" s="247" t="s">
        <v>8</v>
      </c>
      <c r="C2170" s="301">
        <v>19903</v>
      </c>
      <c r="D2170" s="260">
        <v>0.4916666666666667</v>
      </c>
      <c r="F2170" s="247">
        <v>626</v>
      </c>
      <c r="G2170" s="25"/>
      <c r="H2170" s="90" t="str">
        <f>VLOOKUP($F2170,'Alarm boxes'!$E$17:$F$962,2)</f>
        <v>Greene &amp; Clinton Aves</v>
      </c>
      <c r="I2170" s="246" t="s">
        <v>49</v>
      </c>
    </row>
    <row r="2171" spans="2:10" x14ac:dyDescent="0.2">
      <c r="B2171" s="247" t="s">
        <v>8</v>
      </c>
      <c r="C2171" s="301">
        <v>19903</v>
      </c>
      <c r="D2171" s="260">
        <v>0.56527777777777777</v>
      </c>
      <c r="F2171" s="247">
        <v>613</v>
      </c>
      <c r="G2171" s="25"/>
      <c r="H2171" s="90" t="str">
        <f>VLOOKUP($F2171,'Alarm boxes'!$E$17:$F$962,2)</f>
        <v>Fulton St &amp; Carlton Ave</v>
      </c>
      <c r="I2171" s="246" t="s">
        <v>44</v>
      </c>
    </row>
    <row r="2172" spans="2:10" x14ac:dyDescent="0.2">
      <c r="B2172" s="247" t="s">
        <v>8</v>
      </c>
      <c r="C2172" s="301">
        <v>19903</v>
      </c>
      <c r="D2172" s="260">
        <v>0.70972222222222225</v>
      </c>
      <c r="F2172" s="247">
        <v>960</v>
      </c>
      <c r="G2172" s="25"/>
      <c r="H2172" s="90" t="str">
        <f>VLOOKUP($F2172,'Alarm boxes'!$E$17:$F$962,2)</f>
        <v>Bedford Ave &amp; Halsey St</v>
      </c>
      <c r="I2172" s="246" t="s">
        <v>739</v>
      </c>
    </row>
    <row r="2173" spans="2:10" x14ac:dyDescent="0.2">
      <c r="B2173" s="16" t="s">
        <v>8</v>
      </c>
      <c r="C2173" s="303">
        <v>19904</v>
      </c>
      <c r="D2173" s="264">
        <v>0.48472222222222222</v>
      </c>
      <c r="E2173" s="16"/>
      <c r="F2173" s="16">
        <v>979</v>
      </c>
      <c r="G2173" s="30"/>
      <c r="H2173" s="91" t="str">
        <f>VLOOKUP($F2173,'Alarm boxes'!$E$17:$F$962,2)</f>
        <v>Washington Ave &amp; Dean St</v>
      </c>
      <c r="I2173" s="48" t="s">
        <v>1595</v>
      </c>
      <c r="J2173" s="413"/>
    </row>
    <row r="2174" spans="2:10" x14ac:dyDescent="0.2">
      <c r="B2174" s="247" t="s">
        <v>8</v>
      </c>
      <c r="C2174" s="301">
        <v>19906</v>
      </c>
      <c r="D2174" s="260">
        <v>0.89236111111111116</v>
      </c>
      <c r="F2174" s="247">
        <v>3942</v>
      </c>
      <c r="G2174" s="25"/>
      <c r="H2174" s="90" t="str">
        <f>VLOOKUP($F2174,'Alarm boxes'!$E$17:$F$962,2)</f>
        <v>Grand Ave &amp; Pacific St</v>
      </c>
      <c r="I2174" s="246" t="s">
        <v>49</v>
      </c>
    </row>
    <row r="2175" spans="2:10" x14ac:dyDescent="0.2">
      <c r="B2175" s="247" t="s">
        <v>8</v>
      </c>
      <c r="C2175" s="301">
        <v>19906</v>
      </c>
      <c r="D2175" s="260">
        <v>0.93194444444444446</v>
      </c>
      <c r="F2175" s="247">
        <v>1073</v>
      </c>
      <c r="G2175" s="25"/>
      <c r="H2175" s="90" t="str">
        <f>VLOOKUP($F2175,'Alarm boxes'!$E$17:$F$962,2)</f>
        <v>Bedgord Ave &amp; Eastern Pkway</v>
      </c>
      <c r="I2175" s="246" t="s">
        <v>196</v>
      </c>
    </row>
    <row r="2176" spans="2:10" x14ac:dyDescent="0.2">
      <c r="B2176" s="247" t="s">
        <v>8</v>
      </c>
      <c r="C2176" s="301">
        <v>19907</v>
      </c>
      <c r="D2176" s="260">
        <v>0.9159722222222223</v>
      </c>
      <c r="F2176" s="247">
        <v>1238</v>
      </c>
      <c r="G2176" s="25"/>
      <c r="H2176" s="90" t="str">
        <f>VLOOKUP($F2176,'Alarm boxes'!$E$17:$F$962,2)</f>
        <v>4th &amp; Flatbush Aves</v>
      </c>
      <c r="I2176" s="246" t="s">
        <v>209</v>
      </c>
    </row>
    <row r="2177" spans="2:10" x14ac:dyDescent="0.2">
      <c r="B2177" s="247" t="s">
        <v>8</v>
      </c>
      <c r="C2177" s="301">
        <v>19907</v>
      </c>
      <c r="D2177" s="260">
        <v>0.9458333333333333</v>
      </c>
      <c r="F2177" s="247">
        <v>971</v>
      </c>
      <c r="G2177" s="25"/>
      <c r="H2177" s="90" t="str">
        <f>VLOOKUP($F2177,'Alarm boxes'!$E$17:$F$962,2)</f>
        <v>Pacific St &amp; Franklin Ave</v>
      </c>
      <c r="I2177" s="246" t="s">
        <v>50</v>
      </c>
    </row>
    <row r="2178" spans="2:10" x14ac:dyDescent="0.2">
      <c r="B2178" s="247" t="s">
        <v>8</v>
      </c>
      <c r="C2178" s="301">
        <v>19908</v>
      </c>
      <c r="D2178" s="260">
        <v>6.9444444444444447E-4</v>
      </c>
      <c r="F2178" s="247">
        <v>611</v>
      </c>
      <c r="G2178" s="25"/>
      <c r="H2178" s="90" t="str">
        <f>VLOOKUP($F2178,'Alarm boxes'!$E$17:$F$962,2)</f>
        <v>Putman Ave &amp; Irving Pl</v>
      </c>
      <c r="I2178" s="246" t="s">
        <v>44</v>
      </c>
    </row>
    <row r="2179" spans="2:10" x14ac:dyDescent="0.2">
      <c r="B2179" s="247" t="s">
        <v>8</v>
      </c>
      <c r="C2179" s="301">
        <v>19908</v>
      </c>
      <c r="D2179" s="260">
        <v>6.25E-2</v>
      </c>
      <c r="F2179" s="14">
        <v>962</v>
      </c>
      <c r="G2179" s="35"/>
      <c r="H2179" s="97" t="str">
        <f>VLOOKUP($F2179,'Alarm boxes'!$E$17:$F$962,2)</f>
        <v>Hancock St &amp; Spencer Pl</v>
      </c>
      <c r="I2179" s="246" t="s">
        <v>50</v>
      </c>
    </row>
    <row r="2180" spans="2:10" x14ac:dyDescent="0.2">
      <c r="B2180" s="247" t="s">
        <v>8</v>
      </c>
      <c r="C2180" s="301">
        <v>19908</v>
      </c>
      <c r="D2180" s="260">
        <v>0.10208333333333335</v>
      </c>
      <c r="F2180" s="247">
        <v>656</v>
      </c>
      <c r="G2180" s="25"/>
      <c r="H2180" s="90" t="str">
        <f>VLOOKUP($F2180,'Alarm boxes'!$E$17:$F$962,2)</f>
        <v>Lexington &amp; Franklin Aves</v>
      </c>
      <c r="I2180" s="246" t="s">
        <v>50</v>
      </c>
    </row>
    <row r="2181" spans="2:10" x14ac:dyDescent="0.2">
      <c r="B2181" s="126" t="s">
        <v>1472</v>
      </c>
      <c r="C2181" s="301">
        <v>19911</v>
      </c>
      <c r="D2181" s="260">
        <v>0.62569444444444444</v>
      </c>
      <c r="F2181" s="14">
        <v>916</v>
      </c>
      <c r="G2181" s="124" t="s">
        <v>1605</v>
      </c>
      <c r="H2181" s="97" t="str">
        <f>VLOOKUP($F2181,'Alarm boxes'!$E$17:$F$962,2)</f>
        <v>Troy Ave &amp; Pacific St</v>
      </c>
      <c r="I2181" s="246" t="s">
        <v>1218</v>
      </c>
      <c r="J2181" s="348" t="str">
        <f>CONCATENATE($J$9,MID(G2181,5,4))</f>
        <v>Engine &amp; truck to box 916</v>
      </c>
    </row>
    <row r="2182" spans="2:10" x14ac:dyDescent="0.2">
      <c r="B2182" s="247" t="s">
        <v>8</v>
      </c>
      <c r="C2182" s="301">
        <v>19912</v>
      </c>
      <c r="D2182" s="260">
        <v>0.59513888888888888</v>
      </c>
      <c r="E2182" s="32">
        <v>0.63541666666666663</v>
      </c>
      <c r="F2182" s="247">
        <v>980</v>
      </c>
      <c r="G2182" s="25"/>
      <c r="H2182" s="90" t="str">
        <f>VLOOKUP($F2182,'Alarm boxes'!$E$17:$F$962,2)</f>
        <v>Grand Ave &amp; Bergan St</v>
      </c>
      <c r="I2182" s="246" t="s">
        <v>102</v>
      </c>
    </row>
    <row r="2183" spans="2:10" x14ac:dyDescent="0.2">
      <c r="B2183" s="247" t="s">
        <v>8</v>
      </c>
      <c r="C2183" s="301">
        <v>19914</v>
      </c>
      <c r="D2183" s="260">
        <v>0.76041666666666663</v>
      </c>
      <c r="F2183" s="247">
        <v>3949</v>
      </c>
      <c r="G2183" s="25"/>
      <c r="H2183" s="90" t="str">
        <f>VLOOKUP($F2183,'Alarm boxes'!$E$17:$F$962,2)</f>
        <v>Lafayette &amp; Washington Aves</v>
      </c>
      <c r="I2183" s="246" t="s">
        <v>50</v>
      </c>
    </row>
    <row r="2184" spans="2:10" x14ac:dyDescent="0.2">
      <c r="B2184" s="247" t="s">
        <v>8</v>
      </c>
      <c r="C2184" s="301">
        <v>19915</v>
      </c>
      <c r="D2184" s="260">
        <v>0.18888888888888888</v>
      </c>
      <c r="F2184" s="247">
        <v>654</v>
      </c>
      <c r="G2184" s="25"/>
      <c r="H2184" s="90" t="str">
        <f>VLOOKUP($F2184,'Alarm boxes'!$E$17:$F$962,2)</f>
        <v>Franklin Ave Clifton Pl</v>
      </c>
      <c r="I2184" s="246" t="s">
        <v>91</v>
      </c>
    </row>
    <row r="2185" spans="2:10" x14ac:dyDescent="0.2">
      <c r="B2185" s="247" t="s">
        <v>8</v>
      </c>
      <c r="C2185" s="301">
        <v>19915</v>
      </c>
      <c r="D2185" s="260">
        <v>0.77083333333333337</v>
      </c>
      <c r="F2185" s="247">
        <v>982</v>
      </c>
      <c r="G2185" s="25"/>
      <c r="H2185" s="90" t="str">
        <f>VLOOKUP($F2185,'Alarm boxes'!$E$17:$F$962,2)</f>
        <v>Cambridge Pl. &amp; Fulton St</v>
      </c>
      <c r="I2185" s="246" t="s">
        <v>1329</v>
      </c>
    </row>
    <row r="2186" spans="2:10" x14ac:dyDescent="0.2">
      <c r="B2186" s="247" t="s">
        <v>8</v>
      </c>
      <c r="C2186" s="301">
        <v>19916</v>
      </c>
      <c r="D2186" s="260">
        <v>0.13402777777777777</v>
      </c>
      <c r="F2186" s="247">
        <v>1077</v>
      </c>
      <c r="G2186" s="25"/>
      <c r="H2186" s="90" t="str">
        <f>VLOOKUP($F2186,'Alarm boxes'!$E$17:$F$962,2)</f>
        <v>Bedford Ave &amp; President St</v>
      </c>
      <c r="I2186" s="246" t="s">
        <v>196</v>
      </c>
    </row>
    <row r="2187" spans="2:10" x14ac:dyDescent="0.2">
      <c r="B2187" s="34" t="s">
        <v>8</v>
      </c>
      <c r="C2187" s="302">
        <v>19916</v>
      </c>
      <c r="D2187" s="266">
        <v>0.25347222222222221</v>
      </c>
      <c r="E2187" s="136">
        <v>0.37847222222222227</v>
      </c>
      <c r="F2187" s="137">
        <v>1076</v>
      </c>
      <c r="G2187" s="137"/>
      <c r="H2187" s="139" t="str">
        <f>VLOOKUP($F2187,'Alarm boxes'!$E$17:$F$962,2)</f>
        <v>Caroll St &amp; Franklin Ave</v>
      </c>
      <c r="I2187" s="140" t="s">
        <v>1610</v>
      </c>
      <c r="J2187" s="349" t="s">
        <v>2307</v>
      </c>
    </row>
    <row r="2188" spans="2:10" x14ac:dyDescent="0.2">
      <c r="B2188" s="247" t="s">
        <v>8</v>
      </c>
      <c r="C2188" s="301">
        <v>19919</v>
      </c>
      <c r="D2188" s="260">
        <v>0.54027777777777775</v>
      </c>
      <c r="F2188" s="247">
        <v>979</v>
      </c>
      <c r="G2188" s="25"/>
      <c r="H2188" s="90" t="str">
        <f>VLOOKUP($F2188,'Alarm boxes'!$E$17:$F$962,2)</f>
        <v>Washington Ave &amp; Dean St</v>
      </c>
      <c r="I2188" s="246" t="s">
        <v>327</v>
      </c>
    </row>
    <row r="2189" spans="2:10" x14ac:dyDescent="0.2">
      <c r="B2189" s="247" t="s">
        <v>8</v>
      </c>
      <c r="C2189" s="301">
        <v>19919</v>
      </c>
      <c r="D2189" s="260">
        <v>0.58472222222222225</v>
      </c>
      <c r="F2189" s="14">
        <v>3950</v>
      </c>
      <c r="G2189" s="35"/>
      <c r="H2189" s="97" t="str">
        <f>VLOOKUP($F2189,'Alarm boxes'!$E$17:$F$962,2)</f>
        <v>Greene &amp; Carlton Aves</v>
      </c>
      <c r="I2189" s="246" t="s">
        <v>262</v>
      </c>
    </row>
    <row r="2190" spans="2:10" x14ac:dyDescent="0.2">
      <c r="B2190" s="247" t="s">
        <v>8</v>
      </c>
      <c r="C2190" s="301">
        <v>19920</v>
      </c>
      <c r="D2190" s="260">
        <v>0.73055555555555562</v>
      </c>
      <c r="F2190" s="14">
        <v>1070</v>
      </c>
      <c r="G2190" s="35"/>
      <c r="H2190" s="97" t="str">
        <f>VLOOKUP($F2190,'Alarm boxes'!$E$17:$F$962,2)</f>
        <v>Park Pl and Classon Ave</v>
      </c>
      <c r="I2190" s="246" t="s">
        <v>50</v>
      </c>
    </row>
    <row r="2191" spans="2:10" x14ac:dyDescent="0.2">
      <c r="B2191" s="421" t="s">
        <v>1606</v>
      </c>
      <c r="C2191" s="301">
        <v>19922</v>
      </c>
      <c r="D2191" s="260">
        <v>0.82916666666666661</v>
      </c>
      <c r="F2191" s="14">
        <v>2333</v>
      </c>
      <c r="G2191" s="35"/>
      <c r="H2191" s="97" t="str">
        <f>VLOOKUP($F2191,'Alarm boxes'!$E$17:$F$962,2)</f>
        <v>Clarkson Ave &amp; E 56th St</v>
      </c>
      <c r="I2191" s="246" t="s">
        <v>192</v>
      </c>
    </row>
    <row r="2192" spans="2:10" x14ac:dyDescent="0.2">
      <c r="B2192" s="422" t="s">
        <v>1606</v>
      </c>
      <c r="C2192" s="301">
        <v>19922</v>
      </c>
      <c r="D2192" s="261" t="s">
        <v>1609</v>
      </c>
      <c r="F2192" s="14">
        <v>918</v>
      </c>
      <c r="G2192" s="35"/>
      <c r="H2192" s="97" t="str">
        <f>VLOOKUP($F2192,'Alarm boxes'!$E$17:$F$962,2)</f>
        <v>St Marks &amp; Troy Aves</v>
      </c>
      <c r="I2192" s="246" t="s">
        <v>44</v>
      </c>
    </row>
    <row r="2193" spans="2:10" x14ac:dyDescent="0.2">
      <c r="B2193" s="247" t="s">
        <v>8</v>
      </c>
      <c r="C2193" s="301">
        <v>19923</v>
      </c>
      <c r="D2193" s="260">
        <v>0.98958333333333337</v>
      </c>
      <c r="F2193" s="247">
        <v>982</v>
      </c>
      <c r="G2193" s="25"/>
      <c r="H2193" s="90" t="str">
        <f>VLOOKUP($F2193,'Alarm boxes'!$E$17:$F$962,2)</f>
        <v>Cambridge Pl. &amp; Fulton St</v>
      </c>
      <c r="I2193" s="246" t="s">
        <v>44</v>
      </c>
    </row>
    <row r="2194" spans="2:10" x14ac:dyDescent="0.2">
      <c r="B2194" s="34" t="s">
        <v>8</v>
      </c>
      <c r="C2194" s="302">
        <v>19924</v>
      </c>
      <c r="D2194" s="266">
        <v>0.20277777777777781</v>
      </c>
      <c r="E2194" s="136">
        <v>0.34930555555555554</v>
      </c>
      <c r="F2194" s="137">
        <v>462</v>
      </c>
      <c r="G2194" s="138" t="s">
        <v>1607</v>
      </c>
      <c r="H2194" s="139" t="str">
        <f>VLOOKUP($F2194,'Alarm boxes'!$E$17:$F$962,2)</f>
        <v>Henry &amp; Pineapple Sts</v>
      </c>
      <c r="I2194" s="140" t="s">
        <v>1611</v>
      </c>
      <c r="J2194" s="349" t="s">
        <v>2289</v>
      </c>
    </row>
    <row r="2195" spans="2:10" x14ac:dyDescent="0.2">
      <c r="B2195" s="247" t="s">
        <v>8</v>
      </c>
      <c r="C2195" s="301">
        <v>19927</v>
      </c>
      <c r="D2195" s="260">
        <v>0.57361111111111118</v>
      </c>
      <c r="F2195" s="14">
        <v>977</v>
      </c>
      <c r="G2195" s="35"/>
      <c r="H2195" s="97" t="str">
        <f>VLOOKUP($F2195,'Alarm boxes'!$E$17:$F$962,2)</f>
        <v>Washington &amp; St Marks Aves</v>
      </c>
      <c r="I2195" s="246" t="s">
        <v>50</v>
      </c>
    </row>
    <row r="2196" spans="2:10" x14ac:dyDescent="0.2">
      <c r="B2196" s="247" t="s">
        <v>8</v>
      </c>
      <c r="C2196" s="301">
        <v>19927</v>
      </c>
      <c r="D2196" s="260">
        <v>0.66597222222222219</v>
      </c>
      <c r="F2196" s="14">
        <v>942</v>
      </c>
      <c r="G2196" s="35"/>
      <c r="H2196" s="97" t="str">
        <f>VLOOKUP($F2196,'Alarm boxes'!$E$17:$F$962,2)</f>
        <v>Nostrand Ave &amp; Hancock St</v>
      </c>
      <c r="I2196" s="246" t="s">
        <v>50</v>
      </c>
    </row>
    <row r="2197" spans="2:10" x14ac:dyDescent="0.2">
      <c r="B2197" s="247" t="s">
        <v>8</v>
      </c>
      <c r="C2197" s="301">
        <v>19928</v>
      </c>
      <c r="D2197" s="260">
        <v>0.67986111111111114</v>
      </c>
      <c r="F2197" s="247">
        <v>1067</v>
      </c>
      <c r="G2197" s="25"/>
      <c r="H2197" s="90" t="str">
        <f>VLOOKUP($F2197,'Alarm boxes'!$E$17:$F$962,2)</f>
        <v>Underhill Ave &amp; Sterling Pl</v>
      </c>
      <c r="I2197" s="246" t="s">
        <v>1612</v>
      </c>
    </row>
    <row r="2198" spans="2:10" x14ac:dyDescent="0.2">
      <c r="B2198" s="247" t="s">
        <v>8</v>
      </c>
      <c r="C2198" s="301">
        <v>19935</v>
      </c>
      <c r="D2198" s="260">
        <v>0.41944444444444445</v>
      </c>
      <c r="F2198" s="247">
        <v>3942</v>
      </c>
      <c r="G2198" s="29" t="s">
        <v>1608</v>
      </c>
      <c r="H2198" s="90" t="str">
        <f>VLOOKUP($F2198,'Alarm boxes'!$E$17:$F$962,2)</f>
        <v>Grand Ave &amp; Pacific St</v>
      </c>
      <c r="I2198" s="246" t="s">
        <v>171</v>
      </c>
      <c r="J2198" s="348" t="str">
        <f>CONCATENATE(B2198,$J$6,F2198)</f>
        <v>E 219 special call to box 3942</v>
      </c>
    </row>
    <row r="2199" spans="2:10" x14ac:dyDescent="0.2">
      <c r="B2199" s="34" t="s">
        <v>8</v>
      </c>
      <c r="C2199" s="302">
        <v>19935</v>
      </c>
      <c r="D2199" s="266">
        <v>0.45694444444444443</v>
      </c>
      <c r="E2199" s="136">
        <v>0.72499999999999998</v>
      </c>
      <c r="F2199" s="137">
        <v>286</v>
      </c>
      <c r="G2199" s="138" t="s">
        <v>1618</v>
      </c>
      <c r="H2199" s="139" t="str">
        <f>VLOOKUP($F2199,'Alarm boxes'!$E$17:$F$962,2)</f>
        <v>Flushing &amp; Gardner Aves</v>
      </c>
      <c r="I2199" s="140" t="s">
        <v>1620</v>
      </c>
      <c r="J2199" s="349" t="s">
        <v>2288</v>
      </c>
    </row>
    <row r="2200" spans="2:10" x14ac:dyDescent="0.2">
      <c r="B2200" s="247" t="s">
        <v>8</v>
      </c>
      <c r="C2200" s="301">
        <v>19935</v>
      </c>
      <c r="D2200" s="260">
        <v>0.62916666666666665</v>
      </c>
      <c r="F2200" s="14">
        <v>351</v>
      </c>
      <c r="G2200" s="35"/>
      <c r="H2200" s="97" t="str">
        <f>VLOOKUP($F2200,'Alarm boxes'!$E$17:$F$962,2)</f>
        <v>Harrison Ave &amp; Wallabout St</v>
      </c>
      <c r="I2200" s="246" t="s">
        <v>1329</v>
      </c>
    </row>
    <row r="2201" spans="2:10" x14ac:dyDescent="0.2">
      <c r="B2201" s="247" t="s">
        <v>8</v>
      </c>
      <c r="C2201" s="301">
        <v>19936</v>
      </c>
      <c r="D2201" s="260">
        <v>0.62777777777777777</v>
      </c>
      <c r="F2201" s="14">
        <v>624</v>
      </c>
      <c r="G2201" s="35"/>
      <c r="H2201" s="97" t="str">
        <f>VLOOKUP($F2201,'Alarm boxes'!$E$17:$F$962,2)</f>
        <v>Fulton St &amp; Clermont Ave</v>
      </c>
      <c r="I2201" s="246" t="s">
        <v>49</v>
      </c>
    </row>
    <row r="2202" spans="2:10" x14ac:dyDescent="0.2">
      <c r="B2202" s="16" t="s">
        <v>8</v>
      </c>
      <c r="C2202" s="303">
        <v>19936</v>
      </c>
      <c r="D2202" s="263" t="s">
        <v>1619</v>
      </c>
      <c r="E2202" s="16"/>
      <c r="F2202" s="38">
        <v>1245</v>
      </c>
      <c r="G2202" s="73"/>
      <c r="H2202" s="132" t="str">
        <f>VLOOKUP($F2202,'Alarm boxes'!$E$17:$F$962,2)</f>
        <v>6th Ave &amp; Prospect Pl</v>
      </c>
      <c r="I2202" s="48" t="s">
        <v>192</v>
      </c>
      <c r="J2202" s="413"/>
    </row>
    <row r="2203" spans="2:10" x14ac:dyDescent="0.2">
      <c r="B2203" s="247" t="s">
        <v>8</v>
      </c>
      <c r="C2203" s="301">
        <v>19938</v>
      </c>
      <c r="D2203" s="260">
        <v>0.8208333333333333</v>
      </c>
      <c r="F2203" s="14">
        <v>699</v>
      </c>
      <c r="G2203" s="35"/>
      <c r="H2203" s="97" t="str">
        <f>VLOOKUP($F2203,'Alarm boxes'!$E$17:$F$962,2)</f>
        <v>Gates Ave &amp; St James Pl</v>
      </c>
      <c r="I2203" s="246" t="s">
        <v>327</v>
      </c>
    </row>
    <row r="2204" spans="2:10" x14ac:dyDescent="0.2">
      <c r="B2204" s="247" t="s">
        <v>8</v>
      </c>
      <c r="C2204" s="301">
        <v>19939</v>
      </c>
      <c r="D2204" s="260">
        <v>0.35347222222222219</v>
      </c>
      <c r="F2204" s="14">
        <v>1077</v>
      </c>
      <c r="G2204" s="35"/>
      <c r="H2204" s="97" t="str">
        <f>VLOOKUP($F2204,'Alarm boxes'!$E$17:$F$962,2)</f>
        <v>Bedford Ave &amp; President St</v>
      </c>
      <c r="I2204" s="246" t="s">
        <v>548</v>
      </c>
    </row>
    <row r="2205" spans="2:10" x14ac:dyDescent="0.2">
      <c r="B2205" s="247" t="s">
        <v>8</v>
      </c>
      <c r="C2205" s="301">
        <v>19946</v>
      </c>
      <c r="D2205" s="260">
        <v>0.87916666666666676</v>
      </c>
      <c r="F2205" s="14">
        <v>992</v>
      </c>
      <c r="G2205" s="35"/>
      <c r="H2205" s="97" t="str">
        <f>VLOOKUP($F2205,'Alarm boxes'!$E$17:$F$962,2)</f>
        <v>Vanderbilt &amp; St Marks Avs</v>
      </c>
      <c r="I2205" s="246" t="s">
        <v>44</v>
      </c>
    </row>
    <row r="2206" spans="2:10" x14ac:dyDescent="0.2">
      <c r="B2206" s="247" t="s">
        <v>8</v>
      </c>
      <c r="C2206" s="301">
        <v>19951</v>
      </c>
      <c r="D2206" s="260">
        <v>0.54999999999999993</v>
      </c>
      <c r="F2206" s="14">
        <v>986</v>
      </c>
      <c r="G2206" s="35"/>
      <c r="H2206" s="97" t="str">
        <f>VLOOKUP($F2206,'Alarm boxes'!$E$17:$F$962,2)</f>
        <v>Fulton St 7 Clinton Ave</v>
      </c>
      <c r="I2206" s="246" t="s">
        <v>105</v>
      </c>
    </row>
    <row r="2207" spans="2:10" x14ac:dyDescent="0.2">
      <c r="B2207" s="247" t="s">
        <v>8</v>
      </c>
      <c r="C2207" s="301">
        <v>19952</v>
      </c>
      <c r="D2207" s="260">
        <v>0.61249999999999993</v>
      </c>
      <c r="F2207" s="14">
        <v>1233</v>
      </c>
      <c r="G2207" s="35"/>
      <c r="H2207" s="97" t="str">
        <f>VLOOKUP($F2207,'Alarm boxes'!$E$17:$F$962,2)</f>
        <v>Prospect PL &amp; Carlton Ave</v>
      </c>
      <c r="I2207" s="246" t="s">
        <v>419</v>
      </c>
    </row>
    <row r="2208" spans="2:10" x14ac:dyDescent="0.2">
      <c r="B2208" s="247" t="s">
        <v>8</v>
      </c>
      <c r="C2208" s="301">
        <v>19955</v>
      </c>
      <c r="D2208" s="260">
        <v>0.10486111111111111</v>
      </c>
      <c r="F2208" s="14">
        <v>3948</v>
      </c>
      <c r="G2208" s="35"/>
      <c r="H2208" s="97" t="str">
        <f>VLOOKUP($F2208,'Alarm boxes'!$E$17:$F$962,2)</f>
        <v>Lafayette Ave opp Steuben St</v>
      </c>
      <c r="I2208" s="246" t="s">
        <v>50</v>
      </c>
    </row>
    <row r="2209" spans="2:10" x14ac:dyDescent="0.2">
      <c r="B2209" s="247" t="s">
        <v>8</v>
      </c>
      <c r="C2209" s="301">
        <v>19956</v>
      </c>
      <c r="D2209" s="260">
        <v>0.2638888888888889</v>
      </c>
      <c r="F2209" s="14">
        <v>984</v>
      </c>
      <c r="G2209" s="35"/>
      <c r="H2209" s="97" t="str">
        <f>VLOOKUP($F2209,'Alarm boxes'!$E$17:$F$962,2)</f>
        <v>Gates &amp; Grand Avs</v>
      </c>
      <c r="I2209" s="246" t="s">
        <v>1347</v>
      </c>
    </row>
    <row r="2210" spans="2:10" x14ac:dyDescent="0.2">
      <c r="B2210" s="247" t="s">
        <v>8</v>
      </c>
      <c r="C2210" s="301">
        <v>19959</v>
      </c>
      <c r="D2210" s="260">
        <v>0.72499999999999998</v>
      </c>
      <c r="F2210" s="247">
        <v>640</v>
      </c>
      <c r="G2210" s="25"/>
      <c r="H2210" s="90" t="str">
        <f>VLOOKUP($F2210,'Alarm boxes'!$E$17:$F$962,2)</f>
        <v>Grand Ave opp Lexington Ave</v>
      </c>
      <c r="I2210" s="246" t="s">
        <v>49</v>
      </c>
    </row>
    <row r="2211" spans="2:10" x14ac:dyDescent="0.2">
      <c r="B2211" s="247" t="s">
        <v>8</v>
      </c>
      <c r="C2211" s="301">
        <v>19960</v>
      </c>
      <c r="D2211" s="260">
        <v>0.72986111111111107</v>
      </c>
      <c r="F2211" s="247">
        <v>1233</v>
      </c>
      <c r="G2211" s="25"/>
      <c r="H2211" s="90" t="str">
        <f>VLOOKUP($F2211,'Alarm boxes'!$E$17:$F$962,2)</f>
        <v>Prospect PL &amp; Carlton Ave</v>
      </c>
      <c r="I2211" s="246" t="s">
        <v>44</v>
      </c>
    </row>
    <row r="2212" spans="2:10" x14ac:dyDescent="0.2">
      <c r="B2212" s="247" t="s">
        <v>8</v>
      </c>
      <c r="C2212" s="301">
        <v>19962</v>
      </c>
      <c r="D2212" s="260">
        <v>0.99097222222222225</v>
      </c>
      <c r="F2212" s="247">
        <v>1237</v>
      </c>
      <c r="G2212" s="25"/>
      <c r="H2212" s="90" t="str">
        <f>VLOOKUP($F2212,'Alarm boxes'!$E$17:$F$962,2)</f>
        <v>Flatbush &amp; 5th Aves</v>
      </c>
      <c r="I2212" s="246" t="s">
        <v>102</v>
      </c>
    </row>
    <row r="2213" spans="2:10" x14ac:dyDescent="0.2">
      <c r="B2213" s="247" t="s">
        <v>8</v>
      </c>
      <c r="C2213" s="301">
        <v>19963</v>
      </c>
      <c r="D2213" s="260">
        <v>0.83888888888888891</v>
      </c>
      <c r="F2213" s="247">
        <v>1235</v>
      </c>
      <c r="G2213" s="29" t="s">
        <v>1464</v>
      </c>
      <c r="H2213" s="90" t="str">
        <f>VLOOKUP($F2213,'Alarm boxes'!$E$17:$F$962,2)</f>
        <v>Pacific St &amp; Carlton Ave</v>
      </c>
      <c r="I2213" s="246" t="s">
        <v>62</v>
      </c>
      <c r="J2213" s="348" t="str">
        <f>CONCATENATE(B2213,$J$6,F2213)</f>
        <v>E 219 special call to box 1235</v>
      </c>
    </row>
    <row r="2214" spans="2:10" x14ac:dyDescent="0.2">
      <c r="B2214" s="247" t="s">
        <v>8</v>
      </c>
      <c r="C2214" s="301">
        <v>19964</v>
      </c>
      <c r="D2214" s="260">
        <v>9.3055555555555558E-2</v>
      </c>
      <c r="F2214" s="247">
        <v>970</v>
      </c>
      <c r="G2214" s="25"/>
      <c r="H2214" s="90" t="str">
        <f>VLOOKUP($F2214,'Alarm boxes'!$E$17:$F$962,2)</f>
        <v>Fulton St &amp; Classon Ave</v>
      </c>
      <c r="I2214" s="246" t="s">
        <v>44</v>
      </c>
    </row>
    <row r="2215" spans="2:10" x14ac:dyDescent="0.2">
      <c r="B2215" s="16" t="s">
        <v>8</v>
      </c>
      <c r="C2215" s="303">
        <v>19967</v>
      </c>
      <c r="D2215" s="264">
        <v>0.44861111111111113</v>
      </c>
      <c r="E2215" s="16"/>
      <c r="F2215" s="16">
        <v>942</v>
      </c>
      <c r="G2215" s="30"/>
      <c r="H2215" s="91" t="str">
        <f>VLOOKUP($F2215,'Alarm boxes'!$E$17:$F$962,2)</f>
        <v>Nostrand Ave &amp; Hancock St</v>
      </c>
      <c r="I2215" s="48" t="s">
        <v>569</v>
      </c>
      <c r="J2215" s="413"/>
    </row>
    <row r="2216" spans="2:10" x14ac:dyDescent="0.2">
      <c r="B2216" s="247" t="s">
        <v>8</v>
      </c>
      <c r="C2216" s="301">
        <v>19968</v>
      </c>
      <c r="D2216" s="260">
        <v>0.48819444444444443</v>
      </c>
      <c r="F2216" s="247">
        <v>970</v>
      </c>
      <c r="G2216" s="25"/>
      <c r="H2216" s="90" t="str">
        <f>VLOOKUP($F2216,'Alarm boxes'!$E$17:$F$962,2)</f>
        <v>Fulton St &amp; Classon Ave</v>
      </c>
      <c r="I2216" s="246" t="s">
        <v>260</v>
      </c>
    </row>
    <row r="2217" spans="2:10" x14ac:dyDescent="0.2">
      <c r="B2217" s="247" t="s">
        <v>8</v>
      </c>
      <c r="C2217" s="301">
        <v>19971</v>
      </c>
      <c r="D2217" s="260">
        <v>0.79236111111111107</v>
      </c>
      <c r="F2217" s="247">
        <v>982</v>
      </c>
      <c r="G2217" s="25"/>
      <c r="H2217" s="90" t="str">
        <f>VLOOKUP($F2217,'Alarm boxes'!$E$17:$F$962,2)</f>
        <v>Cambridge Pl. &amp; Fulton St</v>
      </c>
      <c r="I2217" s="246" t="s">
        <v>44</v>
      </c>
    </row>
    <row r="2218" spans="2:10" x14ac:dyDescent="0.2">
      <c r="B2218" s="247" t="s">
        <v>8</v>
      </c>
      <c r="C2218" s="301">
        <v>19971</v>
      </c>
      <c r="D2218" s="260">
        <v>0.83958333333333324</v>
      </c>
      <c r="F2218" s="247">
        <v>1238</v>
      </c>
      <c r="G2218" s="25"/>
      <c r="H2218" s="90" t="str">
        <f>VLOOKUP($F2218,'Alarm boxes'!$E$17:$F$962,2)</f>
        <v>4th &amp; Flatbush Aves</v>
      </c>
      <c r="I2218" s="246" t="s">
        <v>91</v>
      </c>
    </row>
    <row r="2219" spans="2:10" x14ac:dyDescent="0.2">
      <c r="B2219" s="247" t="s">
        <v>8</v>
      </c>
      <c r="C2219" s="301">
        <v>19978</v>
      </c>
      <c r="D2219" s="260">
        <v>0.79027777777777775</v>
      </c>
      <c r="F2219" s="247">
        <v>1232</v>
      </c>
      <c r="G2219" s="25"/>
      <c r="H2219" s="90" t="str">
        <f>VLOOKUP($F2219,'Alarm boxes'!$E$17:$F$962,2)</f>
        <v>Flatbush Ave &amp; Park Pl</v>
      </c>
      <c r="I2219" s="246" t="s">
        <v>61</v>
      </c>
    </row>
    <row r="2220" spans="2:10" x14ac:dyDescent="0.2">
      <c r="B2220" s="247" t="s">
        <v>8</v>
      </c>
      <c r="C2220" s="301">
        <v>19978</v>
      </c>
      <c r="D2220" s="260">
        <v>0.82638888888888884</v>
      </c>
      <c r="F2220" s="247">
        <v>613</v>
      </c>
      <c r="G2220" s="25"/>
      <c r="H2220" s="90" t="str">
        <f>VLOOKUP($F2220,'Alarm boxes'!$E$17:$F$962,2)</f>
        <v>Fulton St &amp; Carlton Ave</v>
      </c>
      <c r="I2220" s="246" t="s">
        <v>327</v>
      </c>
    </row>
    <row r="2221" spans="2:10" x14ac:dyDescent="0.2">
      <c r="B2221" s="247" t="s">
        <v>8</v>
      </c>
      <c r="C2221" s="301">
        <v>19978</v>
      </c>
      <c r="D2221" s="260">
        <v>0.85486111111111107</v>
      </c>
      <c r="F2221" s="247">
        <v>961</v>
      </c>
      <c r="G2221" s="25"/>
      <c r="H2221" s="90" t="str">
        <f>VLOOKUP($F2221,'Alarm boxes'!$E$17:$F$962,2)</f>
        <v>Franklin Ave &amp; Fulton St</v>
      </c>
      <c r="I2221" s="246" t="s">
        <v>49</v>
      </c>
    </row>
    <row r="2222" spans="2:10" x14ac:dyDescent="0.2">
      <c r="B2222" s="247" t="s">
        <v>8</v>
      </c>
      <c r="C2222" s="301">
        <v>19979</v>
      </c>
      <c r="D2222" s="260">
        <v>8.7500000000000008E-2</v>
      </c>
      <c r="F2222" s="247">
        <v>961</v>
      </c>
      <c r="G2222" s="25"/>
      <c r="H2222" s="90" t="str">
        <f>VLOOKUP($F2222,'Alarm boxes'!$E$17:$F$962,2)</f>
        <v>Franklin Ave &amp; Fulton St</v>
      </c>
      <c r="I2222" s="246" t="s">
        <v>91</v>
      </c>
    </row>
    <row r="2223" spans="2:10" x14ac:dyDescent="0.2">
      <c r="B2223" s="247" t="s">
        <v>8</v>
      </c>
      <c r="C2223" s="301">
        <v>19987</v>
      </c>
      <c r="D2223" s="260">
        <v>0.88194444444444453</v>
      </c>
      <c r="F2223" s="247">
        <v>985</v>
      </c>
      <c r="G2223" s="25"/>
      <c r="H2223" s="90" t="str">
        <f>VLOOKUP($F2223,'Alarm boxes'!$E$17:$F$962,2)</f>
        <v>Gates &amp; Waverly Aves</v>
      </c>
      <c r="I2223" s="246" t="s">
        <v>44</v>
      </c>
    </row>
    <row r="2224" spans="2:10" x14ac:dyDescent="0.2">
      <c r="B2224" s="247" t="s">
        <v>8</v>
      </c>
      <c r="C2224" s="301">
        <v>19991</v>
      </c>
      <c r="D2224" s="260">
        <v>0.52986111111111112</v>
      </c>
      <c r="E2224" s="32">
        <v>0.56944444444444442</v>
      </c>
      <c r="F2224" s="247">
        <v>984</v>
      </c>
      <c r="G2224" s="25"/>
      <c r="H2224" s="90" t="str">
        <f>VLOOKUP($F2224,'Alarm boxes'!$E$17:$F$962,2)</f>
        <v>Gates &amp; Grand Avs</v>
      </c>
      <c r="I2224" s="246" t="s">
        <v>192</v>
      </c>
    </row>
    <row r="2225" spans="2:10" x14ac:dyDescent="0.2">
      <c r="B2225" s="143" t="s">
        <v>8</v>
      </c>
      <c r="C2225" s="307">
        <v>19994</v>
      </c>
      <c r="D2225" s="272">
        <v>0.88402777777777775</v>
      </c>
      <c r="E2225" s="147">
        <v>0.99444444444444446</v>
      </c>
      <c r="F2225" s="144">
        <v>198</v>
      </c>
      <c r="G2225" s="157" t="s">
        <v>1626</v>
      </c>
      <c r="H2225" s="158" t="str">
        <f>VLOOKUP($F2225,'Alarm boxes'!$E$17:$F$962,2)</f>
        <v>Lafayette &amp; Grand Sts</v>
      </c>
      <c r="I2225" s="146" t="s">
        <v>1627</v>
      </c>
      <c r="J2225" s="455" t="s">
        <v>2308</v>
      </c>
    </row>
    <row r="2226" spans="2:10" x14ac:dyDescent="0.2">
      <c r="B2226" s="247" t="s">
        <v>8</v>
      </c>
      <c r="C2226" s="301">
        <v>19999</v>
      </c>
      <c r="D2226" s="260">
        <v>0.56388888888888888</v>
      </c>
      <c r="F2226" s="247">
        <v>1233</v>
      </c>
      <c r="G2226" s="25"/>
      <c r="H2226" s="90" t="str">
        <f>VLOOKUP($F2226,'Alarm boxes'!$E$17:$F$962,2)</f>
        <v>Prospect PL &amp; Carlton Ave</v>
      </c>
      <c r="I2226" s="246" t="s">
        <v>50</v>
      </c>
    </row>
    <row r="2227" spans="2:10" x14ac:dyDescent="0.2">
      <c r="B2227" s="247" t="s">
        <v>8</v>
      </c>
      <c r="C2227" s="301">
        <v>19999</v>
      </c>
      <c r="D2227" s="260">
        <v>0.64583333333333337</v>
      </c>
      <c r="F2227" s="247">
        <v>969</v>
      </c>
      <c r="G2227" s="25"/>
      <c r="H2227" s="90" t="str">
        <f>VLOOKUP($F2227,'Alarm boxes'!$E$17:$F$962,2)</f>
        <v>Madison &amp; Classon Ave</v>
      </c>
      <c r="I2227" s="246" t="s">
        <v>50</v>
      </c>
    </row>
    <row r="2228" spans="2:10" x14ac:dyDescent="0.2">
      <c r="B2228" s="247" t="s">
        <v>8</v>
      </c>
      <c r="C2228" s="301">
        <v>20000</v>
      </c>
      <c r="D2228" s="260">
        <v>0.69166666666666676</v>
      </c>
      <c r="F2228" s="247">
        <v>963</v>
      </c>
      <c r="G2228" s="25"/>
      <c r="H2228" s="90" t="str">
        <f>VLOOKUP($F2228,'Alarm boxes'!$E$17:$F$962,2)</f>
        <v>Franklin &amp; Putman Aves</v>
      </c>
      <c r="I2228" s="246" t="s">
        <v>50</v>
      </c>
    </row>
    <row r="2229" spans="2:10" x14ac:dyDescent="0.2">
      <c r="B2229" s="247" t="s">
        <v>8</v>
      </c>
      <c r="C2229" s="301">
        <v>20003</v>
      </c>
      <c r="D2229" s="260">
        <v>0.85555555555555562</v>
      </c>
      <c r="F2229" s="247">
        <v>3947</v>
      </c>
      <c r="G2229" s="25"/>
      <c r="H2229" s="90" t="str">
        <f>VLOOKUP($F2229,'Alarm boxes'!$E$17:$F$962,2)</f>
        <v>Lafayette Ave opp Kent Ave</v>
      </c>
      <c r="I2229" s="246" t="s">
        <v>50</v>
      </c>
    </row>
    <row r="2230" spans="2:10" x14ac:dyDescent="0.2">
      <c r="B2230" s="247" t="s">
        <v>8</v>
      </c>
      <c r="C2230" s="301">
        <v>20004</v>
      </c>
      <c r="D2230" s="260">
        <v>7.6388888888888886E-3</v>
      </c>
      <c r="F2230" s="247">
        <v>623</v>
      </c>
      <c r="G2230" s="25"/>
      <c r="H2230" s="90" t="str">
        <f>VLOOKUP($F2230,'Alarm boxes'!$E$17:$F$962,2)</f>
        <v>Greene &amp; Clermont Aves</v>
      </c>
      <c r="I2230" s="246" t="s">
        <v>50</v>
      </c>
    </row>
    <row r="2231" spans="2:10" x14ac:dyDescent="0.2">
      <c r="B2231" s="247" t="s">
        <v>8</v>
      </c>
      <c r="C2231" s="301">
        <v>20008</v>
      </c>
      <c r="D2231" s="260">
        <v>0.6694444444444444</v>
      </c>
      <c r="F2231" s="247">
        <v>1062</v>
      </c>
      <c r="G2231" s="25"/>
      <c r="H2231" s="90" t="str">
        <f>VLOOKUP($F2231,'Alarm boxes'!$E$17:$F$962,2)</f>
        <v>Rogers Ave &amp; Union St</v>
      </c>
      <c r="I2231" s="246" t="s">
        <v>44</v>
      </c>
    </row>
    <row r="2232" spans="2:10" x14ac:dyDescent="0.2">
      <c r="B2232" s="247" t="s">
        <v>8</v>
      </c>
      <c r="C2232" s="301">
        <v>20008</v>
      </c>
      <c r="D2232" s="260">
        <v>0.69513888888888886</v>
      </c>
      <c r="F2232" s="247">
        <v>1010</v>
      </c>
      <c r="G2232" s="25"/>
      <c r="H2232" s="90" t="str">
        <f>VLOOKUP($F2232,'Alarm boxes'!$E$17:$F$962,2)</f>
        <v>Butler Pl 7 Plaza St</v>
      </c>
      <c r="I2232" s="246" t="s">
        <v>44</v>
      </c>
    </row>
    <row r="2233" spans="2:10" x14ac:dyDescent="0.2">
      <c r="B2233" s="247" t="s">
        <v>8</v>
      </c>
      <c r="C2233" s="301">
        <v>20008</v>
      </c>
      <c r="D2233" s="260">
        <v>0.73263888888888884</v>
      </c>
      <c r="F2233" s="39">
        <v>1228</v>
      </c>
      <c r="G2233" s="154"/>
      <c r="H2233" s="155" t="str">
        <f>VLOOKUP($F2233,'Alarm boxes'!$E$17:$F$962,2)</f>
        <v>&amp;th Ave &amp; Berkley PL</v>
      </c>
      <c r="I2233" s="246" t="s">
        <v>1347</v>
      </c>
    </row>
    <row r="2234" spans="2:10" x14ac:dyDescent="0.2">
      <c r="B2234" s="247" t="s">
        <v>8</v>
      </c>
      <c r="C2234" s="301">
        <v>20010</v>
      </c>
      <c r="D2234" s="260">
        <v>0.76388888888888884</v>
      </c>
      <c r="F2234" s="39">
        <v>1068</v>
      </c>
      <c r="G2234" s="154"/>
      <c r="H2234" s="155" t="str">
        <f>VLOOKUP($F2234,'Alarm boxes'!$E$17:$F$962,2)</f>
        <v>Eastern Pkway &amp; Underhill Ave</v>
      </c>
      <c r="I2234" s="246" t="s">
        <v>44</v>
      </c>
    </row>
    <row r="2235" spans="2:10" x14ac:dyDescent="0.2">
      <c r="B2235" s="247" t="s">
        <v>8</v>
      </c>
      <c r="C2235" s="301">
        <v>20010</v>
      </c>
      <c r="D2235" s="260">
        <v>0.81388888888888899</v>
      </c>
      <c r="F2235" s="247">
        <v>978</v>
      </c>
      <c r="G2235" s="25"/>
      <c r="H2235" s="90" t="str">
        <f>VLOOKUP($F2235,'Alarm boxes'!$E$17:$F$962,2)</f>
        <v>Washington &amp; St Marks</v>
      </c>
      <c r="I2235" s="246" t="s">
        <v>62</v>
      </c>
    </row>
    <row r="2236" spans="2:10" x14ac:dyDescent="0.2">
      <c r="B2236" s="247" t="s">
        <v>8</v>
      </c>
      <c r="C2236" s="301">
        <v>20011</v>
      </c>
      <c r="D2236" s="260">
        <v>0.18333333333333335</v>
      </c>
      <c r="F2236" s="39">
        <v>1246</v>
      </c>
      <c r="G2236" s="154"/>
      <c r="H2236" s="155" t="str">
        <f>VLOOKUP($F2236,'Alarm boxes'!$E$17:$F$962,2)</f>
        <v>6th Ave &amp; Sterling Pl</v>
      </c>
      <c r="I2236" s="246" t="s">
        <v>91</v>
      </c>
    </row>
    <row r="2237" spans="2:10" x14ac:dyDescent="0.2">
      <c r="B2237" s="247" t="s">
        <v>8</v>
      </c>
      <c r="C2237" s="301">
        <v>20015</v>
      </c>
      <c r="D2237" s="260">
        <v>0.46736111111111112</v>
      </c>
      <c r="E2237" s="32">
        <v>0.52430555555555558</v>
      </c>
      <c r="F2237" s="247">
        <v>1241</v>
      </c>
      <c r="G2237" s="25"/>
      <c r="H2237" s="90" t="str">
        <f>VLOOKUP($F2237,'Alarm boxes'!$E$17:$F$962,2)</f>
        <v>Flatbush Ave &amp; Bergen St</v>
      </c>
      <c r="I2237" s="246" t="s">
        <v>2000</v>
      </c>
    </row>
    <row r="2238" spans="2:10" x14ac:dyDescent="0.2">
      <c r="B2238" s="247" t="s">
        <v>8</v>
      </c>
      <c r="C2238" s="301">
        <v>20015</v>
      </c>
      <c r="D2238" s="260">
        <v>0.56597222222222221</v>
      </c>
      <c r="F2238" s="247">
        <v>985</v>
      </c>
      <c r="G2238" s="25"/>
      <c r="H2238" s="90" t="str">
        <f>VLOOKUP($F2238,'Alarm boxes'!$E$17:$F$962,2)</f>
        <v>Gates &amp; Waverly Aves</v>
      </c>
      <c r="I2238" s="246" t="s">
        <v>44</v>
      </c>
    </row>
    <row r="2239" spans="2:10" x14ac:dyDescent="0.2">
      <c r="B2239" s="247" t="s">
        <v>8</v>
      </c>
      <c r="C2239" s="301">
        <v>20015</v>
      </c>
      <c r="D2239" s="260">
        <v>0.58611111111111114</v>
      </c>
      <c r="F2239" s="247">
        <v>961</v>
      </c>
      <c r="G2239" s="25"/>
      <c r="H2239" s="90" t="str">
        <f>VLOOKUP($F2239,'Alarm boxes'!$E$17:$F$962,2)</f>
        <v>Franklin Ave &amp; Fulton St</v>
      </c>
      <c r="I2239" s="246" t="s">
        <v>569</v>
      </c>
    </row>
    <row r="2240" spans="2:10" x14ac:dyDescent="0.2">
      <c r="B2240" s="247" t="s">
        <v>8</v>
      </c>
      <c r="C2240" s="301">
        <v>20018</v>
      </c>
      <c r="D2240" s="260">
        <v>0.81597222222222221</v>
      </c>
      <c r="F2240" s="39">
        <v>927</v>
      </c>
      <c r="G2240" s="154"/>
      <c r="H2240" s="155" t="str">
        <f>VLOOKUP($F2240,'Alarm boxes'!$E$17:$F$962,2)</f>
        <v>Lafayette &amp; Clinton Aves</v>
      </c>
      <c r="I2240" s="246" t="s">
        <v>451</v>
      </c>
    </row>
    <row r="2241" spans="2:10" ht="13.5" thickBot="1" x14ac:dyDescent="0.25">
      <c r="B2241" s="247" t="s">
        <v>8</v>
      </c>
      <c r="C2241" s="301">
        <v>20019</v>
      </c>
      <c r="D2241" s="260">
        <v>0.76944444444444438</v>
      </c>
      <c r="F2241" s="247">
        <v>942</v>
      </c>
      <c r="G2241" s="25"/>
      <c r="H2241" s="90" t="str">
        <f>VLOOKUP($F2241,'Alarm boxes'!$E$17:$F$962,2)</f>
        <v>Nostrand Ave &amp; Hancock St</v>
      </c>
      <c r="I2241" s="246" t="s">
        <v>1628</v>
      </c>
    </row>
    <row r="2242" spans="2:10" x14ac:dyDescent="0.2">
      <c r="B2242" s="491" t="s">
        <v>8</v>
      </c>
      <c r="C2242" s="497">
        <v>20023</v>
      </c>
      <c r="D2242" s="493"/>
      <c r="E2242" s="494"/>
      <c r="F2242" s="494"/>
      <c r="G2242" s="494"/>
      <c r="H2242" s="498" t="s">
        <v>1230</v>
      </c>
      <c r="I2242" s="498" t="s">
        <v>1230</v>
      </c>
      <c r="J2242" s="515"/>
    </row>
    <row r="2243" spans="2:10" ht="13.5" thickBot="1" x14ac:dyDescent="0.25">
      <c r="B2243" s="337" t="s">
        <v>8</v>
      </c>
      <c r="C2243" s="355">
        <v>20043</v>
      </c>
      <c r="D2243" s="339"/>
      <c r="E2243" s="340"/>
      <c r="F2243" s="340"/>
      <c r="G2243" s="340"/>
      <c r="H2243" s="356" t="s">
        <v>1230</v>
      </c>
      <c r="I2243" s="356" t="s">
        <v>1230</v>
      </c>
      <c r="J2243" s="351"/>
    </row>
    <row r="2244" spans="2:10" x14ac:dyDescent="0.2">
      <c r="B2244" s="247" t="s">
        <v>8</v>
      </c>
      <c r="C2244" s="301">
        <v>20044</v>
      </c>
      <c r="D2244" s="260">
        <v>0.41319444444444442</v>
      </c>
      <c r="F2244" s="247">
        <v>1071</v>
      </c>
      <c r="G2244" s="25"/>
      <c r="H2244" s="90" t="str">
        <f>VLOOKUP($F2244,'Alarm boxes'!$E$17:$F$962,2)</f>
        <v>Eastern Pkway &amp; Classon Ave</v>
      </c>
      <c r="I2244" s="246" t="s">
        <v>1629</v>
      </c>
    </row>
    <row r="2245" spans="2:10" x14ac:dyDescent="0.2">
      <c r="B2245" s="247" t="s">
        <v>8</v>
      </c>
      <c r="C2245" s="301">
        <v>20044</v>
      </c>
      <c r="D2245" s="260">
        <v>0.5805555555555556</v>
      </c>
      <c r="F2245" s="247">
        <v>627</v>
      </c>
      <c r="G2245" s="25"/>
      <c r="H2245" s="90" t="str">
        <f>VLOOKUP($F2245,'Alarm boxes'!$E$17:$F$962,2)</f>
        <v>Lafayette  &amp; Clinton Aves</v>
      </c>
      <c r="I2245" s="246" t="s">
        <v>569</v>
      </c>
    </row>
    <row r="2246" spans="2:10" x14ac:dyDescent="0.2">
      <c r="B2246" s="247" t="s">
        <v>8</v>
      </c>
      <c r="C2246" s="301">
        <v>20047</v>
      </c>
      <c r="D2246" s="260">
        <v>4.4444444444444446E-2</v>
      </c>
      <c r="F2246" s="247">
        <v>657</v>
      </c>
      <c r="G2246" s="25"/>
      <c r="H2246" s="90" t="str">
        <f>VLOOKUP($F2246,'Alarm boxes'!$E$17:$F$962,2)</f>
        <v>Greene &amp; Bedford Aves</v>
      </c>
      <c r="I2246" s="246" t="s">
        <v>356</v>
      </c>
    </row>
    <row r="2247" spans="2:10" x14ac:dyDescent="0.2">
      <c r="B2247" s="247" t="s">
        <v>8</v>
      </c>
      <c r="C2247" s="301">
        <v>20051</v>
      </c>
      <c r="D2247" s="260">
        <v>0.49305555555555558</v>
      </c>
      <c r="F2247" s="247">
        <v>954</v>
      </c>
      <c r="G2247" s="29" t="s">
        <v>1635</v>
      </c>
      <c r="H2247" s="90" t="str">
        <f>VLOOKUP($F2247,'Alarm boxes'!$E$17:$F$962,2)</f>
        <v>Rogers Ave &amp; Prospect Pl</v>
      </c>
      <c r="I2247" s="246" t="s">
        <v>1576</v>
      </c>
      <c r="J2247" s="348" t="str">
        <f>CONCATENATE($J$7,F2247,$J$8,MID(G2247,7,1))</f>
        <v>Special box 954 terminal 1</v>
      </c>
    </row>
    <row r="2248" spans="2:10" ht="13.5" thickBot="1" x14ac:dyDescent="0.25">
      <c r="B2248" s="247" t="s">
        <v>8</v>
      </c>
      <c r="C2248" s="301">
        <v>20054</v>
      </c>
      <c r="D2248" s="260">
        <v>0.99861111111111101</v>
      </c>
      <c r="F2248" s="247">
        <v>971</v>
      </c>
      <c r="G2248" s="25"/>
      <c r="H2248" s="90" t="str">
        <f>VLOOKUP($F2248,'Alarm boxes'!$E$17:$F$962,2)</f>
        <v>Pacific St &amp; Franklin Ave</v>
      </c>
      <c r="I2248" s="246" t="s">
        <v>44</v>
      </c>
    </row>
    <row r="2249" spans="2:10" x14ac:dyDescent="0.2">
      <c r="B2249" s="447" t="s">
        <v>8</v>
      </c>
      <c r="C2249" s="448">
        <v>20055</v>
      </c>
      <c r="D2249" s="449"/>
      <c r="E2249" s="490"/>
      <c r="F2249" s="490"/>
      <c r="G2249" s="507"/>
      <c r="H2249" s="508" t="s">
        <v>1043</v>
      </c>
      <c r="I2249" s="508" t="s">
        <v>1043</v>
      </c>
      <c r="J2249" s="452"/>
    </row>
    <row r="2250" spans="2:10" ht="13.5" thickBot="1" x14ac:dyDescent="0.25">
      <c r="B2250" s="83" t="s">
        <v>8</v>
      </c>
      <c r="C2250" s="305">
        <v>20084</v>
      </c>
      <c r="D2250" s="270"/>
      <c r="E2250" s="24"/>
      <c r="F2250" s="24"/>
      <c r="G2250" s="43"/>
      <c r="H2250" s="93" t="s">
        <v>1043</v>
      </c>
      <c r="I2250" s="93" t="s">
        <v>1043</v>
      </c>
      <c r="J2250" s="292"/>
    </row>
    <row r="2251" spans="2:10" x14ac:dyDescent="0.2">
      <c r="B2251" s="247" t="s">
        <v>8</v>
      </c>
      <c r="C2251" s="301">
        <v>20085</v>
      </c>
      <c r="D2251" s="260">
        <v>0.74305555555555547</v>
      </c>
      <c r="F2251" s="247">
        <v>3953</v>
      </c>
      <c r="G2251" s="25"/>
      <c r="H2251" s="90" t="str">
        <f>VLOOKUP($F2251,'Alarm boxes'!$E$17:$F$962,2)</f>
        <v>Classon Ave &amp; St Johns Pl</v>
      </c>
      <c r="I2251" s="246" t="s">
        <v>327</v>
      </c>
    </row>
    <row r="2252" spans="2:10" x14ac:dyDescent="0.2">
      <c r="B2252" s="34" t="s">
        <v>8</v>
      </c>
      <c r="C2252" s="302">
        <v>20086</v>
      </c>
      <c r="D2252" s="266">
        <v>0.18124999999999999</v>
      </c>
      <c r="E2252" s="136">
        <v>0.26597222222222222</v>
      </c>
      <c r="F2252" s="137">
        <v>1730</v>
      </c>
      <c r="G2252" s="137" t="s">
        <v>1636</v>
      </c>
      <c r="H2252" s="139" t="str">
        <f>VLOOKUP($F2252,'Alarm boxes'!$E$17:$F$962,2)</f>
        <v>Liberty &amp; Pennsylvania Aves</v>
      </c>
      <c r="I2252" s="140" t="s">
        <v>1638</v>
      </c>
      <c r="J2252" s="139" t="s">
        <v>2309</v>
      </c>
    </row>
    <row r="2253" spans="2:10" x14ac:dyDescent="0.2">
      <c r="B2253" s="247" t="s">
        <v>8</v>
      </c>
      <c r="C2253" s="301">
        <v>20089</v>
      </c>
      <c r="D2253" s="260">
        <v>0.51458333333333328</v>
      </c>
      <c r="F2253" s="247">
        <v>992</v>
      </c>
      <c r="G2253" s="29" t="s">
        <v>1532</v>
      </c>
      <c r="H2253" s="90" t="str">
        <f>VLOOKUP($F2253,'Alarm boxes'!$E$17:$F$962,2)</f>
        <v>Vanderbilt &amp; St Marks Avs</v>
      </c>
      <c r="I2253" s="246" t="s">
        <v>62</v>
      </c>
      <c r="J2253" s="348" t="str">
        <f>CONCATENATE(B2253,$J$6,F2253)</f>
        <v>E 219 special call to box 992</v>
      </c>
    </row>
    <row r="2254" spans="2:10" ht="13.5" thickBot="1" x14ac:dyDescent="0.25">
      <c r="B2254" s="4" t="s">
        <v>8</v>
      </c>
      <c r="C2254" s="394">
        <v>20089</v>
      </c>
      <c r="D2254" s="395">
        <v>0.70486111111111116</v>
      </c>
      <c r="E2254" s="399">
        <v>0.73263888888888884</v>
      </c>
      <c r="F2254" s="4">
        <v>984</v>
      </c>
      <c r="G2254" s="396"/>
      <c r="H2254" s="397" t="str">
        <f>VLOOKUP($F2254,'Alarm boxes'!$E$17:$F$962,2)</f>
        <v>Gates &amp; Grand Avs</v>
      </c>
      <c r="I2254" s="398" t="s">
        <v>50</v>
      </c>
      <c r="J2254" s="408"/>
    </row>
    <row r="2255" spans="2:10" ht="13.5" thickTop="1" x14ac:dyDescent="0.2">
      <c r="B2255" s="247" t="s">
        <v>8</v>
      </c>
      <c r="C2255" s="301">
        <v>20090</v>
      </c>
      <c r="D2255" s="260">
        <v>0.40625</v>
      </c>
      <c r="F2255" s="247">
        <v>3948</v>
      </c>
      <c r="G2255" s="25"/>
      <c r="H2255" s="90" t="str">
        <f>VLOOKUP($F2255,'Alarm boxes'!$E$17:$F$962,2)</f>
        <v>Lafayette Ave opp Steuben St</v>
      </c>
      <c r="I2255" s="246" t="s">
        <v>50</v>
      </c>
    </row>
    <row r="2256" spans="2:10" x14ac:dyDescent="0.2">
      <c r="B2256" s="247" t="s">
        <v>8</v>
      </c>
      <c r="C2256" s="301">
        <v>20090</v>
      </c>
      <c r="D2256" s="260">
        <v>0.68611111111111101</v>
      </c>
      <c r="F2256" s="14">
        <v>3984</v>
      </c>
      <c r="G2256" s="35"/>
      <c r="H2256" s="97" t="str">
        <f>VLOOKUP($F2256,'Alarm boxes'!$E$17:$F$962,2)</f>
        <v>Lafayette Ave opp Steuben St</v>
      </c>
      <c r="I2256" s="246" t="s">
        <v>50</v>
      </c>
    </row>
    <row r="2257" spans="2:10" x14ac:dyDescent="0.2">
      <c r="B2257" s="247" t="s">
        <v>8</v>
      </c>
      <c r="C2257" s="301">
        <v>20093</v>
      </c>
      <c r="D2257" s="260">
        <v>0.77013888888888893</v>
      </c>
      <c r="F2257" s="247">
        <v>952</v>
      </c>
      <c r="G2257" s="25"/>
      <c r="H2257" s="90" t="str">
        <f>VLOOKUP($F2257,'Alarm boxes'!$E$17:$F$962,2)</f>
        <v>Bedford Ave &amp; Park Pl</v>
      </c>
      <c r="I2257" s="246" t="s">
        <v>50</v>
      </c>
    </row>
    <row r="2258" spans="2:10" x14ac:dyDescent="0.2">
      <c r="B2258" s="247" t="s">
        <v>8</v>
      </c>
      <c r="C2258" s="301">
        <v>20094</v>
      </c>
      <c r="D2258" s="260">
        <v>1.8055555555555557E-2</v>
      </c>
      <c r="F2258" s="14">
        <v>995</v>
      </c>
      <c r="G2258" s="35"/>
      <c r="H2258" s="97" t="str">
        <f>VLOOKUP($F2258,'Alarm boxes'!$E$17:$F$962,2)</f>
        <v>Lefferts &amp; St James Pl</v>
      </c>
      <c r="I2258" s="246" t="s">
        <v>1639</v>
      </c>
    </row>
    <row r="2259" spans="2:10" x14ac:dyDescent="0.2">
      <c r="B2259" s="247" t="s">
        <v>8</v>
      </c>
      <c r="C2259" s="301">
        <v>20097</v>
      </c>
      <c r="D2259" s="260">
        <v>0.4694444444444445</v>
      </c>
      <c r="F2259" s="14">
        <v>963</v>
      </c>
      <c r="G2259" s="35"/>
      <c r="H2259" s="97" t="str">
        <f>VLOOKUP($F2259,'Alarm boxes'!$E$17:$F$962,2)</f>
        <v>Franklin &amp; Putman Aves</v>
      </c>
      <c r="I2259" s="246" t="s">
        <v>171</v>
      </c>
    </row>
    <row r="2260" spans="2:10" x14ac:dyDescent="0.2">
      <c r="B2260" s="247" t="s">
        <v>8</v>
      </c>
      <c r="C2260" s="301">
        <v>20097</v>
      </c>
      <c r="D2260" s="260">
        <v>0.65972222222222221</v>
      </c>
      <c r="F2260" s="14">
        <v>3945</v>
      </c>
      <c r="G2260" s="35"/>
      <c r="H2260" s="97" t="str">
        <f>VLOOKUP($F2260,'Alarm boxes'!$E$17:$F$962,2)</f>
        <v>Fulton St &amp; Downing Pl</v>
      </c>
      <c r="I2260" s="246" t="s">
        <v>50</v>
      </c>
    </row>
    <row r="2261" spans="2:10" x14ac:dyDescent="0.2">
      <c r="B2261" s="247" t="s">
        <v>8</v>
      </c>
      <c r="C2261" s="301">
        <v>20097</v>
      </c>
      <c r="D2261" s="260">
        <v>0.69791666666666663</v>
      </c>
      <c r="F2261" s="14">
        <v>1250</v>
      </c>
      <c r="G2261" s="35"/>
      <c r="H2261" s="97" t="str">
        <f>VLOOKUP($F2261,'Alarm boxes'!$E$17:$F$962,2)</f>
        <v>6th Ave &amp; Lincoln Pl</v>
      </c>
      <c r="I2261" s="246" t="s">
        <v>192</v>
      </c>
    </row>
    <row r="2262" spans="2:10" x14ac:dyDescent="0.2">
      <c r="B2262" s="247" t="s">
        <v>8</v>
      </c>
      <c r="C2262" s="301">
        <v>20100</v>
      </c>
      <c r="D2262" s="260">
        <v>0.87638888888888899</v>
      </c>
      <c r="F2262" s="247">
        <v>961</v>
      </c>
      <c r="G2262" s="25"/>
      <c r="H2262" s="90" t="str">
        <f>VLOOKUP($F2262,'Alarm boxes'!$E$17:$F$962,2)</f>
        <v>Franklin Ave &amp; Fulton St</v>
      </c>
      <c r="I2262" s="246" t="s">
        <v>49</v>
      </c>
    </row>
    <row r="2263" spans="2:10" x14ac:dyDescent="0.2">
      <c r="B2263" s="247" t="s">
        <v>8</v>
      </c>
      <c r="C2263" s="301">
        <v>20101</v>
      </c>
      <c r="D2263" s="260">
        <v>0.3527777777777778</v>
      </c>
      <c r="E2263" s="32">
        <v>0.375</v>
      </c>
      <c r="F2263" s="247">
        <v>626</v>
      </c>
      <c r="G2263" s="25"/>
      <c r="H2263" s="90" t="str">
        <f>VLOOKUP($F2263,'Alarm boxes'!$E$17:$F$962,2)</f>
        <v>Greene &amp; Clinton Aves</v>
      </c>
      <c r="I2263" s="246" t="s">
        <v>209</v>
      </c>
    </row>
    <row r="2264" spans="2:10" x14ac:dyDescent="0.2">
      <c r="B2264" s="34" t="s">
        <v>8</v>
      </c>
      <c r="C2264" s="302">
        <v>20101</v>
      </c>
      <c r="D2264" s="266">
        <v>0.82916666666666661</v>
      </c>
      <c r="E2264" s="136">
        <v>0.99652777777777779</v>
      </c>
      <c r="F2264" s="137">
        <v>1642</v>
      </c>
      <c r="G2264" s="137" t="s">
        <v>1637</v>
      </c>
      <c r="H2264" s="139" t="str">
        <f>VLOOKUP($F2264,'Alarm boxes'!$E$17:$F$962,2)</f>
        <v>ENY &amp; Howard Aves</v>
      </c>
      <c r="I2264" s="140" t="s">
        <v>1640</v>
      </c>
      <c r="J2264" s="349" t="s">
        <v>2310</v>
      </c>
    </row>
    <row r="2265" spans="2:10" x14ac:dyDescent="0.2">
      <c r="B2265" s="247" t="s">
        <v>8</v>
      </c>
      <c r="C2265" s="301">
        <v>20105</v>
      </c>
      <c r="D2265" s="260">
        <v>0.4680555555555555</v>
      </c>
      <c r="F2265" s="247">
        <v>1078</v>
      </c>
      <c r="G2265" s="25"/>
      <c r="H2265" s="90" t="str">
        <f>VLOOKUP($F2265,'Alarm boxes'!$E$17:$F$962,2)</f>
        <v>Crown St &amp; Washington Ave</v>
      </c>
      <c r="I2265" s="246" t="s">
        <v>44</v>
      </c>
    </row>
    <row r="2266" spans="2:10" x14ac:dyDescent="0.2">
      <c r="B2266" s="247" t="s">
        <v>8</v>
      </c>
      <c r="C2266" s="301">
        <v>20106</v>
      </c>
      <c r="D2266" s="260">
        <v>0.69861111111111107</v>
      </c>
      <c r="F2266" s="14">
        <v>1211</v>
      </c>
      <c r="G2266" s="35"/>
      <c r="H2266" s="97" t="str">
        <f>VLOOKUP($F2266,'Alarm boxes'!$E$17:$F$962,2)</f>
        <v>Atlantic &amp; 5th Aves</v>
      </c>
      <c r="I2266" s="246" t="s">
        <v>1647</v>
      </c>
    </row>
    <row r="2267" spans="2:10" x14ac:dyDescent="0.2">
      <c r="B2267" s="247" t="s">
        <v>8</v>
      </c>
      <c r="C2267" s="301">
        <v>20108</v>
      </c>
      <c r="D2267" s="260">
        <v>0.76041666666666663</v>
      </c>
      <c r="F2267" s="247">
        <v>1242</v>
      </c>
      <c r="G2267" s="25"/>
      <c r="H2267" s="90" t="str">
        <f>VLOOKUP($F2267,'Alarm boxes'!$E$17:$F$962,2)</f>
        <v>5th &amp; St Marks Aves</v>
      </c>
      <c r="I2267" s="246" t="s">
        <v>50</v>
      </c>
    </row>
    <row r="2268" spans="2:10" x14ac:dyDescent="0.2">
      <c r="B2268" s="247" t="s">
        <v>8</v>
      </c>
      <c r="C2268" s="301">
        <v>20108</v>
      </c>
      <c r="D2268" s="260">
        <v>0.79999999999999993</v>
      </c>
      <c r="E2268" s="32">
        <v>0.85069444444444453</v>
      </c>
      <c r="F2268" s="247">
        <v>3945</v>
      </c>
      <c r="G2268" s="25"/>
      <c r="H2268" s="90" t="str">
        <f>VLOOKUP($F2268,'Alarm boxes'!$E$17:$F$962,2)</f>
        <v>Fulton St &amp; Downing Pl</v>
      </c>
      <c r="I2268" s="246" t="s">
        <v>50</v>
      </c>
    </row>
    <row r="2269" spans="2:10" x14ac:dyDescent="0.2">
      <c r="B2269" s="247" t="s">
        <v>8</v>
      </c>
      <c r="C2269" s="301">
        <v>20108</v>
      </c>
      <c r="D2269" s="260">
        <v>0.86041666666666661</v>
      </c>
      <c r="F2269" s="247">
        <v>3947</v>
      </c>
      <c r="G2269" s="25"/>
      <c r="H2269" s="90" t="str">
        <f>VLOOKUP($F2269,'Alarm boxes'!$E$17:$F$962,2)</f>
        <v>Lafayette Ave opp Kent Ave</v>
      </c>
      <c r="I2269" s="246" t="s">
        <v>1347</v>
      </c>
    </row>
    <row r="2270" spans="2:10" x14ac:dyDescent="0.2">
      <c r="B2270" s="247" t="s">
        <v>8</v>
      </c>
      <c r="C2270" s="301">
        <v>20109</v>
      </c>
      <c r="D2270" s="260">
        <v>3.125E-2</v>
      </c>
      <c r="F2270" s="247">
        <v>984</v>
      </c>
      <c r="G2270" s="25"/>
      <c r="H2270" s="90" t="str">
        <f>VLOOKUP($F2270,'Alarm boxes'!$E$17:$F$962,2)</f>
        <v>Gates &amp; Grand Avs</v>
      </c>
      <c r="I2270" s="246" t="s">
        <v>1402</v>
      </c>
    </row>
    <row r="2271" spans="2:10" x14ac:dyDescent="0.2">
      <c r="B2271" s="247" t="s">
        <v>8</v>
      </c>
      <c r="C2271" s="301">
        <v>20109</v>
      </c>
      <c r="D2271" s="260">
        <v>0.24374999999999999</v>
      </c>
      <c r="F2271" s="247">
        <v>1246</v>
      </c>
      <c r="G2271" s="25"/>
      <c r="H2271" s="90" t="str">
        <f>VLOOKUP($F2271,'Alarm boxes'!$E$17:$F$962,2)</f>
        <v>6th Ave &amp; Sterling Pl</v>
      </c>
      <c r="I2271" s="246" t="s">
        <v>50</v>
      </c>
    </row>
    <row r="2272" spans="2:10" x14ac:dyDescent="0.2">
      <c r="B2272" s="247" t="s">
        <v>8</v>
      </c>
      <c r="C2272" s="301">
        <v>20109</v>
      </c>
      <c r="D2272" s="260">
        <v>0.80694444444444446</v>
      </c>
      <c r="F2272" s="247">
        <v>977</v>
      </c>
      <c r="G2272" s="25"/>
      <c r="H2272" s="90" t="str">
        <f>VLOOKUP($F2272,'Alarm boxes'!$E$17:$F$962,2)</f>
        <v>Washington &amp; St Marks Aves</v>
      </c>
      <c r="I2272" s="246" t="s">
        <v>196</v>
      </c>
    </row>
    <row r="2273" spans="2:10" x14ac:dyDescent="0.2">
      <c r="B2273" s="247" t="s">
        <v>8</v>
      </c>
      <c r="C2273" s="301">
        <v>20109</v>
      </c>
      <c r="D2273" s="260">
        <v>0.84166666666666667</v>
      </c>
      <c r="F2273" s="14">
        <v>1074</v>
      </c>
      <c r="G2273" s="35"/>
      <c r="H2273" s="97" t="str">
        <f>VLOOKUP($F2273,'Alarm boxes'!$E$17:$F$962,2)</f>
        <v>Union St &amp; Franklin Ave</v>
      </c>
      <c r="I2273" s="246" t="s">
        <v>1648</v>
      </c>
    </row>
    <row r="2274" spans="2:10" x14ac:dyDescent="0.2">
      <c r="B2274" s="247" t="s">
        <v>8</v>
      </c>
      <c r="C2274" s="301">
        <v>20113</v>
      </c>
      <c r="D2274" s="260">
        <v>0.45208333333333334</v>
      </c>
      <c r="F2274" s="247">
        <v>983</v>
      </c>
      <c r="G2274" s="29" t="s">
        <v>1545</v>
      </c>
      <c r="H2274" s="90" t="str">
        <f>VLOOKUP($F2274,'Alarm boxes'!$E$17:$F$962,2)</f>
        <v>Washinton Ave &amp; Fulton St</v>
      </c>
      <c r="I2274" s="246" t="s">
        <v>940</v>
      </c>
      <c r="J2274" s="348" t="str">
        <f>CONCATENATE($J$9,MID(G2274,5,4))</f>
        <v>Engine &amp; truck to box 983</v>
      </c>
    </row>
    <row r="2275" spans="2:10" x14ac:dyDescent="0.2">
      <c r="B2275" s="16" t="s">
        <v>8</v>
      </c>
      <c r="C2275" s="303">
        <v>20113</v>
      </c>
      <c r="D2275" s="264">
        <v>0.57986111111111105</v>
      </c>
      <c r="E2275" s="16"/>
      <c r="F2275" s="16">
        <v>655</v>
      </c>
      <c r="G2275" s="30"/>
      <c r="H2275" s="91" t="str">
        <f>VLOOKUP($F2275,'Alarm boxes'!$E$17:$F$962,2)</f>
        <v>Greene &amp; Classon Aves</v>
      </c>
      <c r="I2275" s="48" t="s">
        <v>569</v>
      </c>
      <c r="J2275" s="413"/>
    </row>
    <row r="2276" spans="2:10" x14ac:dyDescent="0.2">
      <c r="B2276" s="247" t="s">
        <v>8</v>
      </c>
      <c r="C2276" s="301">
        <v>20122</v>
      </c>
      <c r="D2276" s="260">
        <v>0.51111111111111118</v>
      </c>
      <c r="E2276" s="32">
        <v>0.56111111111111112</v>
      </c>
      <c r="F2276" s="14">
        <v>612</v>
      </c>
      <c r="G2276" s="124" t="s">
        <v>1645</v>
      </c>
      <c r="H2276" s="97" t="str">
        <f>VLOOKUP($F2276,'Alarm boxes'!$E$17:$F$962,2)</f>
        <v>Atlantic Ave &amp; Cumberland St</v>
      </c>
      <c r="I2276" s="246" t="s">
        <v>1649</v>
      </c>
      <c r="J2276" s="348" t="str">
        <f>CONCATENATE($J$7,F2276,$J$8,MID(G2276,7,1))</f>
        <v>Special box 612 terminal 3</v>
      </c>
    </row>
    <row r="2277" spans="2:10" x14ac:dyDescent="0.2">
      <c r="B2277" s="247" t="s">
        <v>8</v>
      </c>
      <c r="C2277" s="301">
        <v>20122</v>
      </c>
      <c r="D2277" s="260">
        <v>0.70416666666666661</v>
      </c>
      <c r="F2277" s="247">
        <v>1226</v>
      </c>
      <c r="G2277" s="25"/>
      <c r="H2277" s="90" t="str">
        <f>VLOOKUP($F2277,'Alarm boxes'!$E$17:$F$962,2)</f>
        <v>Prospect Pk W &amp; President St</v>
      </c>
      <c r="I2277" s="246" t="s">
        <v>569</v>
      </c>
    </row>
    <row r="2278" spans="2:10" x14ac:dyDescent="0.2">
      <c r="B2278" s="247" t="s">
        <v>8</v>
      </c>
      <c r="C2278" s="301">
        <v>20124</v>
      </c>
      <c r="D2278" s="260">
        <v>0.81597222222222221</v>
      </c>
      <c r="F2278" s="247">
        <v>942</v>
      </c>
      <c r="G2278" s="25"/>
      <c r="H2278" s="90" t="str">
        <f>VLOOKUP($F2278,'Alarm boxes'!$E$17:$F$962,2)</f>
        <v>Nostrand Ave &amp; Hancock St</v>
      </c>
      <c r="I2278" s="246" t="s">
        <v>739</v>
      </c>
    </row>
    <row r="2279" spans="2:10" x14ac:dyDescent="0.2">
      <c r="B2279" s="247" t="s">
        <v>8</v>
      </c>
      <c r="C2279" s="301">
        <v>20124</v>
      </c>
      <c r="D2279" s="260">
        <v>0.89861111111111114</v>
      </c>
      <c r="E2279" s="32">
        <v>0.93402777777777779</v>
      </c>
      <c r="F2279" s="247">
        <v>3942</v>
      </c>
      <c r="G2279" s="25"/>
      <c r="H2279" s="90" t="str">
        <f>VLOOKUP($F2279,'Alarm boxes'!$E$17:$F$962,2)</f>
        <v>Grand Ave &amp; Pacific St</v>
      </c>
      <c r="I2279" s="246" t="s">
        <v>1650</v>
      </c>
    </row>
    <row r="2280" spans="2:10" x14ac:dyDescent="0.2">
      <c r="B2280" s="247" t="s">
        <v>8</v>
      </c>
      <c r="C2280" s="301">
        <v>20124</v>
      </c>
      <c r="D2280" s="260">
        <v>0.94374999999999998</v>
      </c>
      <c r="E2280" s="32">
        <v>4.6527777777777779E-2</v>
      </c>
      <c r="F2280" s="247">
        <v>3942</v>
      </c>
      <c r="G2280" s="25"/>
      <c r="H2280" s="90" t="str">
        <f>VLOOKUP($F2280,'Alarm boxes'!$E$17:$F$962,2)</f>
        <v>Grand Ave &amp; Pacific St</v>
      </c>
      <c r="I2280" s="246" t="s">
        <v>192</v>
      </c>
    </row>
    <row r="2281" spans="2:10" x14ac:dyDescent="0.2">
      <c r="B2281" s="247" t="s">
        <v>8</v>
      </c>
      <c r="C2281" s="301">
        <v>20125</v>
      </c>
      <c r="D2281" s="260">
        <v>0.11527777777777777</v>
      </c>
      <c r="E2281" s="32">
        <v>0.22638888888888889</v>
      </c>
      <c r="F2281" s="247">
        <v>626</v>
      </c>
      <c r="G2281" s="29" t="s">
        <v>1646</v>
      </c>
      <c r="H2281" s="90" t="str">
        <f>VLOOKUP($F2281,'Alarm boxes'!$E$17:$F$962,2)</f>
        <v>Greene &amp; Clinton Aves</v>
      </c>
      <c r="I2281" s="246" t="s">
        <v>515</v>
      </c>
      <c r="J2281" s="348" t="str">
        <f>CONCATENATE($J$9,MID(G2281,5,4))</f>
        <v>Engine &amp; truck to box 626</v>
      </c>
    </row>
    <row r="2282" spans="2:10" x14ac:dyDescent="0.2">
      <c r="B2282" s="247" t="s">
        <v>8</v>
      </c>
      <c r="C2282" s="301">
        <v>20125</v>
      </c>
      <c r="D2282" s="260">
        <v>0.76041666666666663</v>
      </c>
      <c r="F2282" s="247">
        <v>974</v>
      </c>
      <c r="G2282" s="25"/>
      <c r="H2282" s="90" t="str">
        <f>VLOOKUP($F2282,'Alarm boxes'!$E$17:$F$962,2)</f>
        <v>Classon Ave &amp; Dean St</v>
      </c>
      <c r="I2282" s="246" t="s">
        <v>50</v>
      </c>
    </row>
    <row r="2283" spans="2:10" x14ac:dyDescent="0.2">
      <c r="B2283" s="247" t="s">
        <v>8</v>
      </c>
      <c r="C2283" s="301">
        <v>20126</v>
      </c>
      <c r="D2283" s="260">
        <v>2.2916666666666669E-2</v>
      </c>
      <c r="F2283" s="247">
        <v>3943</v>
      </c>
      <c r="G2283" s="25"/>
      <c r="H2283" s="90" t="str">
        <f>VLOOKUP($F2283,'Alarm boxes'!$E$17:$F$962,2)</f>
        <v>Franklin Ave &amp; Lefferts Pl</v>
      </c>
      <c r="I2283" s="246" t="s">
        <v>44</v>
      </c>
    </row>
    <row r="2284" spans="2:10" x14ac:dyDescent="0.2">
      <c r="B2284" s="247" t="s">
        <v>8</v>
      </c>
      <c r="C2284" s="301">
        <v>20126</v>
      </c>
      <c r="D2284" s="260">
        <v>3.4027777777777775E-2</v>
      </c>
      <c r="F2284" s="247">
        <v>971</v>
      </c>
      <c r="G2284" s="25"/>
      <c r="H2284" s="90" t="str">
        <f>VLOOKUP($F2284,'Alarm boxes'!$E$17:$F$962,2)</f>
        <v>Pacific St &amp; Franklin Ave</v>
      </c>
      <c r="I2284" s="246" t="s">
        <v>44</v>
      </c>
    </row>
    <row r="2285" spans="2:10" x14ac:dyDescent="0.2">
      <c r="B2285" s="247" t="s">
        <v>8</v>
      </c>
      <c r="C2285" s="301">
        <v>20126</v>
      </c>
      <c r="D2285" s="260">
        <v>0.23958333333333334</v>
      </c>
      <c r="E2285" s="32">
        <v>0.30208333333333331</v>
      </c>
      <c r="F2285" s="247">
        <v>982</v>
      </c>
      <c r="G2285" s="25"/>
      <c r="H2285" s="90" t="str">
        <f>VLOOKUP($F2285,'Alarm boxes'!$E$17:$F$962,2)</f>
        <v>Cambridge Pl. &amp; Fulton St</v>
      </c>
      <c r="I2285" s="246" t="s">
        <v>61</v>
      </c>
    </row>
    <row r="2286" spans="2:10" x14ac:dyDescent="0.2">
      <c r="B2286" s="247" t="s">
        <v>8</v>
      </c>
      <c r="C2286" s="301">
        <v>20129</v>
      </c>
      <c r="D2286" s="260">
        <v>0.45208333333333334</v>
      </c>
      <c r="F2286" s="14">
        <v>639</v>
      </c>
      <c r="G2286" s="35"/>
      <c r="H2286" s="97" t="str">
        <f>VLOOKUP($F2286,'Alarm boxes'!$E$17:$F$962,2)</f>
        <v>Washington &amp; Greene Aves</v>
      </c>
      <c r="I2286" s="246" t="s">
        <v>1651</v>
      </c>
    </row>
    <row r="2287" spans="2:10" x14ac:dyDescent="0.2">
      <c r="B2287" s="247" t="s">
        <v>8</v>
      </c>
      <c r="C2287" s="301">
        <v>20132</v>
      </c>
      <c r="D2287" s="260">
        <v>0.9472222222222223</v>
      </c>
      <c r="F2287" s="247">
        <v>970</v>
      </c>
      <c r="G2287" s="25"/>
      <c r="H2287" s="90" t="str">
        <f>VLOOKUP($F2287,'Alarm boxes'!$E$17:$F$962,2)</f>
        <v>Fulton St &amp; Classon Ave</v>
      </c>
      <c r="I2287" s="246" t="s">
        <v>105</v>
      </c>
    </row>
    <row r="2288" spans="2:10" x14ac:dyDescent="0.2">
      <c r="B2288" s="247" t="s">
        <v>8</v>
      </c>
      <c r="C2288" s="301">
        <v>20132</v>
      </c>
      <c r="D2288" s="260">
        <v>0.9555555555555556</v>
      </c>
      <c r="F2288" s="247">
        <v>1099</v>
      </c>
      <c r="G2288" s="25"/>
      <c r="H2288" s="90" t="str">
        <f>VLOOKUP($F2288,'Alarm boxes'!$E$17:$F$962,2)</f>
        <v>1090 ' S of Grand Army Plaza</v>
      </c>
      <c r="I2288" s="246" t="s">
        <v>209</v>
      </c>
    </row>
    <row r="2289" spans="2:10" x14ac:dyDescent="0.2">
      <c r="B2289" s="247" t="s">
        <v>8</v>
      </c>
      <c r="C2289" s="301">
        <v>20133</v>
      </c>
      <c r="D2289" s="260">
        <v>0.86875000000000002</v>
      </c>
      <c r="F2289" s="14">
        <v>3946</v>
      </c>
      <c r="G2289" s="35"/>
      <c r="H2289" s="97" t="str">
        <f>VLOOKUP($F2289,'Alarm boxes'!$E$17:$F$962,2)</f>
        <v>Jefferson Ave &amp; Claver Pl</v>
      </c>
      <c r="I2289" s="246" t="s">
        <v>739</v>
      </c>
    </row>
    <row r="2290" spans="2:10" x14ac:dyDescent="0.2">
      <c r="B2290" s="247" t="s">
        <v>8</v>
      </c>
      <c r="C2290" s="301">
        <v>20133</v>
      </c>
      <c r="D2290" s="260">
        <v>0.8847222222222223</v>
      </c>
      <c r="E2290" s="247" t="s">
        <v>1659</v>
      </c>
      <c r="F2290" s="247">
        <v>967</v>
      </c>
      <c r="G2290" s="25"/>
      <c r="H2290" s="90" t="str">
        <f>VLOOKUP($F2290,'Alarm boxes'!$E$17:$F$962,2)</f>
        <v>Franklin Ave &amp; Monroe St</v>
      </c>
      <c r="I2290" s="246" t="s">
        <v>61</v>
      </c>
    </row>
    <row r="2291" spans="2:10" x14ac:dyDescent="0.2">
      <c r="B2291" s="247" t="s">
        <v>8</v>
      </c>
      <c r="C2291" s="301">
        <v>20133</v>
      </c>
      <c r="D2291" s="260">
        <v>0.93333333333333324</v>
      </c>
      <c r="E2291" s="32">
        <v>5.2777777777777778E-2</v>
      </c>
      <c r="F2291" s="247">
        <v>961</v>
      </c>
      <c r="G2291" s="25"/>
      <c r="H2291" s="90" t="str">
        <f>VLOOKUP($F2291,'Alarm boxes'!$E$17:$F$962,2)</f>
        <v>Franklin Ave &amp; Fulton St</v>
      </c>
      <c r="I2291" s="246" t="s">
        <v>61</v>
      </c>
    </row>
    <row r="2292" spans="2:10" x14ac:dyDescent="0.2">
      <c r="B2292" s="247" t="s">
        <v>8</v>
      </c>
      <c r="C2292" s="301">
        <v>20140</v>
      </c>
      <c r="D2292" s="260">
        <v>0.76180555555555562</v>
      </c>
      <c r="F2292" s="247">
        <v>942</v>
      </c>
      <c r="G2292" s="25"/>
      <c r="H2292" s="90" t="str">
        <f>VLOOKUP($F2292,'Alarm boxes'!$E$17:$F$962,2)</f>
        <v>Nostrand Ave &amp; Hancock St</v>
      </c>
      <c r="I2292" s="246" t="s">
        <v>1654</v>
      </c>
    </row>
    <row r="2293" spans="2:10" x14ac:dyDescent="0.2">
      <c r="B2293" s="247" t="s">
        <v>8</v>
      </c>
      <c r="C2293" s="301">
        <v>20141</v>
      </c>
      <c r="D2293" s="260">
        <v>0.78125</v>
      </c>
      <c r="F2293" s="247">
        <v>656</v>
      </c>
      <c r="G2293" s="25"/>
      <c r="H2293" s="90" t="str">
        <f>VLOOKUP($F2293,'Alarm boxes'!$E$17:$F$962,2)</f>
        <v>Lexington &amp; Franklin Aves</v>
      </c>
      <c r="I2293" s="246" t="s">
        <v>50</v>
      </c>
    </row>
    <row r="2294" spans="2:10" x14ac:dyDescent="0.2">
      <c r="B2294" s="247" t="s">
        <v>8</v>
      </c>
      <c r="C2294" s="301">
        <v>20141</v>
      </c>
      <c r="D2294" s="260">
        <v>0.91249999999999998</v>
      </c>
      <c r="F2294" s="247">
        <v>954</v>
      </c>
      <c r="G2294" s="25"/>
      <c r="H2294" s="90" t="str">
        <f>VLOOKUP($F2294,'Alarm boxes'!$E$17:$F$962,2)</f>
        <v>Rogers Ave &amp; Prospect Pl</v>
      </c>
      <c r="I2294" s="246" t="s">
        <v>1402</v>
      </c>
    </row>
    <row r="2295" spans="2:10" x14ac:dyDescent="0.2">
      <c r="B2295" s="247" t="s">
        <v>8</v>
      </c>
      <c r="C2295" s="301">
        <v>20142</v>
      </c>
      <c r="D2295" s="260">
        <v>0.24444444444444446</v>
      </c>
      <c r="F2295" s="247">
        <v>982</v>
      </c>
      <c r="G2295" s="25"/>
      <c r="H2295" s="90" t="str">
        <f>VLOOKUP($F2295,'Alarm boxes'!$E$17:$F$962,2)</f>
        <v>Cambridge Pl. &amp; Fulton St</v>
      </c>
      <c r="I2295" s="246" t="s">
        <v>61</v>
      </c>
    </row>
    <row r="2296" spans="2:10" x14ac:dyDescent="0.2">
      <c r="B2296" s="247" t="s">
        <v>8</v>
      </c>
      <c r="C2296" s="301">
        <v>20145</v>
      </c>
      <c r="D2296" s="260">
        <v>0.3756944444444445</v>
      </c>
      <c r="F2296" s="247">
        <v>970</v>
      </c>
      <c r="G2296" s="25"/>
      <c r="H2296" s="90" t="str">
        <f>VLOOKUP($F2296,'Alarm boxes'!$E$17:$F$962,2)</f>
        <v>Fulton St &amp; Classon Ave</v>
      </c>
      <c r="I2296" s="246" t="s">
        <v>50</v>
      </c>
    </row>
    <row r="2297" spans="2:10" x14ac:dyDescent="0.2">
      <c r="B2297" s="247" t="s">
        <v>8</v>
      </c>
      <c r="C2297" s="301">
        <v>20145</v>
      </c>
      <c r="D2297" s="260">
        <v>0.45555555555555555</v>
      </c>
      <c r="F2297" s="247">
        <v>963</v>
      </c>
      <c r="G2297" s="25"/>
      <c r="H2297" s="90" t="str">
        <f>VLOOKUP($F2297,'Alarm boxes'!$E$17:$F$962,2)</f>
        <v>Franklin &amp; Putman Aves</v>
      </c>
      <c r="I2297" s="246" t="s">
        <v>82</v>
      </c>
    </row>
    <row r="2298" spans="2:10" x14ac:dyDescent="0.2">
      <c r="B2298" s="247" t="s">
        <v>8</v>
      </c>
      <c r="C2298" s="301">
        <v>20145</v>
      </c>
      <c r="D2298" s="260">
        <v>0.47222222222222227</v>
      </c>
      <c r="F2298" s="247">
        <v>1237</v>
      </c>
      <c r="G2298" s="25"/>
      <c r="H2298" s="90" t="str">
        <f>VLOOKUP($F2298,'Alarm boxes'!$E$17:$F$962,2)</f>
        <v>Flatbush &amp; 5th Aves</v>
      </c>
      <c r="I2298" s="246" t="s">
        <v>91</v>
      </c>
    </row>
    <row r="2299" spans="2:10" x14ac:dyDescent="0.2">
      <c r="B2299" s="247" t="s">
        <v>8</v>
      </c>
      <c r="C2299" s="301">
        <v>20145</v>
      </c>
      <c r="D2299" s="260">
        <v>0.59097222222222223</v>
      </c>
      <c r="F2299" s="247">
        <v>1235</v>
      </c>
      <c r="G2299" s="25"/>
      <c r="H2299" s="90" t="str">
        <f>VLOOKUP($F2299,'Alarm boxes'!$E$17:$F$962,2)</f>
        <v>Pacific St &amp; Carlton Ave</v>
      </c>
      <c r="I2299" s="246" t="s">
        <v>44</v>
      </c>
    </row>
    <row r="2300" spans="2:10" x14ac:dyDescent="0.2">
      <c r="B2300" s="247" t="s">
        <v>8</v>
      </c>
      <c r="C2300" s="301">
        <v>20145</v>
      </c>
      <c r="D2300" s="260">
        <v>0.64652777777777781</v>
      </c>
      <c r="F2300" s="247">
        <v>657</v>
      </c>
      <c r="G2300" s="25"/>
      <c r="H2300" s="90" t="str">
        <f>VLOOKUP($F2300,'Alarm boxes'!$E$17:$F$962,2)</f>
        <v>Greene &amp; Bedford Aves</v>
      </c>
      <c r="I2300" s="246" t="s">
        <v>1655</v>
      </c>
    </row>
    <row r="2301" spans="2:10" x14ac:dyDescent="0.2">
      <c r="B2301" s="247" t="s">
        <v>8</v>
      </c>
      <c r="C2301" s="301">
        <v>20148</v>
      </c>
      <c r="D2301" s="260">
        <v>0.73611111111111116</v>
      </c>
      <c r="F2301" s="247">
        <v>657</v>
      </c>
      <c r="G2301" s="25"/>
      <c r="H2301" s="90" t="str">
        <f>VLOOKUP($F2301,'Alarm boxes'!$E$17:$F$962,2)</f>
        <v>Greene &amp; Bedford Aves</v>
      </c>
      <c r="I2301" s="246" t="s">
        <v>50</v>
      </c>
    </row>
    <row r="2302" spans="2:10" x14ac:dyDescent="0.2">
      <c r="B2302" s="247" t="s">
        <v>8</v>
      </c>
      <c r="C2302" s="301">
        <v>20148</v>
      </c>
      <c r="D2302" s="260">
        <v>0.81388888888888899</v>
      </c>
      <c r="E2302" s="32">
        <v>0.83611111111111114</v>
      </c>
      <c r="F2302" s="247">
        <v>983</v>
      </c>
      <c r="G2302" s="29" t="s">
        <v>1653</v>
      </c>
      <c r="H2302" s="90" t="str">
        <f>VLOOKUP($F2302,'Alarm boxes'!$E$17:$F$962,2)</f>
        <v>Washinton Ave &amp; Fulton St</v>
      </c>
      <c r="I2302" s="246" t="s">
        <v>1656</v>
      </c>
      <c r="J2302" s="348" t="str">
        <f>CONCATENATE(B2302,$J$6,F2302)</f>
        <v>E 219 special call to box 983</v>
      </c>
    </row>
    <row r="2303" spans="2:10" x14ac:dyDescent="0.2">
      <c r="B2303" s="16" t="s">
        <v>8</v>
      </c>
      <c r="C2303" s="303">
        <v>20148</v>
      </c>
      <c r="D2303" s="264">
        <v>0.875</v>
      </c>
      <c r="E2303" s="16"/>
      <c r="F2303" s="16">
        <v>986</v>
      </c>
      <c r="G2303" s="30"/>
      <c r="H2303" s="91" t="str">
        <f>VLOOKUP($F2303,'Alarm boxes'!$E$17:$F$962,2)</f>
        <v>Fulton St 7 Clinton Ave</v>
      </c>
      <c r="I2303" s="48" t="s">
        <v>1106</v>
      </c>
      <c r="J2303" s="413"/>
    </row>
    <row r="2304" spans="2:10" x14ac:dyDescent="0.2">
      <c r="B2304" s="247" t="s">
        <v>8</v>
      </c>
      <c r="C2304" s="301">
        <v>20149</v>
      </c>
      <c r="D2304" s="260">
        <v>0.35555555555555557</v>
      </c>
      <c r="F2304" s="247">
        <v>3948</v>
      </c>
      <c r="G2304" s="25"/>
      <c r="H2304" s="90" t="str">
        <f>VLOOKUP($F2304,'Alarm boxes'!$E$17:$F$962,2)</f>
        <v>Lafayette Ave opp Steuben St</v>
      </c>
      <c r="I2304" s="246" t="s">
        <v>569</v>
      </c>
    </row>
    <row r="2305" spans="2:10" x14ac:dyDescent="0.2">
      <c r="B2305" s="247" t="s">
        <v>8</v>
      </c>
      <c r="C2305" s="301">
        <v>20149</v>
      </c>
      <c r="D2305" s="260">
        <v>0.73958333333333337</v>
      </c>
      <c r="F2305" s="247">
        <v>3951</v>
      </c>
      <c r="G2305" s="25"/>
      <c r="H2305" s="90" t="str">
        <f>VLOOKUP($F2305,'Alarm boxes'!$E$17:$F$962,2)</f>
        <v>Bedford Ave &amp; St Marks Ave</v>
      </c>
      <c r="I2305" s="246" t="s">
        <v>1657</v>
      </c>
    </row>
    <row r="2306" spans="2:10" x14ac:dyDescent="0.2">
      <c r="B2306" s="247" t="s">
        <v>8</v>
      </c>
      <c r="C2306" s="301">
        <v>20149</v>
      </c>
      <c r="D2306" s="260">
        <v>0.9868055555555556</v>
      </c>
      <c r="F2306" s="247">
        <v>1244</v>
      </c>
      <c r="G2306" s="25"/>
      <c r="H2306" s="90" t="str">
        <f>VLOOKUP($F2306,'Alarm boxes'!$E$17:$F$962,2)</f>
        <v>5th Ave &amp; Park Pl</v>
      </c>
      <c r="I2306" s="246" t="s">
        <v>50</v>
      </c>
    </row>
    <row r="2307" spans="2:10" x14ac:dyDescent="0.2">
      <c r="B2307" s="247" t="s">
        <v>8</v>
      </c>
      <c r="C2307" s="301">
        <v>20153</v>
      </c>
      <c r="D2307" s="260">
        <v>0.74861111111111101</v>
      </c>
      <c r="F2307" s="247">
        <v>1245</v>
      </c>
      <c r="G2307" s="25"/>
      <c r="H2307" s="90" t="str">
        <f>VLOOKUP($F2307,'Alarm boxes'!$E$17:$F$962,2)</f>
        <v>6th Ave &amp; Prospect Pl</v>
      </c>
      <c r="I2307" s="246" t="s">
        <v>44</v>
      </c>
    </row>
    <row r="2308" spans="2:10" x14ac:dyDescent="0.2">
      <c r="B2308" s="34" t="s">
        <v>8</v>
      </c>
      <c r="C2308" s="302">
        <v>20154</v>
      </c>
      <c r="D2308" s="266">
        <v>0.28750000000000003</v>
      </c>
      <c r="E2308" s="136">
        <v>0.38194444444444442</v>
      </c>
      <c r="F2308" s="34">
        <v>1238</v>
      </c>
      <c r="G2308" s="34"/>
      <c r="H2308" s="140" t="str">
        <f>VLOOKUP($F2308,'Alarm boxes'!$E$17:$F$962,2)</f>
        <v>4th &amp; Flatbush Aves</v>
      </c>
      <c r="I2308" s="150" t="s">
        <v>1658</v>
      </c>
      <c r="J2308" s="349" t="s">
        <v>2311</v>
      </c>
    </row>
    <row r="2309" spans="2:10" x14ac:dyDescent="0.2">
      <c r="B2309" s="247" t="s">
        <v>8</v>
      </c>
      <c r="C2309" s="301">
        <v>20157</v>
      </c>
      <c r="D2309" s="260">
        <v>0.38263888888888892</v>
      </c>
      <c r="F2309" s="247">
        <v>1235</v>
      </c>
      <c r="G2309" s="25" t="s">
        <v>1664</v>
      </c>
      <c r="H2309" s="90" t="str">
        <f>VLOOKUP($F2309,'Alarm boxes'!$E$17:$F$962,2)</f>
        <v>Pacific St &amp; Carlton Ave</v>
      </c>
      <c r="I2309" s="246" t="s">
        <v>1666</v>
      </c>
      <c r="J2309" s="348" t="str">
        <f>CONCATENATE($J$7,F2309,$J$8,MID(G2309,8,1))</f>
        <v>Special box 1235 terminal 3</v>
      </c>
    </row>
    <row r="2310" spans="2:10" x14ac:dyDescent="0.2">
      <c r="B2310" s="247" t="s">
        <v>8</v>
      </c>
      <c r="C2310" s="301">
        <v>20157</v>
      </c>
      <c r="D2310" s="260">
        <v>0.41111111111111115</v>
      </c>
      <c r="F2310" s="247">
        <v>1067</v>
      </c>
      <c r="G2310" s="25"/>
      <c r="H2310" s="90" t="str">
        <f>VLOOKUP($F2310,'Alarm boxes'!$E$17:$F$962,2)</f>
        <v>Underhill Ave &amp; Sterling Pl</v>
      </c>
      <c r="I2310" s="246" t="s">
        <v>569</v>
      </c>
    </row>
    <row r="2311" spans="2:10" x14ac:dyDescent="0.2">
      <c r="B2311" s="247" t="s">
        <v>8</v>
      </c>
      <c r="C2311" s="301">
        <v>20157</v>
      </c>
      <c r="D2311" s="260">
        <v>0.47152777777777777</v>
      </c>
      <c r="F2311" s="247">
        <v>975</v>
      </c>
      <c r="G2311" s="25"/>
      <c r="H2311" s="90" t="str">
        <f>VLOOKUP($F2311,'Alarm boxes'!$E$17:$F$962,2)</f>
        <v>Prospect Pl &amp; Franklin Ave</v>
      </c>
      <c r="I2311" s="246" t="s">
        <v>91</v>
      </c>
    </row>
    <row r="2312" spans="2:10" x14ac:dyDescent="0.2">
      <c r="B2312" s="247" t="s">
        <v>8</v>
      </c>
      <c r="C2312" s="301">
        <v>20160</v>
      </c>
      <c r="D2312" s="260">
        <v>0.81805555555555554</v>
      </c>
      <c r="F2312" s="247">
        <v>952</v>
      </c>
      <c r="G2312" s="25"/>
      <c r="H2312" s="90" t="str">
        <f>VLOOKUP($F2312,'Alarm boxes'!$E$17:$F$962,2)</f>
        <v>Bedford Ave &amp; Park Pl</v>
      </c>
      <c r="I2312" s="246" t="s">
        <v>677</v>
      </c>
    </row>
    <row r="2313" spans="2:10" x14ac:dyDescent="0.2">
      <c r="B2313" s="247" t="s">
        <v>8</v>
      </c>
      <c r="C2313" s="301">
        <v>20161</v>
      </c>
      <c r="D2313" s="260">
        <v>0.25694444444444448</v>
      </c>
      <c r="F2313" s="247">
        <v>638</v>
      </c>
      <c r="G2313" s="25"/>
      <c r="H2313" s="90" t="str">
        <f>VLOOKUP($F2313,'Alarm boxes'!$E$17:$F$962,2)</f>
        <v>Grand Ave &amp; Clifton Pl</v>
      </c>
      <c r="I2313" s="246" t="s">
        <v>940</v>
      </c>
    </row>
    <row r="2314" spans="2:10" x14ac:dyDescent="0.2">
      <c r="B2314" s="247" t="s">
        <v>8</v>
      </c>
      <c r="C2314" s="301">
        <v>20161</v>
      </c>
      <c r="D2314" s="260">
        <v>0.32777777777777778</v>
      </c>
      <c r="E2314" s="32">
        <v>0.375</v>
      </c>
      <c r="F2314" s="247">
        <v>958</v>
      </c>
      <c r="G2314" s="25"/>
      <c r="H2314" s="90" t="str">
        <f>VLOOKUP($F2314,'Alarm boxes'!$E$17:$F$962,2)</f>
        <v>Atlantic &amp; Bedford Aves</v>
      </c>
      <c r="I2314" s="246" t="s">
        <v>102</v>
      </c>
    </row>
    <row r="2315" spans="2:10" x14ac:dyDescent="0.2">
      <c r="B2315" s="247" t="s">
        <v>8</v>
      </c>
      <c r="C2315" s="301">
        <v>20161</v>
      </c>
      <c r="D2315" s="260">
        <v>0.74930555555555556</v>
      </c>
      <c r="F2315" s="247">
        <v>967</v>
      </c>
      <c r="G2315" s="25"/>
      <c r="H2315" s="90" t="str">
        <f>VLOOKUP($F2315,'Alarm boxes'!$E$17:$F$962,2)</f>
        <v>Franklin Ave &amp; Monroe St</v>
      </c>
      <c r="I2315" s="246" t="s">
        <v>44</v>
      </c>
    </row>
    <row r="2316" spans="2:10" x14ac:dyDescent="0.2">
      <c r="B2316" s="247" t="s">
        <v>8</v>
      </c>
      <c r="C2316" s="301">
        <v>20165</v>
      </c>
      <c r="D2316" s="260">
        <v>0.4236111111111111</v>
      </c>
      <c r="E2316" s="32">
        <v>0.58124999999999993</v>
      </c>
      <c r="F2316" s="247">
        <v>983</v>
      </c>
      <c r="G2316" s="25"/>
      <c r="H2316" s="90" t="str">
        <f>VLOOKUP($F2316,'Alarm boxes'!$E$17:$F$962,2)</f>
        <v>Washinton Ave &amp; Fulton St</v>
      </c>
      <c r="I2316" s="246" t="s">
        <v>1667</v>
      </c>
    </row>
    <row r="2317" spans="2:10" x14ac:dyDescent="0.2">
      <c r="B2317" s="247" t="s">
        <v>8</v>
      </c>
      <c r="C2317" s="301">
        <v>20166</v>
      </c>
      <c r="D2317" s="260">
        <v>0.4548611111111111</v>
      </c>
      <c r="F2317" s="247">
        <v>954</v>
      </c>
      <c r="G2317" s="25"/>
      <c r="H2317" s="90" t="str">
        <f>VLOOKUP($F2317,'Alarm boxes'!$E$17:$F$962,2)</f>
        <v>Rogers Ave &amp; Prospect Pl</v>
      </c>
      <c r="I2317" s="246" t="s">
        <v>49</v>
      </c>
    </row>
    <row r="2318" spans="2:10" x14ac:dyDescent="0.2">
      <c r="B2318" s="247" t="s">
        <v>8</v>
      </c>
      <c r="C2318" s="301">
        <v>20168</v>
      </c>
      <c r="D2318" s="260">
        <v>0.76388888888888884</v>
      </c>
      <c r="F2318" s="247">
        <v>1069</v>
      </c>
      <c r="G2318" s="25"/>
      <c r="H2318" s="90" t="str">
        <f>VLOOKUP($F2318,'Alarm boxes'!$E$17:$F$962,2)</f>
        <v>Lincoln Pl &amp; Washington Ave</v>
      </c>
      <c r="I2318" s="246" t="s">
        <v>1329</v>
      </c>
    </row>
    <row r="2319" spans="2:10" x14ac:dyDescent="0.2">
      <c r="B2319" s="247" t="s">
        <v>8</v>
      </c>
      <c r="C2319" s="301">
        <v>20168</v>
      </c>
      <c r="D2319" s="260">
        <v>0.96666666666666667</v>
      </c>
      <c r="F2319" s="247">
        <v>985</v>
      </c>
      <c r="G2319" s="25"/>
      <c r="H2319" s="90" t="str">
        <f>VLOOKUP($F2319,'Alarm boxes'!$E$17:$F$962,2)</f>
        <v>Gates &amp; Waverly Aves</v>
      </c>
      <c r="I2319" s="246" t="s">
        <v>49</v>
      </c>
    </row>
    <row r="2320" spans="2:10" x14ac:dyDescent="0.2">
      <c r="B2320" s="247" t="s">
        <v>8</v>
      </c>
      <c r="C2320" s="301">
        <v>20173</v>
      </c>
      <c r="D2320" s="260">
        <v>0.50416666666666665</v>
      </c>
      <c r="E2320" s="32">
        <v>0.53263888888888888</v>
      </c>
      <c r="F2320" s="247">
        <v>990</v>
      </c>
      <c r="G2320" s="29" t="s">
        <v>1496</v>
      </c>
      <c r="H2320" s="90" t="str">
        <f>VLOOKUP($F2320,'Alarm boxes'!$E$17:$F$962,2)</f>
        <v>Dean St &amp; Vanderbilt Ave</v>
      </c>
      <c r="I2320" s="246" t="s">
        <v>1329</v>
      </c>
      <c r="J2320" s="348" t="str">
        <f>CONCATENATE(B2320,$J$6,F2320)</f>
        <v>E 219 special call to box 990</v>
      </c>
    </row>
    <row r="2321" spans="2:10" x14ac:dyDescent="0.2">
      <c r="B2321" s="247" t="s">
        <v>8</v>
      </c>
      <c r="C2321" s="301">
        <v>20176</v>
      </c>
      <c r="D2321" s="260">
        <v>0.81388888888888899</v>
      </c>
      <c r="F2321" s="247">
        <v>699</v>
      </c>
      <c r="G2321" s="25"/>
      <c r="H2321" s="90" t="str">
        <f>VLOOKUP($F2321,'Alarm boxes'!$E$17:$F$962,2)</f>
        <v>Gates Ave &amp; St James Pl</v>
      </c>
      <c r="I2321" s="246" t="s">
        <v>569</v>
      </c>
    </row>
    <row r="2322" spans="2:10" ht="13.5" thickBot="1" x14ac:dyDescent="0.25">
      <c r="B2322" s="247" t="s">
        <v>8</v>
      </c>
      <c r="C2322" s="301">
        <v>20177</v>
      </c>
      <c r="D2322" s="260">
        <v>0.83472222222222225</v>
      </c>
      <c r="F2322" s="247">
        <v>1245</v>
      </c>
      <c r="G2322" s="25"/>
      <c r="H2322" s="90" t="str">
        <f>VLOOKUP($F2322,'Alarm boxes'!$E$17:$F$962,2)</f>
        <v>6th Ave &amp; Prospect Pl</v>
      </c>
      <c r="I2322" s="246" t="s">
        <v>1329</v>
      </c>
    </row>
    <row r="2323" spans="2:10" x14ac:dyDescent="0.2">
      <c r="B2323" s="81" t="s">
        <v>8</v>
      </c>
      <c r="C2323" s="304">
        <v>20180</v>
      </c>
      <c r="D2323" s="41"/>
      <c r="E2323" s="41"/>
      <c r="F2323" s="41"/>
      <c r="G2323" s="42"/>
      <c r="H2323" s="92" t="s">
        <v>1043</v>
      </c>
      <c r="I2323" s="92" t="s">
        <v>1043</v>
      </c>
      <c r="J2323" s="290"/>
    </row>
    <row r="2324" spans="2:10" ht="13.5" thickBot="1" x14ac:dyDescent="0.25">
      <c r="B2324" s="83" t="s">
        <v>8</v>
      </c>
      <c r="C2324" s="305">
        <v>20209</v>
      </c>
      <c r="D2324" s="270"/>
      <c r="E2324" s="24"/>
      <c r="F2324" s="24"/>
      <c r="G2324" s="43"/>
      <c r="H2324" s="93" t="s">
        <v>1043</v>
      </c>
      <c r="I2324" s="93" t="s">
        <v>1043</v>
      </c>
      <c r="J2324" s="292"/>
    </row>
    <row r="2325" spans="2:10" x14ac:dyDescent="0.2">
      <c r="B2325" s="34" t="s">
        <v>8</v>
      </c>
      <c r="C2325" s="302">
        <v>20214</v>
      </c>
      <c r="D2325" s="409">
        <v>0.92499999999999993</v>
      </c>
      <c r="E2325" s="136">
        <v>0.13402777777777777</v>
      </c>
      <c r="F2325" s="34">
        <v>170</v>
      </c>
      <c r="G2325" s="142" t="s">
        <v>1665</v>
      </c>
      <c r="H2325" s="140" t="str">
        <f>VLOOKUP($F2325,'Alarm boxes'!$E$17:$F$962,2)</f>
        <v>Gold &amp; Beekman Sts</v>
      </c>
      <c r="I2325" s="392" t="s">
        <v>2351</v>
      </c>
      <c r="J2325" s="349" t="s">
        <v>2312</v>
      </c>
    </row>
    <row r="2326" spans="2:10" x14ac:dyDescent="0.2">
      <c r="B2326" s="247" t="s">
        <v>8</v>
      </c>
      <c r="C2326" s="301">
        <v>20215</v>
      </c>
      <c r="D2326" s="260">
        <v>0.76944444444444438</v>
      </c>
      <c r="F2326" s="247">
        <v>977</v>
      </c>
      <c r="G2326" s="25"/>
      <c r="H2326" s="90" t="str">
        <f>VLOOKUP($F2326,'Alarm boxes'!$E$17:$F$962,2)</f>
        <v>Washington &amp; St Marks Aves</v>
      </c>
      <c r="I2326" s="246" t="s">
        <v>1106</v>
      </c>
    </row>
    <row r="2327" spans="2:10" x14ac:dyDescent="0.2">
      <c r="B2327" s="247" t="s">
        <v>8</v>
      </c>
      <c r="C2327" s="301">
        <v>20215</v>
      </c>
      <c r="D2327" s="260">
        <v>0.84236111111111101</v>
      </c>
      <c r="F2327" s="247">
        <v>1230</v>
      </c>
      <c r="G2327" s="25"/>
      <c r="H2327" s="90" t="str">
        <f>VLOOKUP($F2327,'Alarm boxes'!$E$17:$F$962,2)</f>
        <v>7th Ave &amp; St Johns PL</v>
      </c>
      <c r="I2327" s="246" t="s">
        <v>61</v>
      </c>
    </row>
    <row r="2328" spans="2:10" x14ac:dyDescent="0.2">
      <c r="B2328" s="247" t="s">
        <v>8</v>
      </c>
      <c r="C2328" s="301">
        <v>20216</v>
      </c>
      <c r="D2328" s="260">
        <v>0.34513888888888888</v>
      </c>
      <c r="F2328" s="247">
        <v>657</v>
      </c>
      <c r="G2328" s="25"/>
      <c r="H2328" s="90" t="str">
        <f>VLOOKUP($F2328,'Alarm boxes'!$E$17:$F$962,2)</f>
        <v>Greene &amp; Bedford Aves</v>
      </c>
      <c r="I2328" s="246" t="s">
        <v>91</v>
      </c>
    </row>
    <row r="2329" spans="2:10" x14ac:dyDescent="0.2">
      <c r="B2329" s="247" t="s">
        <v>8</v>
      </c>
      <c r="C2329" s="301">
        <v>20222</v>
      </c>
      <c r="D2329" s="260">
        <v>0.8652777777777777</v>
      </c>
      <c r="F2329" s="247">
        <v>986</v>
      </c>
      <c r="G2329" s="25"/>
      <c r="H2329" s="90" t="str">
        <f>VLOOKUP($F2329,'Alarm boxes'!$E$17:$F$962,2)</f>
        <v>Fulton St 7 Clinton Ave</v>
      </c>
      <c r="I2329" s="246" t="s">
        <v>677</v>
      </c>
    </row>
    <row r="2330" spans="2:10" x14ac:dyDescent="0.2">
      <c r="B2330" s="247" t="s">
        <v>8</v>
      </c>
      <c r="C2330" s="301">
        <v>20223</v>
      </c>
      <c r="D2330" s="260">
        <v>0.76388888888888884</v>
      </c>
      <c r="F2330" s="247">
        <v>1072</v>
      </c>
      <c r="G2330" s="25"/>
      <c r="H2330" s="90" t="str">
        <f>VLOOKUP($F2330,'Alarm boxes'!$E$17:$F$962,2)</f>
        <v>Lincoln Pl &amp; Franklin Ave</v>
      </c>
      <c r="I2330" s="246" t="s">
        <v>44</v>
      </c>
    </row>
    <row r="2331" spans="2:10" x14ac:dyDescent="0.2">
      <c r="B2331" s="247" t="s">
        <v>8</v>
      </c>
      <c r="C2331" s="301">
        <v>20224</v>
      </c>
      <c r="D2331" s="260">
        <v>0.18263888888888891</v>
      </c>
      <c r="F2331" s="247">
        <v>982</v>
      </c>
      <c r="G2331" s="25"/>
      <c r="H2331" s="90" t="str">
        <f>VLOOKUP($F2331,'Alarm boxes'!$E$17:$F$962,2)</f>
        <v>Cambridge Pl. &amp; Fulton St</v>
      </c>
      <c r="I2331" s="246" t="s">
        <v>739</v>
      </c>
    </row>
    <row r="2332" spans="2:10" x14ac:dyDescent="0.2">
      <c r="B2332" s="247" t="s">
        <v>8</v>
      </c>
      <c r="C2332" s="301">
        <v>20227</v>
      </c>
      <c r="D2332" s="260">
        <v>0.70208333333333339</v>
      </c>
      <c r="F2332" s="247">
        <v>1236</v>
      </c>
      <c r="G2332" s="29" t="s">
        <v>1463</v>
      </c>
      <c r="H2332" s="90" t="str">
        <f>VLOOKUP($F2332,'Alarm boxes'!$E$17:$F$962,2)</f>
        <v>6th Ave &amp; Dean St</v>
      </c>
      <c r="I2332" s="246" t="s">
        <v>171</v>
      </c>
      <c r="J2332" s="348" t="str">
        <f>CONCATENATE(B2332,$J$6,F2332)</f>
        <v>E 219 special call to box 1236</v>
      </c>
    </row>
    <row r="2333" spans="2:10" x14ac:dyDescent="0.2">
      <c r="B2333" s="247" t="s">
        <v>8</v>
      </c>
      <c r="C2333" s="301">
        <v>20227</v>
      </c>
      <c r="D2333" s="260">
        <v>0.73541666666666661</v>
      </c>
      <c r="F2333" s="247">
        <v>1069</v>
      </c>
      <c r="G2333" s="25"/>
      <c r="H2333" s="90" t="str">
        <f>VLOOKUP($F2333,'Alarm boxes'!$E$17:$F$962,2)</f>
        <v>Lincoln Pl &amp; Washington Ave</v>
      </c>
      <c r="I2333" s="246" t="s">
        <v>44</v>
      </c>
    </row>
    <row r="2334" spans="2:10" x14ac:dyDescent="0.2">
      <c r="B2334" s="247" t="s">
        <v>8</v>
      </c>
      <c r="C2334" s="301">
        <v>20228</v>
      </c>
      <c r="D2334" s="260">
        <v>0.58888888888888891</v>
      </c>
      <c r="F2334" s="247">
        <v>970</v>
      </c>
      <c r="G2334" s="25"/>
      <c r="H2334" s="90" t="str">
        <f>VLOOKUP($F2334,'Alarm boxes'!$E$17:$F$962,2)</f>
        <v>Fulton St &amp; Classon Ave</v>
      </c>
      <c r="I2334" s="246" t="s">
        <v>61</v>
      </c>
    </row>
    <row r="2335" spans="2:10" x14ac:dyDescent="0.2">
      <c r="B2335" s="247" t="s">
        <v>8</v>
      </c>
      <c r="C2335" s="301">
        <v>20228</v>
      </c>
      <c r="D2335" s="260">
        <v>0.65833333333333333</v>
      </c>
      <c r="F2335" s="247">
        <v>627</v>
      </c>
      <c r="G2335" s="25"/>
      <c r="H2335" s="90" t="str">
        <f>VLOOKUP($F2335,'Alarm boxes'!$E$17:$F$962,2)</f>
        <v>Lafayette  &amp; Clinton Aves</v>
      </c>
      <c r="I2335" s="246" t="s">
        <v>1655</v>
      </c>
    </row>
    <row r="2336" spans="2:10" x14ac:dyDescent="0.2">
      <c r="B2336" s="34" t="s">
        <v>8</v>
      </c>
      <c r="C2336" s="302">
        <v>20228</v>
      </c>
      <c r="D2336" s="266">
        <v>0.67222222222222217</v>
      </c>
      <c r="E2336" s="136">
        <v>0.69166666666666676</v>
      </c>
      <c r="F2336" s="137">
        <v>364</v>
      </c>
      <c r="G2336" s="137" t="s">
        <v>1671</v>
      </c>
      <c r="H2336" s="139" t="str">
        <f>VLOOKUP($F2336,'Alarm boxes'!$E$17:$F$962,2)</f>
        <v>Tompkins Ave &amp; Stockton St</v>
      </c>
      <c r="I2336" s="140" t="s">
        <v>1675</v>
      </c>
    </row>
    <row r="2337" spans="2:10" x14ac:dyDescent="0.2">
      <c r="B2337" s="247" t="s">
        <v>8</v>
      </c>
      <c r="C2337" s="301">
        <v>20230</v>
      </c>
      <c r="D2337" s="260">
        <v>0.82986111111111116</v>
      </c>
      <c r="F2337" s="14">
        <v>975</v>
      </c>
      <c r="G2337" s="35"/>
      <c r="H2337" s="97" t="str">
        <f>VLOOKUP($F2337,'Alarm boxes'!$E$17:$F$962,2)</f>
        <v>Prospect Pl &amp; Franklin Ave</v>
      </c>
      <c r="I2337" s="246" t="s">
        <v>61</v>
      </c>
    </row>
    <row r="2338" spans="2:10" x14ac:dyDescent="0.2">
      <c r="B2338" s="247" t="s">
        <v>8</v>
      </c>
      <c r="C2338" s="301">
        <v>20230</v>
      </c>
      <c r="D2338" s="260">
        <v>0.84375</v>
      </c>
      <c r="F2338" s="14">
        <v>613</v>
      </c>
      <c r="G2338" s="35"/>
      <c r="H2338" s="97" t="str">
        <f>VLOOKUP($F2338,'Alarm boxes'!$E$17:$F$962,2)</f>
        <v>Fulton St &amp; Carlton Ave</v>
      </c>
      <c r="I2338" s="246" t="s">
        <v>44</v>
      </c>
    </row>
    <row r="2339" spans="2:10" x14ac:dyDescent="0.2">
      <c r="B2339" s="247" t="s">
        <v>8</v>
      </c>
      <c r="C2339" s="301">
        <v>20230</v>
      </c>
      <c r="D2339" s="260">
        <v>0.91249999999999998</v>
      </c>
      <c r="F2339" s="14">
        <v>3947</v>
      </c>
      <c r="G2339" s="35"/>
      <c r="H2339" s="97" t="str">
        <f>VLOOKUP($F2339,'Alarm boxes'!$E$17:$F$962,2)</f>
        <v>Lafayette Ave opp Kent Ave</v>
      </c>
      <c r="I2339" s="246" t="s">
        <v>1655</v>
      </c>
    </row>
    <row r="2340" spans="2:10" x14ac:dyDescent="0.2">
      <c r="B2340" s="247" t="s">
        <v>8</v>
      </c>
      <c r="C2340" s="301">
        <v>20235</v>
      </c>
      <c r="D2340" s="260">
        <v>0.5854166666666667</v>
      </c>
      <c r="F2340" s="14">
        <v>959</v>
      </c>
      <c r="G2340" s="35"/>
      <c r="H2340" s="97" t="str">
        <f>VLOOKUP($F2340,'Alarm boxes'!$E$17:$F$962,2)</f>
        <v>Fulton St &amp; Arlington Pl</v>
      </c>
      <c r="I2340" s="246" t="s">
        <v>61</v>
      </c>
    </row>
    <row r="2341" spans="2:10" x14ac:dyDescent="0.2">
      <c r="B2341" s="247" t="s">
        <v>8</v>
      </c>
      <c r="C2341" s="301">
        <v>20239</v>
      </c>
      <c r="D2341" s="260">
        <v>0.81597222222222221</v>
      </c>
      <c r="F2341" s="14">
        <v>1071</v>
      </c>
      <c r="G2341" s="35"/>
      <c r="H2341" s="97" t="str">
        <f>VLOOKUP($F2341,'Alarm boxes'!$E$17:$F$962,2)</f>
        <v>Eastern Pkway &amp; Classon Ave</v>
      </c>
      <c r="I2341" s="246" t="s">
        <v>196</v>
      </c>
    </row>
    <row r="2342" spans="2:10" x14ac:dyDescent="0.2">
      <c r="B2342" s="16" t="s">
        <v>8</v>
      </c>
      <c r="C2342" s="303">
        <v>20239</v>
      </c>
      <c r="D2342" s="264">
        <v>0.87777777777777777</v>
      </c>
      <c r="E2342" s="16"/>
      <c r="F2342" s="38">
        <v>982</v>
      </c>
      <c r="G2342" s="73"/>
      <c r="H2342" s="132" t="str">
        <f>VLOOKUP($F2342,'Alarm boxes'!$E$17:$F$962,2)</f>
        <v>Cambridge Pl. &amp; Fulton St</v>
      </c>
      <c r="I2342" s="48" t="s">
        <v>44</v>
      </c>
      <c r="J2342" s="413"/>
    </row>
    <row r="2343" spans="2:10" x14ac:dyDescent="0.2">
      <c r="B2343" s="247" t="s">
        <v>8</v>
      </c>
      <c r="C2343" s="301">
        <v>20243</v>
      </c>
      <c r="D2343" s="260">
        <v>0.52430555555555558</v>
      </c>
      <c r="F2343" s="14">
        <v>622</v>
      </c>
      <c r="G2343" s="35"/>
      <c r="H2343" s="97" t="str">
        <f>VLOOKUP($F2343,'Alarm boxes'!$E$17:$F$962,2)</f>
        <v>Lafayette Ave &amp; Adelphia St</v>
      </c>
      <c r="I2343" s="246" t="s">
        <v>44</v>
      </c>
    </row>
    <row r="2344" spans="2:10" x14ac:dyDescent="0.2">
      <c r="B2344" s="247" t="s">
        <v>8</v>
      </c>
      <c r="C2344" s="301">
        <v>20244</v>
      </c>
      <c r="D2344" s="260">
        <v>0.94166666666666676</v>
      </c>
      <c r="F2344" s="14">
        <v>613</v>
      </c>
      <c r="G2344" s="35"/>
      <c r="H2344" s="97" t="str">
        <f>VLOOKUP($F2344,'Alarm boxes'!$E$17:$F$962,2)</f>
        <v>Fulton St &amp; Carlton Ave</v>
      </c>
      <c r="I2344" s="246" t="s">
        <v>44</v>
      </c>
    </row>
    <row r="2345" spans="2:10" x14ac:dyDescent="0.2">
      <c r="B2345" s="247" t="s">
        <v>8</v>
      </c>
      <c r="C2345" s="301">
        <v>20244</v>
      </c>
      <c r="D2345" s="260">
        <v>0.57916666666666672</v>
      </c>
      <c r="F2345" s="14">
        <v>987</v>
      </c>
      <c r="G2345" s="35"/>
      <c r="H2345" s="97" t="str">
        <f>VLOOKUP($F2345,'Alarm boxes'!$E$17:$F$962,2)</f>
        <v>Underhill &amp; Atlantic Aves</v>
      </c>
      <c r="I2345" s="246" t="s">
        <v>1676</v>
      </c>
    </row>
    <row r="2346" spans="2:10" x14ac:dyDescent="0.2">
      <c r="B2346" s="247" t="s">
        <v>8</v>
      </c>
      <c r="C2346" s="301">
        <v>20244</v>
      </c>
      <c r="D2346" s="260">
        <v>0.68402777777777779</v>
      </c>
      <c r="F2346" s="14">
        <v>1070</v>
      </c>
      <c r="G2346" s="35"/>
      <c r="H2346" s="97" t="str">
        <f>VLOOKUP($F2346,'Alarm boxes'!$E$17:$F$962,2)</f>
        <v>Park Pl and Classon Ave</v>
      </c>
      <c r="I2346" s="246" t="s">
        <v>925</v>
      </c>
    </row>
    <row r="2347" spans="2:10" x14ac:dyDescent="0.2">
      <c r="B2347" s="247" t="s">
        <v>8</v>
      </c>
      <c r="C2347" s="301">
        <v>20244</v>
      </c>
      <c r="D2347" s="260">
        <v>0.72152777777777777</v>
      </c>
      <c r="F2347" s="14">
        <v>624</v>
      </c>
      <c r="G2347" s="35"/>
      <c r="H2347" s="97" t="str">
        <f>VLOOKUP($F2347,'Alarm boxes'!$E$17:$F$962,2)</f>
        <v>Fulton St &amp; Clermont Ave</v>
      </c>
      <c r="I2347" s="246" t="s">
        <v>44</v>
      </c>
    </row>
    <row r="2348" spans="2:10" x14ac:dyDescent="0.2">
      <c r="B2348" s="247" t="s">
        <v>8</v>
      </c>
      <c r="C2348" s="301">
        <v>20252</v>
      </c>
      <c r="D2348" s="260">
        <v>0.37083333333333335</v>
      </c>
      <c r="F2348" s="14">
        <v>1232</v>
      </c>
      <c r="G2348" s="35"/>
      <c r="H2348" s="97" t="str">
        <f>VLOOKUP($F2348,'Alarm boxes'!$E$17:$F$962,2)</f>
        <v>Flatbush Ave &amp; Park Pl</v>
      </c>
      <c r="I2348" s="246" t="s">
        <v>1651</v>
      </c>
    </row>
    <row r="2349" spans="2:10" x14ac:dyDescent="0.2">
      <c r="B2349" s="247" t="s">
        <v>8</v>
      </c>
      <c r="C2349" s="301">
        <v>20255</v>
      </c>
      <c r="D2349" s="260">
        <v>0.73263888888888884</v>
      </c>
      <c r="F2349" s="14">
        <v>985</v>
      </c>
      <c r="G2349" s="35"/>
      <c r="H2349" s="97" t="str">
        <f>VLOOKUP($F2349,'Alarm boxes'!$E$17:$F$962,2)</f>
        <v>Gates &amp; Waverly Aves</v>
      </c>
      <c r="I2349" s="246" t="s">
        <v>44</v>
      </c>
    </row>
    <row r="2350" spans="2:10" x14ac:dyDescent="0.2">
      <c r="B2350" s="247" t="s">
        <v>8</v>
      </c>
      <c r="C2350" s="301">
        <v>20255</v>
      </c>
      <c r="D2350" s="260">
        <v>0.96736111111111101</v>
      </c>
      <c r="F2350" s="14">
        <v>956</v>
      </c>
      <c r="G2350" s="35"/>
      <c r="H2350" s="97" t="str">
        <f>VLOOKUP($F2350,'Alarm boxes'!$E$17:$F$962,2)</f>
        <v>Bedford Ave &amp; Dean St</v>
      </c>
      <c r="I2350" s="246" t="s">
        <v>1651</v>
      </c>
    </row>
    <row r="2351" spans="2:10" x14ac:dyDescent="0.2">
      <c r="B2351" s="247" t="s">
        <v>8</v>
      </c>
      <c r="C2351" s="301">
        <v>20259</v>
      </c>
      <c r="D2351" s="260">
        <v>0.44027777777777777</v>
      </c>
      <c r="F2351" s="14">
        <v>1230</v>
      </c>
      <c r="G2351" s="35"/>
      <c r="H2351" s="97" t="str">
        <f>VLOOKUP($F2351,'Alarm boxes'!$E$17:$F$962,2)</f>
        <v>7th Ave &amp; St Johns PL</v>
      </c>
      <c r="I2351" s="246" t="s">
        <v>252</v>
      </c>
    </row>
    <row r="2352" spans="2:10" x14ac:dyDescent="0.2">
      <c r="B2352" s="247" t="s">
        <v>8</v>
      </c>
      <c r="C2352" s="301">
        <v>20259</v>
      </c>
      <c r="D2352" s="261" t="s">
        <v>1674</v>
      </c>
      <c r="F2352" s="14">
        <v>972</v>
      </c>
      <c r="G2352" s="124" t="s">
        <v>1672</v>
      </c>
      <c r="H2352" s="97" t="str">
        <f>VLOOKUP($F2352,'Alarm boxes'!$E$17:$F$962,2)</f>
        <v>Atlantic &amp; Classon Aves</v>
      </c>
      <c r="I2352" s="246" t="s">
        <v>1677</v>
      </c>
      <c r="J2352" s="348" t="str">
        <f>CONCATENATE($J$9,MID(G2352,5,4))</f>
        <v>Engine &amp; truck to box 972</v>
      </c>
    </row>
    <row r="2353" spans="2:10" x14ac:dyDescent="0.2">
      <c r="B2353" s="247" t="s">
        <v>8</v>
      </c>
      <c r="C2353" s="301">
        <v>20262</v>
      </c>
      <c r="D2353" s="260">
        <v>0.8652777777777777</v>
      </c>
      <c r="F2353" s="14">
        <v>624</v>
      </c>
      <c r="G2353" s="35"/>
      <c r="H2353" s="97" t="str">
        <f>VLOOKUP($F2353,'Alarm boxes'!$E$17:$F$962,2)</f>
        <v>Fulton St &amp; Clermont Ave</v>
      </c>
      <c r="I2353" s="246" t="s">
        <v>1676</v>
      </c>
    </row>
    <row r="2354" spans="2:10" x14ac:dyDescent="0.2">
      <c r="B2354" s="34" t="s">
        <v>8</v>
      </c>
      <c r="C2354" s="302">
        <v>20263</v>
      </c>
      <c r="D2354" s="266">
        <v>0.10625</v>
      </c>
      <c r="E2354" s="136">
        <v>0.27291666666666664</v>
      </c>
      <c r="F2354" s="137">
        <v>106</v>
      </c>
      <c r="G2354" s="138" t="s">
        <v>1673</v>
      </c>
      <c r="H2354" s="430" t="str">
        <f>VLOOKUP($F2354,'Alarm boxes'!$E$17:$F$962,2)</f>
        <v>West Broadway &amp;  Park Pl (Manhattan)</v>
      </c>
      <c r="I2354" s="140" t="s">
        <v>1678</v>
      </c>
      <c r="J2354" s="349" t="s">
        <v>2313</v>
      </c>
    </row>
    <row r="2355" spans="2:10" x14ac:dyDescent="0.2">
      <c r="B2355" s="247" t="s">
        <v>1679</v>
      </c>
      <c r="C2355" s="301">
        <v>20263</v>
      </c>
      <c r="D2355" s="260">
        <v>0.7680555555555556</v>
      </c>
      <c r="F2355" s="14">
        <v>1065</v>
      </c>
      <c r="G2355" s="35"/>
      <c r="H2355" s="97" t="str">
        <f>VLOOKUP($F2355,'Alarm boxes'!$E$17:$F$962,2)</f>
        <v>Bedford Ave &amp; St Johns Pl</v>
      </c>
      <c r="I2355" s="246" t="s">
        <v>49</v>
      </c>
    </row>
    <row r="2356" spans="2:10" x14ac:dyDescent="0.2">
      <c r="B2356" s="247" t="s">
        <v>1679</v>
      </c>
      <c r="C2356" s="301">
        <v>20263</v>
      </c>
      <c r="D2356" s="260">
        <v>0.95833333333333337</v>
      </c>
      <c r="F2356" s="14">
        <v>1074</v>
      </c>
      <c r="G2356" s="35"/>
      <c r="H2356" s="97" t="str">
        <f>VLOOKUP($F2356,'Alarm boxes'!$E$17:$F$962,2)</f>
        <v>Union St &amp; Franklin Ave</v>
      </c>
      <c r="I2356" s="246" t="s">
        <v>196</v>
      </c>
    </row>
    <row r="2357" spans="2:10" x14ac:dyDescent="0.2">
      <c r="B2357" s="16" t="s">
        <v>8</v>
      </c>
      <c r="C2357" s="303">
        <v>20264</v>
      </c>
      <c r="D2357" s="264">
        <v>0.32777777777777778</v>
      </c>
      <c r="E2357" s="16"/>
      <c r="F2357" s="38">
        <v>1236</v>
      </c>
      <c r="G2357" s="73"/>
      <c r="H2357" s="132" t="str">
        <f>VLOOKUP($F2357,'Alarm boxes'!$E$17:$F$962,2)</f>
        <v>6th Ave &amp; Dean St</v>
      </c>
      <c r="I2357" s="48" t="s">
        <v>1651</v>
      </c>
      <c r="J2357" s="413"/>
    </row>
    <row r="2358" spans="2:10" x14ac:dyDescent="0.2">
      <c r="B2358" s="247" t="s">
        <v>8</v>
      </c>
      <c r="C2358" s="301">
        <v>20271</v>
      </c>
      <c r="D2358" s="260">
        <v>0.79999999999999993</v>
      </c>
      <c r="F2358" s="14">
        <v>970</v>
      </c>
      <c r="G2358" s="35"/>
      <c r="H2358" s="97" t="str">
        <f>VLOOKUP($F2358,'Alarm boxes'!$E$17:$F$962,2)</f>
        <v>Fulton St &amp; Classon Ave</v>
      </c>
      <c r="I2358" s="246" t="s">
        <v>44</v>
      </c>
    </row>
    <row r="2359" spans="2:10" x14ac:dyDescent="0.2">
      <c r="B2359" s="247" t="s">
        <v>8</v>
      </c>
      <c r="C2359" s="301">
        <v>20272</v>
      </c>
      <c r="D2359" s="260">
        <v>0.25625000000000003</v>
      </c>
      <c r="E2359" s="32">
        <v>0.27708333333333335</v>
      </c>
      <c r="F2359" s="14">
        <v>1235</v>
      </c>
      <c r="G2359" s="124" t="s">
        <v>1684</v>
      </c>
      <c r="H2359" s="97" t="str">
        <f>VLOOKUP($F2359,'Alarm boxes'!$E$17:$F$962,2)</f>
        <v>Pacific St &amp; Carlton Ave</v>
      </c>
      <c r="I2359" s="246" t="s">
        <v>1347</v>
      </c>
      <c r="J2359" s="348" t="str">
        <f>CONCATENATE($J$7,F2359,$J$8,MID(G2359,8,1))</f>
        <v>Special box 1235 terminal 1</v>
      </c>
    </row>
    <row r="2360" spans="2:10" x14ac:dyDescent="0.2">
      <c r="B2360" s="247" t="s">
        <v>8</v>
      </c>
      <c r="C2360" s="301">
        <v>20275</v>
      </c>
      <c r="D2360" s="260">
        <v>0.47083333333333338</v>
      </c>
      <c r="E2360" s="32">
        <v>0.61527777777777781</v>
      </c>
      <c r="F2360" s="14">
        <v>891</v>
      </c>
      <c r="G2360" s="35"/>
      <c r="H2360" s="97" t="str">
        <f>VLOOKUP($F2360,'Alarm boxes'!$E$17:$F$962,2)</f>
        <v>Reid Ave &amp; Marion St</v>
      </c>
      <c r="I2360" s="246" t="s">
        <v>63</v>
      </c>
    </row>
    <row r="2361" spans="2:10" x14ac:dyDescent="0.2">
      <c r="B2361" s="247" t="s">
        <v>8</v>
      </c>
      <c r="C2361" s="301">
        <v>20279</v>
      </c>
      <c r="D2361" s="260">
        <v>0.1875</v>
      </c>
      <c r="F2361" s="14">
        <v>963</v>
      </c>
      <c r="G2361" s="35"/>
      <c r="H2361" s="97" t="str">
        <f>VLOOKUP($F2361,'Alarm boxes'!$E$17:$F$962,2)</f>
        <v>Franklin &amp; Putman Aves</v>
      </c>
      <c r="I2361" s="246" t="s">
        <v>44</v>
      </c>
    </row>
    <row r="2362" spans="2:10" x14ac:dyDescent="0.2">
      <c r="B2362" s="247" t="s">
        <v>8</v>
      </c>
      <c r="C2362" s="301">
        <v>20279</v>
      </c>
      <c r="D2362" s="260">
        <v>0.19027777777777777</v>
      </c>
      <c r="F2362" s="14">
        <v>3946</v>
      </c>
      <c r="G2362" s="35"/>
      <c r="H2362" s="97" t="str">
        <f>VLOOKUP($F2362,'Alarm boxes'!$E$17:$F$962,2)</f>
        <v>Jefferson Ave &amp; Claver Pl</v>
      </c>
      <c r="I2362" s="246" t="s">
        <v>44</v>
      </c>
    </row>
    <row r="2363" spans="2:10" x14ac:dyDescent="0.2">
      <c r="B2363" s="247" t="s">
        <v>8</v>
      </c>
      <c r="C2363" s="301">
        <v>20283</v>
      </c>
      <c r="D2363" s="260">
        <v>0.60347222222222219</v>
      </c>
      <c r="F2363" s="14">
        <v>983</v>
      </c>
      <c r="G2363" s="124" t="s">
        <v>1653</v>
      </c>
      <c r="H2363" s="97" t="str">
        <f>VLOOKUP($F2363,'Alarm boxes'!$E$17:$F$962,2)</f>
        <v>Washinton Ave &amp; Fulton St</v>
      </c>
      <c r="I2363" s="246" t="s">
        <v>1329</v>
      </c>
      <c r="J2363" s="348" t="str">
        <f>CONCATENATE(B2363,$J$6,F2363)</f>
        <v>E 219 special call to box 983</v>
      </c>
    </row>
    <row r="2364" spans="2:10" x14ac:dyDescent="0.2">
      <c r="B2364" s="247" t="s">
        <v>8</v>
      </c>
      <c r="C2364" s="301">
        <v>20284</v>
      </c>
      <c r="D2364" s="260">
        <v>0.61944444444444446</v>
      </c>
      <c r="F2364" s="14">
        <v>1066</v>
      </c>
      <c r="G2364" s="35"/>
      <c r="H2364" s="97" t="str">
        <f>VLOOKUP($F2364,'Alarm boxes'!$E$17:$F$962,2)</f>
        <v>Franklin Ave &amp; Sterling PL</v>
      </c>
      <c r="I2364" s="246" t="s">
        <v>174</v>
      </c>
    </row>
    <row r="2365" spans="2:10" x14ac:dyDescent="0.2">
      <c r="B2365" s="247" t="s">
        <v>8</v>
      </c>
      <c r="C2365" s="301">
        <v>20284</v>
      </c>
      <c r="D2365" s="260">
        <v>0.69444444444444453</v>
      </c>
      <c r="F2365" s="14">
        <v>1246</v>
      </c>
      <c r="G2365" s="35"/>
      <c r="H2365" s="97" t="str">
        <f>VLOOKUP($F2365,'Alarm boxes'!$E$17:$F$962,2)</f>
        <v>6th Ave &amp; Sterling Pl</v>
      </c>
      <c r="I2365" s="246" t="s">
        <v>1552</v>
      </c>
    </row>
    <row r="2366" spans="2:10" x14ac:dyDescent="0.2">
      <c r="B2366" s="247" t="s">
        <v>8</v>
      </c>
      <c r="C2366" s="301">
        <v>20287</v>
      </c>
      <c r="D2366" s="260">
        <v>0.85902777777777783</v>
      </c>
      <c r="F2366" s="14">
        <v>638</v>
      </c>
      <c r="G2366" s="35"/>
      <c r="H2366" s="97" t="str">
        <f>VLOOKUP($F2366,'Alarm boxes'!$E$17:$F$962,2)</f>
        <v>Grand Ave &amp; Clifton Pl</v>
      </c>
      <c r="I2366" s="246" t="s">
        <v>327</v>
      </c>
    </row>
    <row r="2367" spans="2:10" x14ac:dyDescent="0.2">
      <c r="B2367" s="247" t="s">
        <v>8</v>
      </c>
      <c r="C2367" s="301">
        <v>20291</v>
      </c>
      <c r="D2367" s="260">
        <v>0.54305555555555551</v>
      </c>
      <c r="F2367" s="14">
        <v>1071</v>
      </c>
      <c r="G2367" s="35"/>
      <c r="H2367" s="97" t="str">
        <f>VLOOKUP($F2367,'Alarm boxes'!$E$17:$F$962,2)</f>
        <v>Eastern Pkway &amp; Classon Ave</v>
      </c>
      <c r="I2367" s="246" t="s">
        <v>196</v>
      </c>
    </row>
    <row r="2368" spans="2:10" x14ac:dyDescent="0.2">
      <c r="B2368" s="247" t="s">
        <v>8</v>
      </c>
      <c r="C2368" s="301">
        <v>20294</v>
      </c>
      <c r="D2368" s="260">
        <v>0.82708333333333339</v>
      </c>
      <c r="F2368" s="14">
        <v>3953</v>
      </c>
      <c r="G2368" s="35"/>
      <c r="H2368" s="97" t="str">
        <f>VLOOKUP($F2368,'Alarm boxes'!$E$17:$F$962,2)</f>
        <v>Classon Ave &amp; St Johns Pl</v>
      </c>
      <c r="I2368" s="246" t="s">
        <v>44</v>
      </c>
    </row>
    <row r="2369" spans="2:10" x14ac:dyDescent="0.2">
      <c r="B2369" s="247" t="s">
        <v>8</v>
      </c>
      <c r="C2369" s="301">
        <v>20296</v>
      </c>
      <c r="D2369" s="260">
        <v>7.6388888888888895E-2</v>
      </c>
      <c r="F2369" s="14">
        <v>942</v>
      </c>
      <c r="G2369" s="35"/>
      <c r="H2369" s="97" t="str">
        <f>VLOOKUP($F2369,'Alarm boxes'!$E$17:$F$962,2)</f>
        <v>Nostrand Ave &amp; Hancock St</v>
      </c>
      <c r="I2369" s="246" t="s">
        <v>1651</v>
      </c>
    </row>
    <row r="2370" spans="2:10" x14ac:dyDescent="0.2">
      <c r="B2370" s="510" t="s">
        <v>1606</v>
      </c>
      <c r="C2370" s="301">
        <v>20299</v>
      </c>
      <c r="D2370" s="260">
        <v>0.55138888888888882</v>
      </c>
      <c r="F2370" s="14">
        <v>848</v>
      </c>
      <c r="G2370" s="35"/>
      <c r="H2370" s="97" t="str">
        <f>VLOOKUP($F2370,'Alarm boxes'!$E$17:$F$962,2)</f>
        <v>Hopkinson Ave &amp; Sumpter St</v>
      </c>
      <c r="I2370" s="246" t="s">
        <v>50</v>
      </c>
    </row>
    <row r="2371" spans="2:10" x14ac:dyDescent="0.2">
      <c r="B2371" s="514" t="s">
        <v>1606</v>
      </c>
      <c r="C2371" s="303">
        <v>20299</v>
      </c>
      <c r="D2371" s="264">
        <v>0.57638888888888895</v>
      </c>
      <c r="E2371" s="16"/>
      <c r="F2371" s="38">
        <v>861</v>
      </c>
      <c r="G2371" s="73"/>
      <c r="H2371" s="132" t="str">
        <f>VLOOKUP($F2371,'Alarm boxes'!$E$17:$F$962,2)</f>
        <v>Howard Ave &amp; Chauncey St</v>
      </c>
      <c r="I2371" s="48" t="s">
        <v>327</v>
      </c>
      <c r="J2371" s="413"/>
    </row>
    <row r="2372" spans="2:10" x14ac:dyDescent="0.2">
      <c r="B2372" s="34" t="s">
        <v>8</v>
      </c>
      <c r="C2372" s="302">
        <v>20302</v>
      </c>
      <c r="D2372" s="266">
        <v>0.75</v>
      </c>
      <c r="E2372" s="136">
        <v>0.91666666666666663</v>
      </c>
      <c r="F2372" s="34">
        <v>995</v>
      </c>
      <c r="G2372" s="34"/>
      <c r="H2372" s="140" t="str">
        <f>VLOOKUP($F2372,'Alarm boxes'!$E$17:$F$962,2)</f>
        <v>Lefferts &amp; St James Pl</v>
      </c>
      <c r="I2372" s="140" t="s">
        <v>1685</v>
      </c>
      <c r="J2372" s="349" t="s">
        <v>2287</v>
      </c>
    </row>
    <row r="2373" spans="2:10" x14ac:dyDescent="0.2">
      <c r="B2373" s="247" t="s">
        <v>8</v>
      </c>
      <c r="C2373" s="301">
        <v>20307</v>
      </c>
      <c r="D2373" s="260">
        <v>0.3666666666666667</v>
      </c>
      <c r="F2373" s="247">
        <v>699</v>
      </c>
      <c r="G2373" s="25"/>
      <c r="H2373" s="90" t="str">
        <f>VLOOKUP($F2373,'Alarm boxes'!$E$17:$F$962,2)</f>
        <v>Gates Ave &amp; St James Pl</v>
      </c>
      <c r="I2373" s="246" t="s">
        <v>50</v>
      </c>
    </row>
    <row r="2374" spans="2:10" x14ac:dyDescent="0.2">
      <c r="B2374" s="247" t="s">
        <v>8</v>
      </c>
      <c r="C2374" s="301">
        <v>20307</v>
      </c>
      <c r="D2374" s="260">
        <v>0.54305555555555551</v>
      </c>
      <c r="F2374" s="247">
        <v>960</v>
      </c>
      <c r="G2374" s="25"/>
      <c r="H2374" s="90" t="str">
        <f>VLOOKUP($F2374,'Alarm boxes'!$E$17:$F$962,2)</f>
        <v>Bedford Ave &amp; Halsey St</v>
      </c>
      <c r="I2374" s="246" t="s">
        <v>1651</v>
      </c>
    </row>
    <row r="2375" spans="2:10" x14ac:dyDescent="0.2">
      <c r="B2375" s="247" t="s">
        <v>8</v>
      </c>
      <c r="C2375" s="301">
        <v>20311</v>
      </c>
      <c r="D2375" s="260">
        <v>0.92291666666666661</v>
      </c>
      <c r="F2375" s="247">
        <v>1077</v>
      </c>
      <c r="G2375" s="25"/>
      <c r="H2375" s="90" t="str">
        <f>VLOOKUP($F2375,'Alarm boxes'!$E$17:$F$962,2)</f>
        <v>Bedford Ave &amp; President St</v>
      </c>
      <c r="I2375" s="246" t="s">
        <v>50</v>
      </c>
    </row>
    <row r="2376" spans="2:10" x14ac:dyDescent="0.2">
      <c r="B2376" s="247" t="s">
        <v>8</v>
      </c>
      <c r="C2376" s="301">
        <v>20312</v>
      </c>
      <c r="D2376" s="260">
        <v>7.2916666666666671E-2</v>
      </c>
      <c r="F2376" s="247">
        <v>3945</v>
      </c>
      <c r="G2376" s="25"/>
      <c r="H2376" s="90" t="str">
        <f>VLOOKUP($F2376,'Alarm boxes'!$E$17:$F$962,2)</f>
        <v>Fulton St &amp; Downing Pl</v>
      </c>
      <c r="I2376" s="246" t="s">
        <v>739</v>
      </c>
    </row>
    <row r="2377" spans="2:10" x14ac:dyDescent="0.2">
      <c r="B2377" s="247" t="s">
        <v>8</v>
      </c>
      <c r="C2377" s="301">
        <v>20315</v>
      </c>
      <c r="D2377" s="260">
        <v>0.67569444444444438</v>
      </c>
      <c r="F2377" s="247">
        <v>1250</v>
      </c>
      <c r="G2377" s="25"/>
      <c r="H2377" s="90" t="str">
        <f>VLOOKUP($F2377,'Alarm boxes'!$E$17:$F$962,2)</f>
        <v>6th Ave &amp; Lincoln Pl</v>
      </c>
      <c r="I2377" s="246" t="s">
        <v>1651</v>
      </c>
    </row>
    <row r="2378" spans="2:10" x14ac:dyDescent="0.2">
      <c r="B2378" s="247" t="s">
        <v>8</v>
      </c>
      <c r="C2378" s="301">
        <v>20316</v>
      </c>
      <c r="D2378" s="260">
        <v>0.41805555555555557</v>
      </c>
      <c r="F2378" s="247">
        <v>624</v>
      </c>
      <c r="G2378" s="25"/>
      <c r="H2378" s="90" t="str">
        <f>VLOOKUP($F2378,'Alarm boxes'!$E$17:$F$962,2)</f>
        <v>Fulton St &amp; Clermont Ave</v>
      </c>
      <c r="I2378" s="246" t="s">
        <v>569</v>
      </c>
    </row>
    <row r="2379" spans="2:10" x14ac:dyDescent="0.2">
      <c r="B2379" s="247" t="s">
        <v>8</v>
      </c>
      <c r="C2379" s="301">
        <v>20319</v>
      </c>
      <c r="D2379" s="260">
        <v>0.35486111111111113</v>
      </c>
      <c r="F2379" s="247">
        <v>974</v>
      </c>
      <c r="G2379" s="25"/>
      <c r="H2379" s="90" t="str">
        <f>VLOOKUP($F2379,'Alarm boxes'!$E$17:$F$962,2)</f>
        <v>Classon Ave &amp; Dean St</v>
      </c>
      <c r="I2379" s="246" t="s">
        <v>49</v>
      </c>
    </row>
    <row r="2380" spans="2:10" x14ac:dyDescent="0.2">
      <c r="B2380" s="487" t="s">
        <v>1534</v>
      </c>
      <c r="C2380" s="301">
        <v>20319</v>
      </c>
      <c r="D2380" s="260">
        <v>0.76666666666666661</v>
      </c>
      <c r="F2380" s="247">
        <v>1065</v>
      </c>
      <c r="G2380" s="25"/>
      <c r="H2380" s="90" t="str">
        <f>VLOOKUP($F2380,'Alarm boxes'!$E$17:$F$962,2)</f>
        <v>Bedford Ave &amp; St Johns Pl</v>
      </c>
      <c r="I2380" s="246" t="s">
        <v>44</v>
      </c>
    </row>
    <row r="2381" spans="2:10" x14ac:dyDescent="0.2">
      <c r="B2381" s="513" t="s">
        <v>1534</v>
      </c>
      <c r="C2381" s="301">
        <v>20319</v>
      </c>
      <c r="D2381" s="260">
        <v>0.90555555555555556</v>
      </c>
      <c r="F2381" s="247">
        <v>954</v>
      </c>
      <c r="G2381" s="25"/>
      <c r="H2381" s="90" t="str">
        <f>VLOOKUP($F2381,'Alarm boxes'!$E$17:$F$962,2)</f>
        <v>Rogers Ave &amp; Prospect Pl</v>
      </c>
      <c r="I2381" s="246" t="s">
        <v>49</v>
      </c>
    </row>
    <row r="2382" spans="2:10" x14ac:dyDescent="0.2">
      <c r="B2382" s="247" t="s">
        <v>8</v>
      </c>
      <c r="C2382" s="301">
        <v>20323</v>
      </c>
      <c r="D2382" s="260">
        <v>0.41666666666666669</v>
      </c>
      <c r="F2382" s="247">
        <v>1235</v>
      </c>
      <c r="G2382" s="29" t="s">
        <v>1664</v>
      </c>
      <c r="H2382" s="90" t="str">
        <f>VLOOKUP($F2382,'Alarm boxes'!$E$17:$F$962,2)</f>
        <v>Pacific St &amp; Carlton Ave</v>
      </c>
      <c r="I2382" s="246" t="s">
        <v>1690</v>
      </c>
      <c r="J2382" s="348" t="str">
        <f>CONCATENATE($J$7,F2382,$J$8,MID(G2382,8,1))</f>
        <v>Special box 1235 terminal 3</v>
      </c>
    </row>
    <row r="2383" spans="2:10" x14ac:dyDescent="0.2">
      <c r="B2383" s="247" t="s">
        <v>8</v>
      </c>
      <c r="C2383" s="301">
        <v>20323</v>
      </c>
      <c r="D2383" s="260">
        <v>0.6875</v>
      </c>
      <c r="F2383" s="247">
        <v>3951</v>
      </c>
      <c r="G2383" s="25"/>
      <c r="H2383" s="90" t="str">
        <f>VLOOKUP($F2383,'Alarm boxes'!$E$17:$F$962,2)</f>
        <v>Bedford Ave &amp; St Marks Ave</v>
      </c>
      <c r="I2383" s="246" t="s">
        <v>44</v>
      </c>
    </row>
    <row r="2384" spans="2:10" x14ac:dyDescent="0.2">
      <c r="B2384" s="247" t="s">
        <v>8</v>
      </c>
      <c r="C2384" s="301">
        <v>20323</v>
      </c>
      <c r="D2384" s="260">
        <v>0.83472222222222225</v>
      </c>
      <c r="F2384" s="247">
        <v>3942</v>
      </c>
      <c r="G2384" s="25"/>
      <c r="H2384" s="90" t="str">
        <f>VLOOKUP($F2384,'Alarm boxes'!$E$17:$F$962,2)</f>
        <v>Grand Ave &amp; Pacific St</v>
      </c>
      <c r="I2384" s="246" t="s">
        <v>49</v>
      </c>
    </row>
    <row r="2385" spans="2:10" x14ac:dyDescent="0.2">
      <c r="B2385" s="247" t="s">
        <v>8</v>
      </c>
      <c r="C2385" s="301">
        <v>20324</v>
      </c>
      <c r="D2385" s="260">
        <v>0.31180555555555556</v>
      </c>
      <c r="F2385" s="14">
        <v>991</v>
      </c>
      <c r="G2385" s="35"/>
      <c r="H2385" s="97" t="str">
        <f>VLOOKUP($F2385,'Alarm boxes'!$E$17:$F$962,2)</f>
        <v>Underhille Ave &amp; Prospect Pl</v>
      </c>
      <c r="I2385" s="246" t="s">
        <v>1691</v>
      </c>
    </row>
    <row r="2386" spans="2:10" x14ac:dyDescent="0.2">
      <c r="B2386" s="16" t="s">
        <v>8</v>
      </c>
      <c r="C2386" s="303">
        <v>20324</v>
      </c>
      <c r="D2386" s="264">
        <v>0.54999999999999993</v>
      </c>
      <c r="E2386" s="16"/>
      <c r="F2386" s="38">
        <v>3951</v>
      </c>
      <c r="G2386" s="73"/>
      <c r="H2386" s="132" t="str">
        <f>VLOOKUP($F2386,'Alarm boxes'!$E$17:$F$962,2)</f>
        <v>Bedford Ave &amp; St Marks Ave</v>
      </c>
      <c r="I2386" s="48" t="s">
        <v>49</v>
      </c>
      <c r="J2386" s="413"/>
    </row>
    <row r="2387" spans="2:10" x14ac:dyDescent="0.2">
      <c r="B2387" s="20" t="s">
        <v>8</v>
      </c>
      <c r="C2387" s="309">
        <v>20334</v>
      </c>
      <c r="D2387" s="275">
        <v>0.79583333333333339</v>
      </c>
      <c r="E2387" s="20"/>
      <c r="F2387" s="39">
        <v>1226</v>
      </c>
      <c r="G2387" s="154"/>
      <c r="H2387" s="155" t="str">
        <f>VLOOKUP($F2387,'Alarm boxes'!$E$17:$F$962,2)</f>
        <v>Prospect Pk W &amp; President St</v>
      </c>
      <c r="I2387" s="49" t="s">
        <v>664</v>
      </c>
    </row>
    <row r="2388" spans="2:10" x14ac:dyDescent="0.2">
      <c r="B2388" s="247" t="s">
        <v>8</v>
      </c>
      <c r="C2388" s="301">
        <v>20335</v>
      </c>
      <c r="D2388" s="260">
        <v>0.12291666666666667</v>
      </c>
      <c r="F2388" s="14">
        <v>993</v>
      </c>
      <c r="G2388" s="35"/>
      <c r="H2388" s="97" t="str">
        <f>VLOOKUP($F2388,'Alarm boxes'!$E$17:$F$962,2)</f>
        <v>Vanderbilt Ave &amp; Park Pl</v>
      </c>
      <c r="I2388" s="246" t="s">
        <v>1692</v>
      </c>
    </row>
    <row r="2389" spans="2:10" x14ac:dyDescent="0.2">
      <c r="B2389" s="247" t="s">
        <v>8</v>
      </c>
      <c r="C2389" s="301">
        <v>20335</v>
      </c>
      <c r="D2389" s="260">
        <v>0.21875</v>
      </c>
      <c r="E2389" s="32">
        <v>0.23958333333333334</v>
      </c>
      <c r="F2389" s="14">
        <v>982</v>
      </c>
      <c r="G2389" s="35"/>
      <c r="H2389" s="97" t="str">
        <f>VLOOKUP($F2389,'Alarm boxes'!$E$17:$F$962,2)</f>
        <v>Cambridge Pl. &amp; Fulton St</v>
      </c>
      <c r="I2389" s="246" t="s">
        <v>192</v>
      </c>
    </row>
    <row r="2390" spans="2:10" x14ac:dyDescent="0.2">
      <c r="B2390" s="247" t="s">
        <v>8</v>
      </c>
      <c r="C2390" s="301">
        <v>20335</v>
      </c>
      <c r="D2390" s="260">
        <v>0.28541666666666665</v>
      </c>
      <c r="F2390" s="14">
        <v>992</v>
      </c>
      <c r="G2390" s="35"/>
      <c r="H2390" s="97" t="str">
        <f>VLOOKUP($F2390,'Alarm boxes'!$E$17:$F$962,2)</f>
        <v>Vanderbilt &amp; St Marks Avs</v>
      </c>
      <c r="I2390" s="246" t="s">
        <v>1651</v>
      </c>
    </row>
    <row r="2391" spans="2:10" x14ac:dyDescent="0.2">
      <c r="B2391" s="247" t="s">
        <v>8</v>
      </c>
      <c r="C2391" s="301">
        <v>20336</v>
      </c>
      <c r="D2391" s="260">
        <v>0.17500000000000002</v>
      </c>
      <c r="E2391" s="32">
        <v>0.20138888888888887</v>
      </c>
      <c r="F2391" s="14">
        <v>641</v>
      </c>
      <c r="G2391" s="35"/>
      <c r="H2391" s="97" t="str">
        <f>VLOOKUP($F2391,'Alarm boxes'!$E$17:$F$962,2)</f>
        <v>Green Ave &amp; Cambridge Pl</v>
      </c>
      <c r="I2391" s="246" t="s">
        <v>50</v>
      </c>
    </row>
    <row r="2392" spans="2:10" x14ac:dyDescent="0.2">
      <c r="B2392" s="247" t="s">
        <v>8</v>
      </c>
      <c r="C2392" s="301">
        <v>20339</v>
      </c>
      <c r="D2392" s="260">
        <v>0.43263888888888885</v>
      </c>
      <c r="E2392" s="32">
        <v>0.46180555555555558</v>
      </c>
      <c r="F2392" s="14">
        <v>987</v>
      </c>
      <c r="G2392" s="35"/>
      <c r="H2392" s="97" t="str">
        <f>VLOOKUP($F2392,'Alarm boxes'!$E$17:$F$962,2)</f>
        <v>Underhill &amp; Atlantic Aves</v>
      </c>
      <c r="I2392" s="246" t="s">
        <v>105</v>
      </c>
    </row>
    <row r="2393" spans="2:10" x14ac:dyDescent="0.2">
      <c r="B2393" s="247" t="s">
        <v>8</v>
      </c>
      <c r="C2393" s="301">
        <v>20343</v>
      </c>
      <c r="D2393" s="260">
        <v>0.76388888888888884</v>
      </c>
      <c r="F2393" s="14">
        <v>640</v>
      </c>
      <c r="G2393" s="35"/>
      <c r="H2393" s="97" t="str">
        <f>VLOOKUP($F2393,'Alarm boxes'!$E$17:$F$962,2)</f>
        <v>Grand Ave opp Lexington Ave</v>
      </c>
      <c r="I2393" s="246" t="s">
        <v>44</v>
      </c>
    </row>
    <row r="2394" spans="2:10" x14ac:dyDescent="0.2">
      <c r="B2394" s="247" t="s">
        <v>8</v>
      </c>
      <c r="C2394" s="301">
        <v>20343</v>
      </c>
      <c r="D2394" s="260">
        <v>0.87013888888888891</v>
      </c>
      <c r="F2394" s="14">
        <v>974</v>
      </c>
      <c r="G2394" s="35"/>
      <c r="H2394" s="97" t="str">
        <f>VLOOKUP($F2394,'Alarm boxes'!$E$17:$F$962,2)</f>
        <v>Classon Ave &amp; Dean St</v>
      </c>
      <c r="I2394" s="246" t="s">
        <v>44</v>
      </c>
    </row>
    <row r="2395" spans="2:10" x14ac:dyDescent="0.2">
      <c r="B2395" s="247" t="s">
        <v>8</v>
      </c>
      <c r="C2395" s="301">
        <v>20343</v>
      </c>
      <c r="D2395" s="260">
        <v>0.88750000000000007</v>
      </c>
      <c r="F2395" s="14">
        <v>974</v>
      </c>
      <c r="G2395" s="35"/>
      <c r="H2395" s="97" t="str">
        <f>VLOOKUP($F2395,'Alarm boxes'!$E$17:$F$962,2)</f>
        <v>Classon Ave &amp; Dean St</v>
      </c>
      <c r="I2395" s="246" t="s">
        <v>44</v>
      </c>
    </row>
    <row r="2396" spans="2:10" x14ac:dyDescent="0.2">
      <c r="B2396" s="509" t="s">
        <v>1472</v>
      </c>
      <c r="C2396" s="301">
        <v>20348</v>
      </c>
      <c r="D2396" s="260">
        <v>0.56388888888888888</v>
      </c>
      <c r="E2396" s="32">
        <v>0.58680555555555558</v>
      </c>
      <c r="F2396" s="14">
        <v>1607</v>
      </c>
      <c r="G2396" s="124" t="s">
        <v>1689</v>
      </c>
      <c r="H2396" s="97" t="str">
        <f>VLOOKUP($F2396,'Alarm boxes'!$E$17:$F$962,2)</f>
        <v>Utica Ave &amp; Union St</v>
      </c>
      <c r="I2396" s="246" t="s">
        <v>365</v>
      </c>
      <c r="J2396" s="348" t="str">
        <f>CONCATENATE(B2396,$J$6,F2396)</f>
        <v>E 234 special call to box 1607</v>
      </c>
    </row>
    <row r="2397" spans="2:10" x14ac:dyDescent="0.2">
      <c r="B2397" s="247" t="s">
        <v>8</v>
      </c>
      <c r="C2397" s="301">
        <v>20350</v>
      </c>
      <c r="D2397" s="260">
        <v>0.80555555555555547</v>
      </c>
      <c r="F2397" s="247">
        <v>1078</v>
      </c>
      <c r="G2397" s="25"/>
      <c r="H2397" s="90" t="str">
        <f>VLOOKUP($F2397,'Alarm boxes'!$E$17:$F$962,2)</f>
        <v>Crown St &amp; Washington Ave</v>
      </c>
      <c r="I2397" s="246" t="s">
        <v>44</v>
      </c>
    </row>
    <row r="2398" spans="2:10" x14ac:dyDescent="0.2">
      <c r="B2398" s="34" t="s">
        <v>8</v>
      </c>
      <c r="C2398" s="302">
        <v>20351</v>
      </c>
      <c r="D2398" s="266">
        <v>0.75694444444444453</v>
      </c>
      <c r="E2398" s="136">
        <v>0.8354166666666667</v>
      </c>
      <c r="F2398" s="137">
        <v>359</v>
      </c>
      <c r="G2398" s="138" t="s">
        <v>1698</v>
      </c>
      <c r="H2398" s="139" t="str">
        <f>VLOOKUP($F2398,'Alarm boxes'!$E$17:$F$962,2)</f>
        <v>Throop Ave &amp; Ellery St</v>
      </c>
      <c r="I2398" s="140" t="s">
        <v>1701</v>
      </c>
      <c r="J2398" s="349" t="s">
        <v>2266</v>
      </c>
    </row>
    <row r="2399" spans="2:10" x14ac:dyDescent="0.2">
      <c r="B2399" s="247" t="s">
        <v>8</v>
      </c>
      <c r="C2399" s="301">
        <v>20352</v>
      </c>
      <c r="D2399" s="260">
        <v>0.17013888888888887</v>
      </c>
      <c r="F2399" s="247">
        <v>963</v>
      </c>
      <c r="G2399" s="25"/>
      <c r="H2399" s="90" t="str">
        <f>VLOOKUP($F2399,'Alarm boxes'!$E$17:$F$962,2)</f>
        <v>Franklin &amp; Putman Aves</v>
      </c>
      <c r="I2399" s="246" t="s">
        <v>44</v>
      </c>
    </row>
    <row r="2400" spans="2:10" x14ac:dyDescent="0.2">
      <c r="B2400" s="247" t="s">
        <v>8</v>
      </c>
      <c r="C2400" s="301">
        <v>20355</v>
      </c>
      <c r="D2400" s="260">
        <v>0.41111111111111115</v>
      </c>
      <c r="F2400" s="247">
        <v>3949</v>
      </c>
      <c r="G2400" s="25"/>
      <c r="H2400" s="90" t="str">
        <f>VLOOKUP($F2400,'Alarm boxes'!$E$17:$F$962,2)</f>
        <v>Lafayette &amp; Washington Aves</v>
      </c>
      <c r="I2400" s="246" t="s">
        <v>171</v>
      </c>
    </row>
    <row r="2401" spans="2:10" x14ac:dyDescent="0.2">
      <c r="B2401" s="247" t="s">
        <v>8</v>
      </c>
      <c r="C2401" s="301">
        <v>20355</v>
      </c>
      <c r="D2401" s="260">
        <v>0.63611111111111118</v>
      </c>
      <c r="F2401" s="247">
        <v>963</v>
      </c>
      <c r="G2401" s="25"/>
      <c r="H2401" s="90" t="str">
        <f>VLOOKUP($F2401,'Alarm boxes'!$E$17:$F$962,2)</f>
        <v>Franklin &amp; Putman Aves</v>
      </c>
      <c r="I2401" s="246" t="s">
        <v>171</v>
      </c>
    </row>
    <row r="2402" spans="2:10" x14ac:dyDescent="0.2">
      <c r="B2402" s="247" t="s">
        <v>8</v>
      </c>
      <c r="C2402" s="301">
        <v>20356</v>
      </c>
      <c r="D2402" s="260">
        <v>0.66805555555555562</v>
      </c>
      <c r="F2402" s="247">
        <v>958</v>
      </c>
      <c r="G2402" s="25"/>
      <c r="H2402" s="90" t="str">
        <f>VLOOKUP($F2402,'Alarm boxes'!$E$17:$F$962,2)</f>
        <v>Atlantic &amp; Bedford Aves</v>
      </c>
      <c r="I2402" s="246" t="s">
        <v>102</v>
      </c>
    </row>
    <row r="2403" spans="2:10" x14ac:dyDescent="0.2">
      <c r="B2403" s="247" t="s">
        <v>8</v>
      </c>
      <c r="C2403" s="301">
        <v>20356</v>
      </c>
      <c r="D2403" s="260">
        <v>0.70000000000000007</v>
      </c>
      <c r="F2403" s="247">
        <v>1069</v>
      </c>
      <c r="G2403" s="25"/>
      <c r="H2403" s="90" t="str">
        <f>VLOOKUP($F2403,'Alarm boxes'!$E$17:$F$962,2)</f>
        <v>Lincoln Pl &amp; Washington Ave</v>
      </c>
      <c r="I2403" s="246" t="s">
        <v>44</v>
      </c>
    </row>
    <row r="2404" spans="2:10" x14ac:dyDescent="0.2">
      <c r="B2404" s="510" t="s">
        <v>1606</v>
      </c>
      <c r="C2404" s="301">
        <v>20359</v>
      </c>
      <c r="D2404" s="260">
        <v>0.76111111111111107</v>
      </c>
      <c r="F2404" s="14">
        <v>907</v>
      </c>
      <c r="G2404" s="35"/>
      <c r="H2404" s="97" t="str">
        <f>VLOOKUP($F2404,'Alarm boxes'!$E$17:$F$962,2)</f>
        <v>Lewis Ave &amp; Halsey St</v>
      </c>
      <c r="I2404" s="246" t="s">
        <v>102</v>
      </c>
    </row>
    <row r="2405" spans="2:10" x14ac:dyDescent="0.2">
      <c r="B2405" s="511" t="s">
        <v>1606</v>
      </c>
      <c r="C2405" s="303">
        <v>20360</v>
      </c>
      <c r="D2405" s="264">
        <v>0.33194444444444443</v>
      </c>
      <c r="E2405" s="16"/>
      <c r="F2405" s="16">
        <v>1659</v>
      </c>
      <c r="G2405" s="30"/>
      <c r="H2405" s="91" t="str">
        <f>VLOOKUP($F2405,'Alarm boxes'!$E$17:$F$962,2)</f>
        <v>Hopkinson &amp; Sutter Aves</v>
      </c>
      <c r="I2405" s="48" t="s">
        <v>50</v>
      </c>
      <c r="J2405" s="413"/>
    </row>
    <row r="2406" spans="2:10" x14ac:dyDescent="0.2">
      <c r="B2406" s="512" t="s">
        <v>1606</v>
      </c>
      <c r="C2406" s="301">
        <v>20363</v>
      </c>
      <c r="D2406" s="260">
        <v>0.71736111111111101</v>
      </c>
      <c r="F2406" s="14">
        <v>1637</v>
      </c>
      <c r="G2406" s="35"/>
      <c r="H2406" s="97" t="str">
        <f>VLOOKUP($F2406,'Alarm boxes'!$E$17:$F$962,2)</f>
        <v>Howard &amp; Blake Aves</v>
      </c>
      <c r="I2406" s="246" t="s">
        <v>44</v>
      </c>
    </row>
    <row r="2407" spans="2:10" x14ac:dyDescent="0.2">
      <c r="B2407" s="247" t="s">
        <v>8</v>
      </c>
      <c r="C2407" s="301">
        <v>20366</v>
      </c>
      <c r="D2407" s="260">
        <v>7.1527777777777787E-2</v>
      </c>
      <c r="F2407" s="247">
        <v>3948</v>
      </c>
      <c r="G2407" s="25"/>
      <c r="H2407" s="90" t="str">
        <f>VLOOKUP($F2407,'Alarm boxes'!$E$17:$F$962,2)</f>
        <v>Lafayette Ave opp Steuben St</v>
      </c>
      <c r="I2407" s="246" t="s">
        <v>44</v>
      </c>
    </row>
    <row r="2408" spans="2:10" x14ac:dyDescent="0.2">
      <c r="B2408" s="247" t="s">
        <v>8</v>
      </c>
      <c r="C2408" s="301">
        <v>20371</v>
      </c>
      <c r="D2408" s="260">
        <v>0.50763888888888886</v>
      </c>
      <c r="F2408" s="247">
        <v>983</v>
      </c>
      <c r="G2408" s="25"/>
      <c r="H2408" s="90" t="str">
        <f>VLOOKUP($F2408,'Alarm boxes'!$E$17:$F$962,2)</f>
        <v>Washinton Ave &amp; Fulton St</v>
      </c>
      <c r="I2408" s="246" t="s">
        <v>1702</v>
      </c>
    </row>
    <row r="2409" spans="2:10" x14ac:dyDescent="0.2">
      <c r="B2409" s="247" t="s">
        <v>8</v>
      </c>
      <c r="C2409" s="301">
        <v>20374</v>
      </c>
      <c r="D2409" s="260">
        <v>0.9555555555555556</v>
      </c>
      <c r="F2409" s="247">
        <v>980</v>
      </c>
      <c r="G2409" s="25"/>
      <c r="H2409" s="90" t="str">
        <f>VLOOKUP($F2409,'Alarm boxes'!$E$17:$F$962,2)</f>
        <v>Grand Ave &amp; Bergan St</v>
      </c>
      <c r="I2409" s="246" t="s">
        <v>1478</v>
      </c>
    </row>
    <row r="2410" spans="2:10" x14ac:dyDescent="0.2">
      <c r="B2410" s="247" t="s">
        <v>8</v>
      </c>
      <c r="C2410" s="301">
        <v>20375</v>
      </c>
      <c r="D2410" s="260">
        <v>0.81597222222222221</v>
      </c>
      <c r="F2410" s="247">
        <v>992</v>
      </c>
      <c r="G2410" s="25"/>
      <c r="H2410" s="90" t="str">
        <f>VLOOKUP($F2410,'Alarm boxes'!$E$17:$F$962,2)</f>
        <v>Vanderbilt &amp; St Marks Avs</v>
      </c>
      <c r="I2410" s="246" t="s">
        <v>1703</v>
      </c>
    </row>
    <row r="2411" spans="2:10" x14ac:dyDescent="0.2">
      <c r="B2411" s="247" t="s">
        <v>8</v>
      </c>
      <c r="C2411" s="301">
        <v>20379</v>
      </c>
      <c r="D2411" s="260">
        <v>0.44513888888888892</v>
      </c>
      <c r="F2411" s="247">
        <v>1228</v>
      </c>
      <c r="G2411" s="25"/>
      <c r="H2411" s="90" t="str">
        <f>VLOOKUP($F2411,'Alarm boxes'!$E$17:$F$962,2)</f>
        <v>&amp;th Ave &amp; Berkley PL</v>
      </c>
      <c r="I2411" s="246" t="s">
        <v>105</v>
      </c>
    </row>
    <row r="2412" spans="2:10" x14ac:dyDescent="0.2">
      <c r="B2412" s="247" t="s">
        <v>8</v>
      </c>
      <c r="C2412" s="301">
        <v>20380</v>
      </c>
      <c r="D2412" s="260">
        <v>0.36319444444444443</v>
      </c>
      <c r="F2412" s="247">
        <v>970</v>
      </c>
      <c r="G2412" s="25"/>
      <c r="H2412" s="90" t="str">
        <f>VLOOKUP($F2412,'Alarm boxes'!$E$17:$F$962,2)</f>
        <v>Fulton St &amp; Classon Ave</v>
      </c>
      <c r="I2412" s="246" t="s">
        <v>105</v>
      </c>
    </row>
    <row r="2413" spans="2:10" x14ac:dyDescent="0.2">
      <c r="B2413" s="247" t="s">
        <v>8</v>
      </c>
      <c r="C2413" s="301">
        <v>20380</v>
      </c>
      <c r="D2413" s="260">
        <v>0.61527777777777781</v>
      </c>
      <c r="F2413" s="247">
        <v>3947</v>
      </c>
      <c r="G2413" s="25"/>
      <c r="H2413" s="90" t="str">
        <f>VLOOKUP($F2413,'Alarm boxes'!$E$17:$F$962,2)</f>
        <v>Lafayette Ave opp Kent Ave</v>
      </c>
      <c r="I2413" s="246" t="s">
        <v>411</v>
      </c>
    </row>
    <row r="2414" spans="2:10" x14ac:dyDescent="0.2">
      <c r="B2414" s="247" t="s">
        <v>8</v>
      </c>
      <c r="C2414" s="301">
        <v>20383</v>
      </c>
      <c r="D2414" s="260">
        <v>0.89027777777777783</v>
      </c>
      <c r="F2414" s="14">
        <v>1234</v>
      </c>
      <c r="G2414" s="124" t="s">
        <v>1699</v>
      </c>
      <c r="H2414" s="97" t="str">
        <f>VLOOKUP($F2414,'Alarm boxes'!$E$17:$F$962,2)</f>
        <v>Bergen St &amp; Carlton Ave</v>
      </c>
      <c r="I2414" s="246" t="s">
        <v>171</v>
      </c>
      <c r="J2414" s="348" t="str">
        <f>CONCATENATE(B2414,$J$6,F2414)</f>
        <v>E 219 special call to box 1234</v>
      </c>
    </row>
    <row r="2415" spans="2:10" x14ac:dyDescent="0.2">
      <c r="B2415" s="247" t="s">
        <v>8</v>
      </c>
      <c r="C2415" s="301">
        <v>20388</v>
      </c>
      <c r="D2415" s="260">
        <v>0.62291666666666667</v>
      </c>
      <c r="E2415" s="32">
        <v>0.6875</v>
      </c>
      <c r="F2415" s="247">
        <v>3953</v>
      </c>
      <c r="G2415" s="25"/>
      <c r="H2415" s="90" t="str">
        <f>VLOOKUP($F2415,'Alarm boxes'!$E$17:$F$962,2)</f>
        <v>Classon Ave &amp; St Johns Pl</v>
      </c>
      <c r="I2415" s="246" t="s">
        <v>260</v>
      </c>
    </row>
    <row r="2416" spans="2:10" x14ac:dyDescent="0.2">
      <c r="B2416" s="247" t="s">
        <v>8</v>
      </c>
      <c r="C2416" s="301">
        <v>20392</v>
      </c>
      <c r="D2416" s="260">
        <v>9.6527777777777768E-2</v>
      </c>
      <c r="F2416" s="247">
        <v>978</v>
      </c>
      <c r="G2416" s="25"/>
      <c r="H2416" s="90" t="str">
        <f>VLOOKUP($F2416,'Alarm boxes'!$E$17:$F$962,2)</f>
        <v>Washington &amp; St Marks</v>
      </c>
      <c r="I2416" s="246" t="s">
        <v>1704</v>
      </c>
    </row>
    <row r="2417" spans="2:10" x14ac:dyDescent="0.2">
      <c r="B2417" s="143" t="s">
        <v>8</v>
      </c>
      <c r="C2417" s="307">
        <v>20392</v>
      </c>
      <c r="D2417" s="272">
        <v>0.15208333333333332</v>
      </c>
      <c r="E2417" s="147">
        <v>0.24236111111111111</v>
      </c>
      <c r="F2417" s="144">
        <v>874</v>
      </c>
      <c r="G2417" s="157" t="s">
        <v>1700</v>
      </c>
      <c r="H2417" s="158" t="str">
        <f>VLOOKUP($F2417,'Alarm boxes'!$E$17:$F$962,2)</f>
        <v>Ralph &amp; Jefferson Aves</v>
      </c>
      <c r="I2417" s="146" t="s">
        <v>1705</v>
      </c>
      <c r="J2417" s="455" t="s">
        <v>2265</v>
      </c>
    </row>
    <row r="2418" spans="2:10" x14ac:dyDescent="0.2">
      <c r="B2418" s="247" t="s">
        <v>8</v>
      </c>
      <c r="C2418" s="301">
        <v>20395</v>
      </c>
      <c r="D2418" s="260">
        <v>0.67222222222222217</v>
      </c>
      <c r="F2418" s="14">
        <v>261</v>
      </c>
      <c r="G2418" s="35"/>
      <c r="H2418" s="97" t="str">
        <f>VLOOKUP($F2418,'Alarm boxes'!$E$17:$F$962,2)</f>
        <v>Franklin Ave &amp; Fulton St</v>
      </c>
      <c r="I2418" s="246" t="s">
        <v>1651</v>
      </c>
    </row>
    <row r="2419" spans="2:10" x14ac:dyDescent="0.2">
      <c r="B2419" s="247" t="s">
        <v>8</v>
      </c>
      <c r="C2419" s="301">
        <v>20399</v>
      </c>
      <c r="D2419" s="260">
        <v>0.81458333333333333</v>
      </c>
      <c r="F2419" s="247">
        <v>1239</v>
      </c>
      <c r="G2419" s="25"/>
      <c r="H2419" s="90" t="str">
        <f>VLOOKUP($F2419,'Alarm boxes'!$E$17:$F$962,2)</f>
        <v>4th Ave &amp; Dean St</v>
      </c>
      <c r="I2419" s="246" t="s">
        <v>1347</v>
      </c>
    </row>
    <row r="2420" spans="2:10" x14ac:dyDescent="0.2">
      <c r="B2420" s="247" t="s">
        <v>8</v>
      </c>
      <c r="C2420" s="301">
        <v>20406</v>
      </c>
      <c r="D2420" s="260">
        <v>0.74444444444444446</v>
      </c>
      <c r="F2420" s="247">
        <v>611</v>
      </c>
      <c r="G2420" s="25"/>
      <c r="H2420" s="90" t="str">
        <f>VLOOKUP($F2420,'Alarm boxes'!$E$17:$F$962,2)</f>
        <v>Putman Ave &amp; Irving Pl</v>
      </c>
      <c r="I2420" s="246" t="s">
        <v>44</v>
      </c>
    </row>
    <row r="2421" spans="2:10" x14ac:dyDescent="0.2">
      <c r="B2421" s="247" t="s">
        <v>8</v>
      </c>
      <c r="C2421" s="301">
        <v>20406</v>
      </c>
      <c r="D2421" s="260">
        <v>0.75347222222222221</v>
      </c>
      <c r="F2421" s="247">
        <v>611</v>
      </c>
      <c r="G2421" s="25"/>
      <c r="H2421" s="90" t="str">
        <f>VLOOKUP($F2421,'Alarm boxes'!$E$17:$F$962,2)</f>
        <v>Putman Ave &amp; Irving Pl</v>
      </c>
      <c r="I2421" s="246" t="s">
        <v>44</v>
      </c>
    </row>
    <row r="2422" spans="2:10" ht="13.5" thickBot="1" x14ac:dyDescent="0.25">
      <c r="B2422" s="247" t="s">
        <v>8</v>
      </c>
      <c r="C2422" s="301">
        <v>20407</v>
      </c>
      <c r="D2422" s="260">
        <v>0.25</v>
      </c>
      <c r="F2422" s="247">
        <v>1234</v>
      </c>
      <c r="G2422" s="25"/>
      <c r="H2422" s="90" t="str">
        <f>VLOOKUP($F2422,'Alarm boxes'!$E$17:$F$962,2)</f>
        <v>Bergen St &amp; Carlton Ave</v>
      </c>
      <c r="I2422" s="246" t="s">
        <v>739</v>
      </c>
    </row>
    <row r="2423" spans="2:10" ht="20.100000000000001" customHeight="1" thickBot="1" x14ac:dyDescent="0.25">
      <c r="B2423" s="342" t="s">
        <v>1176</v>
      </c>
      <c r="C2423" s="400">
        <v>20409</v>
      </c>
      <c r="D2423" s="344"/>
      <c r="E2423" s="345"/>
      <c r="F2423" s="345"/>
      <c r="G2423" s="345"/>
      <c r="H2423" s="358" t="s">
        <v>1177</v>
      </c>
      <c r="I2423" s="358"/>
      <c r="J2423" s="411"/>
    </row>
    <row r="2424" spans="2:10" x14ac:dyDescent="0.2">
      <c r="B2424" s="247" t="s">
        <v>1176</v>
      </c>
      <c r="C2424" s="301">
        <v>20412</v>
      </c>
      <c r="D2424" s="260">
        <v>0.47847222222222219</v>
      </c>
      <c r="F2424" s="14">
        <v>1704</v>
      </c>
      <c r="G2424" s="35"/>
      <c r="H2424" s="97" t="str">
        <f>VLOOKUP($F2424,'Alarm boxes'!$E$17:$F$962,2)</f>
        <v>Blake Ave &amp; Hinsdale St</v>
      </c>
      <c r="I2424" s="261" t="s">
        <v>1347</v>
      </c>
    </row>
    <row r="2425" spans="2:10" x14ac:dyDescent="0.2">
      <c r="B2425" s="247" t="s">
        <v>1176</v>
      </c>
      <c r="C2425" s="301">
        <v>20412</v>
      </c>
      <c r="D2425" s="260">
        <v>0.54375000000000007</v>
      </c>
      <c r="F2425" s="14">
        <v>1693</v>
      </c>
      <c r="G2425" s="35"/>
      <c r="H2425" s="97" t="str">
        <f>VLOOKUP($F2425,'Alarm boxes'!$E$17:$F$962,2)</f>
        <v>Riverdale Ave &amp; Christopher St</v>
      </c>
      <c r="I2425" s="246" t="s">
        <v>50</v>
      </c>
    </row>
    <row r="2426" spans="2:10" x14ac:dyDescent="0.2">
      <c r="B2426" s="247" t="s">
        <v>1176</v>
      </c>
      <c r="C2426" s="301">
        <v>20412</v>
      </c>
      <c r="D2426" s="260">
        <v>0.68958333333333333</v>
      </c>
      <c r="F2426" s="14">
        <v>2115</v>
      </c>
      <c r="G2426" s="35"/>
      <c r="H2426" s="97" t="str">
        <f>VLOOKUP($F2426,'Alarm boxes'!$E$17:$F$962,2)</f>
        <v>E 98th St, 125' Sof Hegeman</v>
      </c>
      <c r="I2426" s="246" t="s">
        <v>196</v>
      </c>
    </row>
    <row r="2427" spans="2:10" x14ac:dyDescent="0.2">
      <c r="B2427" s="247" t="s">
        <v>1176</v>
      </c>
      <c r="C2427" s="301">
        <v>20413</v>
      </c>
      <c r="D2427" s="260">
        <v>0.4597222222222222</v>
      </c>
      <c r="F2427" s="14">
        <v>1618</v>
      </c>
      <c r="G2427" s="35"/>
      <c r="H2427" s="97" t="str">
        <f>VLOOKUP($F2427,'Alarm boxes'!$E$17:$F$962,2)</f>
        <v>Atlantic &amp; Ralph Aves</v>
      </c>
      <c r="I2427" s="246" t="s">
        <v>1568</v>
      </c>
    </row>
    <row r="2428" spans="2:10" x14ac:dyDescent="0.2">
      <c r="B2428" s="247" t="s">
        <v>1176</v>
      </c>
      <c r="C2428" s="301">
        <v>20413</v>
      </c>
      <c r="D2428" s="260">
        <v>0.59791666666666665</v>
      </c>
      <c r="F2428" s="14">
        <v>1689</v>
      </c>
      <c r="G2428" s="35"/>
      <c r="H2428" s="97" t="str">
        <f>VLOOKUP($F2428,'Alarm boxes'!$E$17:$F$962,2)</f>
        <v>Dumont &amp; Stone Aves</v>
      </c>
      <c r="I2428" s="246" t="s">
        <v>196</v>
      </c>
    </row>
    <row r="2429" spans="2:10" x14ac:dyDescent="0.2">
      <c r="B2429" s="247" t="s">
        <v>1176</v>
      </c>
      <c r="C2429" s="301">
        <v>20415</v>
      </c>
      <c r="D2429" s="260">
        <v>0.74930555555555556</v>
      </c>
      <c r="F2429" s="14">
        <v>1615</v>
      </c>
      <c r="G2429" s="35"/>
      <c r="H2429" s="97" t="str">
        <f>VLOOKUP($F2429,'Alarm boxes'!$E$17:$F$962,2)</f>
        <v>Utica Ave &amp; Dean St</v>
      </c>
      <c r="I2429" s="168" t="s">
        <v>1765</v>
      </c>
    </row>
    <row r="2430" spans="2:10" x14ac:dyDescent="0.2">
      <c r="B2430" s="247" t="s">
        <v>1176</v>
      </c>
      <c r="C2430" s="301">
        <v>20415</v>
      </c>
      <c r="D2430" s="260">
        <v>0.85138888888888886</v>
      </c>
      <c r="F2430" s="14">
        <v>847</v>
      </c>
      <c r="G2430" s="35"/>
      <c r="H2430" s="97" t="str">
        <f>VLOOKUP($F2430,'Alarm boxes'!$E$17:$F$962,2)</f>
        <v>Rockaway Ave &amp; McDougal St</v>
      </c>
      <c r="I2430" s="246" t="s">
        <v>1743</v>
      </c>
    </row>
    <row r="2431" spans="2:10" x14ac:dyDescent="0.2">
      <c r="B2431" s="247" t="s">
        <v>1176</v>
      </c>
      <c r="C2431" s="301">
        <v>20415</v>
      </c>
      <c r="D2431" s="260">
        <v>0.99930555555555556</v>
      </c>
      <c r="F2431" s="14">
        <v>1013</v>
      </c>
      <c r="G2431" s="35"/>
      <c r="H2431" s="97" t="str">
        <f>VLOOKUP($F2431,'Alarm boxes'!$E$17:$F$962,2)</f>
        <v>Schenectady Ave &amp; Lincoln Pl</v>
      </c>
      <c r="I2431" s="168" t="s">
        <v>1765</v>
      </c>
    </row>
    <row r="2432" spans="2:10" x14ac:dyDescent="0.2">
      <c r="B2432" s="247" t="s">
        <v>1176</v>
      </c>
      <c r="C2432" s="301">
        <v>20416</v>
      </c>
      <c r="D2432" s="260">
        <v>0.80833333333333324</v>
      </c>
      <c r="F2432" s="14">
        <v>834</v>
      </c>
      <c r="G2432" s="35"/>
      <c r="H2432" s="97" t="str">
        <f>VLOOKUP($F2432,'Alarm boxes'!$E$17:$F$962,2)</f>
        <v>Broadway &amp; Covert St</v>
      </c>
      <c r="I2432" s="246" t="s">
        <v>50</v>
      </c>
    </row>
    <row r="2433" spans="2:10" x14ac:dyDescent="0.2">
      <c r="B2433" s="247" t="s">
        <v>1176</v>
      </c>
      <c r="C2433" s="301">
        <v>20416</v>
      </c>
      <c r="D2433" s="260">
        <v>0.9590277777777777</v>
      </c>
      <c r="F2433" s="14">
        <v>3719</v>
      </c>
      <c r="G2433" s="35"/>
      <c r="H2433" s="97" t="str">
        <f>VLOOKUP($F2433,'Alarm boxes'!$E$17:$F$962,2)</f>
        <v>ENY Ave &amp; Christopher St</v>
      </c>
      <c r="I2433" s="246" t="s">
        <v>1347</v>
      </c>
    </row>
    <row r="2434" spans="2:10" x14ac:dyDescent="0.2">
      <c r="B2434" s="247" t="s">
        <v>1176</v>
      </c>
      <c r="C2434" s="301">
        <v>20417</v>
      </c>
      <c r="D2434" s="260">
        <v>0.15972222222222224</v>
      </c>
      <c r="F2434" s="14">
        <v>1666</v>
      </c>
      <c r="G2434" s="35"/>
      <c r="H2434" s="97" t="str">
        <f>VLOOKUP($F2434,'Alarm boxes'!$E$17:$F$962,2)</f>
        <v>Atlantic &amp; Buffalo Aves</v>
      </c>
      <c r="I2434" s="168" t="s">
        <v>1765</v>
      </c>
    </row>
    <row r="2435" spans="2:10" x14ac:dyDescent="0.2">
      <c r="B2435" s="247" t="s">
        <v>1176</v>
      </c>
      <c r="C2435" s="301">
        <v>20420</v>
      </c>
      <c r="D2435" s="260">
        <v>0.42638888888888887</v>
      </c>
      <c r="F2435" s="14">
        <v>1905</v>
      </c>
      <c r="G2435" s="35"/>
      <c r="H2435" s="97" t="str">
        <f>VLOOKUP($F2435,'Alarm boxes'!$E$17:$F$962,2)</f>
        <v>Linden Blvd &amp; Williams St</v>
      </c>
      <c r="I2435" s="168" t="s">
        <v>1765</v>
      </c>
    </row>
    <row r="2436" spans="2:10" x14ac:dyDescent="0.2">
      <c r="B2436" s="247" t="s">
        <v>1176</v>
      </c>
      <c r="C2436" s="301">
        <v>20420</v>
      </c>
      <c r="D2436" s="260">
        <v>0.48472222222222222</v>
      </c>
      <c r="F2436" s="14">
        <v>2140</v>
      </c>
      <c r="G2436" s="35"/>
      <c r="H2436" s="97" t="str">
        <f>VLOOKUP($F2436,'Alarm boxes'!$E$17:$F$962,2)</f>
        <v>New Lots Ave &amp; Powell St</v>
      </c>
      <c r="I2436" s="246" t="s">
        <v>49</v>
      </c>
    </row>
    <row r="2437" spans="2:10" x14ac:dyDescent="0.2">
      <c r="B2437" s="16" t="s">
        <v>1176</v>
      </c>
      <c r="C2437" s="303">
        <v>20423</v>
      </c>
      <c r="D2437" s="264">
        <v>0.8666666666666667</v>
      </c>
      <c r="E2437" s="16"/>
      <c r="F2437" s="38">
        <v>1683</v>
      </c>
      <c r="G2437" s="73"/>
      <c r="H2437" s="132" t="str">
        <f>VLOOKUP($F2437,'Alarm boxes'!$E$17:$F$962,2)</f>
        <v>Pitkin Ave &amp; Junius St</v>
      </c>
      <c r="I2437" s="48" t="s">
        <v>925</v>
      </c>
      <c r="J2437" s="413"/>
    </row>
    <row r="2438" spans="2:10" x14ac:dyDescent="0.2">
      <c r="B2438" s="247" t="s">
        <v>1176</v>
      </c>
      <c r="C2438" s="301">
        <v>20424</v>
      </c>
      <c r="D2438" s="260">
        <v>0.75555555555555554</v>
      </c>
      <c r="F2438" s="14">
        <v>869</v>
      </c>
      <c r="G2438" s="35"/>
      <c r="H2438" s="97" t="str">
        <f>VLOOKUP($F2438,'Alarm boxes'!$E$17:$F$962,2)</f>
        <v>Decatur St &amp; Patchen Ave</v>
      </c>
      <c r="I2438" s="246" t="s">
        <v>49</v>
      </c>
    </row>
    <row r="2439" spans="2:10" x14ac:dyDescent="0.2">
      <c r="B2439" s="247" t="s">
        <v>1176</v>
      </c>
      <c r="C2439" s="301">
        <v>20424</v>
      </c>
      <c r="D2439" s="260">
        <v>0.8666666666666667</v>
      </c>
      <c r="F2439" s="14">
        <v>1667</v>
      </c>
      <c r="G2439" s="35"/>
      <c r="H2439" s="97" t="str">
        <f>VLOOKUP($F2439,'Alarm boxes'!$E$17:$F$962,2)</f>
        <v>Riverdale Ave &amp; Chester St</v>
      </c>
      <c r="I2439" s="168" t="s">
        <v>1765</v>
      </c>
    </row>
    <row r="2440" spans="2:10" x14ac:dyDescent="0.2">
      <c r="B2440" s="247" t="s">
        <v>1176</v>
      </c>
      <c r="C2440" s="301">
        <v>20424</v>
      </c>
      <c r="D2440" s="260">
        <v>0.89930555555555547</v>
      </c>
      <c r="F2440" s="14">
        <v>2110</v>
      </c>
      <c r="G2440" s="35"/>
      <c r="H2440" s="97" t="str">
        <f>VLOOKUP($F2440,'Alarm boxes'!$E$17:$F$962,2)</f>
        <v>Riverdale Ave &amp; Osborne St</v>
      </c>
      <c r="I2440" s="246" t="s">
        <v>1347</v>
      </c>
    </row>
    <row r="2441" spans="2:10" x14ac:dyDescent="0.2">
      <c r="B2441" s="247" t="s">
        <v>1176</v>
      </c>
      <c r="C2441" s="301">
        <v>20424</v>
      </c>
      <c r="D2441" s="260">
        <v>0.91111111111111109</v>
      </c>
      <c r="F2441" s="247">
        <v>834</v>
      </c>
      <c r="G2441" s="25"/>
      <c r="H2441" s="90" t="str">
        <f>VLOOKUP($F2441,'Alarm boxes'!$E$17:$F$962,2)</f>
        <v>Broadway &amp; Covert St</v>
      </c>
      <c r="I2441" s="246" t="s">
        <v>61</v>
      </c>
    </row>
    <row r="2442" spans="2:10" x14ac:dyDescent="0.2">
      <c r="B2442" s="247" t="s">
        <v>1176</v>
      </c>
      <c r="C2442" s="301">
        <v>20428</v>
      </c>
      <c r="D2442" s="260">
        <v>0.4548611111111111</v>
      </c>
      <c r="E2442" s="32">
        <v>0.48749999999999999</v>
      </c>
      <c r="F2442" s="247">
        <v>861</v>
      </c>
      <c r="G2442" s="25"/>
      <c r="H2442" s="90" t="str">
        <f>VLOOKUP($F2442,'Alarm boxes'!$E$17:$F$962,2)</f>
        <v>Howard Ave &amp; Chauncey St</v>
      </c>
      <c r="I2442" s="246" t="s">
        <v>1762</v>
      </c>
    </row>
    <row r="2443" spans="2:10" x14ac:dyDescent="0.2">
      <c r="B2443" s="247" t="s">
        <v>1176</v>
      </c>
      <c r="C2443" s="301">
        <v>20429</v>
      </c>
      <c r="D2443" s="260">
        <v>0.41736111111111113</v>
      </c>
      <c r="F2443" s="14">
        <v>1671</v>
      </c>
      <c r="G2443" s="35"/>
      <c r="H2443" s="97" t="str">
        <f>VLOOKUP($F2443,'Alarm boxes'!$E$17:$F$962,2)</f>
        <v>Rockaway &amp; Sutter Aves</v>
      </c>
      <c r="I2443" s="246" t="s">
        <v>196</v>
      </c>
    </row>
    <row r="2444" spans="2:10" x14ac:dyDescent="0.2">
      <c r="B2444" s="247" t="s">
        <v>1176</v>
      </c>
      <c r="C2444" s="301">
        <v>20429</v>
      </c>
      <c r="D2444" s="260">
        <v>0.45208333333333334</v>
      </c>
      <c r="F2444" s="14">
        <v>864</v>
      </c>
      <c r="G2444" s="35"/>
      <c r="H2444" s="97" t="str">
        <f>VLOOKUP($F2444,'Alarm boxes'!$E$17:$F$962,2)</f>
        <v>Fulton St &amp; Ralph Ave</v>
      </c>
      <c r="I2444" s="168" t="s">
        <v>1765</v>
      </c>
    </row>
    <row r="2445" spans="2:10" x14ac:dyDescent="0.2">
      <c r="B2445" s="247" t="s">
        <v>1176</v>
      </c>
      <c r="C2445" s="301">
        <v>20429</v>
      </c>
      <c r="D2445" s="260">
        <v>0.71111111111111114</v>
      </c>
      <c r="F2445" s="247">
        <v>1611</v>
      </c>
      <c r="G2445" s="25"/>
      <c r="H2445" s="90" t="str">
        <f>VLOOKUP($F2445,'Alarm boxes'!$E$17:$F$962,2)</f>
        <v>East NY Ave &amp; Osborne St</v>
      </c>
      <c r="I2445" s="246" t="s">
        <v>1568</v>
      </c>
    </row>
    <row r="2446" spans="2:10" x14ac:dyDescent="0.2">
      <c r="B2446" s="247" t="s">
        <v>1176</v>
      </c>
      <c r="C2446" s="301">
        <v>20431</v>
      </c>
      <c r="D2446" s="260">
        <v>0.79999999999999993</v>
      </c>
      <c r="F2446" s="14">
        <v>865</v>
      </c>
      <c r="G2446" s="35"/>
      <c r="H2446" s="97" t="str">
        <f>VLOOKUP($F2446,'Alarm boxes'!$E$17:$F$962,2)</f>
        <v>Patchen Ave &amp; Fulton St</v>
      </c>
      <c r="I2446" s="246" t="s">
        <v>1763</v>
      </c>
    </row>
    <row r="2447" spans="2:10" x14ac:dyDescent="0.2">
      <c r="B2447" s="247" t="s">
        <v>1176</v>
      </c>
      <c r="C2447" s="301">
        <v>20431</v>
      </c>
      <c r="D2447" s="260">
        <v>0.94791666666666663</v>
      </c>
      <c r="F2447" s="14">
        <v>1687</v>
      </c>
      <c r="G2447" s="35"/>
      <c r="H2447" s="97" t="str">
        <f>VLOOKUP($F2447,'Alarm boxes'!$E$17:$F$962,2)</f>
        <v>Blake Ave &amp; Christopher St</v>
      </c>
      <c r="I2447" s="246" t="s">
        <v>1763</v>
      </c>
    </row>
    <row r="2448" spans="2:10" x14ac:dyDescent="0.2">
      <c r="B2448" s="247" t="s">
        <v>1176</v>
      </c>
      <c r="C2448" s="301">
        <v>20432</v>
      </c>
      <c r="D2448" s="260">
        <v>6.9444444444444441E-3</v>
      </c>
      <c r="F2448" s="14">
        <v>1640</v>
      </c>
      <c r="G2448" s="35"/>
      <c r="H2448" s="97" t="str">
        <f>VLOOKUP($F2448,'Alarm boxes'!$E$17:$F$962,2)</f>
        <v>Sutter Ave &amp; Grafton St</v>
      </c>
      <c r="I2448" s="168" t="s">
        <v>1765</v>
      </c>
    </row>
    <row r="2449" spans="2:9" x14ac:dyDescent="0.2">
      <c r="B2449" s="247" t="s">
        <v>1176</v>
      </c>
      <c r="C2449" s="301">
        <v>20432</v>
      </c>
      <c r="D2449" s="260">
        <v>0.73958333333333337</v>
      </c>
      <c r="F2449" s="14">
        <v>1646</v>
      </c>
      <c r="G2449" s="35"/>
      <c r="H2449" s="97" t="str">
        <f>VLOOKUP($F2449,'Alarm boxes'!$E$17:$F$962,2)</f>
        <v>Howard &amp; St Marks Aves</v>
      </c>
      <c r="I2449" s="246" t="s">
        <v>61</v>
      </c>
    </row>
    <row r="2450" spans="2:9" x14ac:dyDescent="0.2">
      <c r="B2450" s="247" t="s">
        <v>1176</v>
      </c>
      <c r="C2450" s="301">
        <v>20432</v>
      </c>
      <c r="D2450" s="260">
        <v>0.75347222222222221</v>
      </c>
      <c r="F2450" s="14">
        <v>849</v>
      </c>
      <c r="G2450" s="35"/>
      <c r="H2450" s="97" t="str">
        <f>VLOOKUP($F2450,'Alarm boxes'!$E$17:$F$962,2)</f>
        <v>Rockaway Ave &amp; Marion St</v>
      </c>
      <c r="I2450" s="246" t="s">
        <v>569</v>
      </c>
    </row>
    <row r="2451" spans="2:9" x14ac:dyDescent="0.2">
      <c r="B2451" s="247" t="s">
        <v>1176</v>
      </c>
      <c r="C2451" s="301">
        <v>20432</v>
      </c>
      <c r="D2451" s="260">
        <v>0.84861111111111109</v>
      </c>
      <c r="F2451" s="14">
        <v>1621</v>
      </c>
      <c r="G2451" s="35"/>
      <c r="H2451" s="97" t="str">
        <f>VLOOKUP($F2451,'Alarm boxes'!$E$17:$F$962,2)</f>
        <v>Ralph Ave &amp; Prospect Pl</v>
      </c>
      <c r="I2451" s="246" t="s">
        <v>1764</v>
      </c>
    </row>
    <row r="2452" spans="2:9" x14ac:dyDescent="0.2">
      <c r="B2452" s="247" t="s">
        <v>1176</v>
      </c>
      <c r="C2452" s="301">
        <v>20433</v>
      </c>
      <c r="D2452" s="260">
        <v>0.24652777777777779</v>
      </c>
      <c r="F2452" s="14">
        <v>2024</v>
      </c>
      <c r="G2452" s="35"/>
      <c r="H2452" s="97" t="str">
        <f>VLOOKUP($F2452,'Alarm boxes'!$E$17:$F$962,2)</f>
        <v>Pitkin Ave &amp; Williams St</v>
      </c>
      <c r="I2452" s="246" t="s">
        <v>925</v>
      </c>
    </row>
    <row r="2453" spans="2:9" x14ac:dyDescent="0.2">
      <c r="B2453" s="247" t="s">
        <v>1176</v>
      </c>
      <c r="C2453" s="301">
        <v>20436</v>
      </c>
      <c r="D2453" s="260">
        <v>0.36527777777777781</v>
      </c>
      <c r="F2453" s="14">
        <v>1660</v>
      </c>
      <c r="G2453" s="35"/>
      <c r="H2453" s="97" t="str">
        <f>VLOOKUP($F2453,'Alarm boxes'!$E$17:$F$962,2)</f>
        <v>Blake &amp; Saratoga Aves</v>
      </c>
      <c r="I2453" s="246" t="s">
        <v>569</v>
      </c>
    </row>
    <row r="2454" spans="2:9" x14ac:dyDescent="0.2">
      <c r="B2454" s="247" t="s">
        <v>1176</v>
      </c>
      <c r="C2454" s="301">
        <v>20436</v>
      </c>
      <c r="D2454" s="260">
        <v>0.39305555555555555</v>
      </c>
      <c r="F2454" s="14">
        <v>1709</v>
      </c>
      <c r="G2454" s="35"/>
      <c r="H2454" s="97" t="str">
        <f>VLOOKUP($F2454,'Alarm boxes'!$E$17:$F$962,2)</f>
        <v>Liberty &amp; Snediker Aves</v>
      </c>
      <c r="I2454" s="246" t="s">
        <v>1347</v>
      </c>
    </row>
    <row r="2455" spans="2:9" x14ac:dyDescent="0.2">
      <c r="B2455" s="247" t="s">
        <v>1176</v>
      </c>
      <c r="C2455" s="301">
        <v>20436</v>
      </c>
      <c r="D2455" s="260">
        <v>0.47638888888888892</v>
      </c>
      <c r="F2455" s="14">
        <v>1682</v>
      </c>
      <c r="G2455" s="35"/>
      <c r="H2455" s="97" t="str">
        <f>VLOOKUP($F2455,'Alarm boxes'!$E$17:$F$962,2)</f>
        <v>Pitkin &amp; Christopher Aves</v>
      </c>
      <c r="I2455" s="246" t="s">
        <v>91</v>
      </c>
    </row>
    <row r="2456" spans="2:9" x14ac:dyDescent="0.2">
      <c r="B2456" s="247" t="s">
        <v>1176</v>
      </c>
      <c r="C2456" s="301">
        <v>20437</v>
      </c>
      <c r="D2456" s="260">
        <v>0.52569444444444446</v>
      </c>
      <c r="F2456" s="14">
        <v>1684</v>
      </c>
      <c r="G2456" s="35"/>
      <c r="H2456" s="97" t="str">
        <f>VLOOKUP($F2456,'Alarm boxes'!$E$17:$F$962,2)</f>
        <v>Belmont Ave &amp; Powell St</v>
      </c>
      <c r="I2456" s="246" t="s">
        <v>102</v>
      </c>
    </row>
    <row r="2457" spans="2:9" x14ac:dyDescent="0.2">
      <c r="B2457" s="247" t="s">
        <v>1176</v>
      </c>
      <c r="C2457" s="301">
        <v>20437</v>
      </c>
      <c r="D2457" s="260">
        <v>0.55486111111111114</v>
      </c>
      <c r="F2457" s="14">
        <v>856</v>
      </c>
      <c r="G2457" s="35"/>
      <c r="H2457" s="97" t="str">
        <f>VLOOKUP($F2457,'Alarm boxes'!$E$17:$F$962,2)</f>
        <v>Saratoga Ave &amp; Bainbridge St</v>
      </c>
      <c r="I2457" s="246" t="s">
        <v>91</v>
      </c>
    </row>
    <row r="2458" spans="2:9" x14ac:dyDescent="0.2">
      <c r="B2458" s="247" t="s">
        <v>1176</v>
      </c>
      <c r="C2458" s="301">
        <v>20437</v>
      </c>
      <c r="D2458" s="260">
        <v>0.6791666666666667</v>
      </c>
      <c r="F2458" s="14">
        <v>1670</v>
      </c>
      <c r="G2458" s="35"/>
      <c r="H2458" s="97" t="str">
        <f>VLOOKUP($F2458,'Alarm boxes'!$E$17:$F$962,2)</f>
        <v>Blake Ave, 500' E of Rockway Ave</v>
      </c>
      <c r="I2458" s="246" t="s">
        <v>44</v>
      </c>
    </row>
    <row r="2459" spans="2:9" x14ac:dyDescent="0.2">
      <c r="B2459" s="247" t="s">
        <v>1176</v>
      </c>
      <c r="C2459" s="301">
        <v>20437</v>
      </c>
      <c r="D2459" s="260">
        <v>0.69236111111111109</v>
      </c>
      <c r="F2459" s="14">
        <v>862</v>
      </c>
      <c r="G2459" s="35"/>
      <c r="H2459" s="97" t="str">
        <f>VLOOKUP($F2459,'Alarm boxes'!$E$17:$F$962,2)</f>
        <v>Fulton St &amp; Saratoga Ave</v>
      </c>
      <c r="I2459" s="246" t="s">
        <v>44</v>
      </c>
    </row>
    <row r="2460" spans="2:9" x14ac:dyDescent="0.2">
      <c r="B2460" s="247" t="s">
        <v>1176</v>
      </c>
      <c r="C2460" s="301">
        <v>20439</v>
      </c>
      <c r="D2460" s="260">
        <v>0.8569444444444444</v>
      </c>
      <c r="F2460" s="14">
        <v>1646</v>
      </c>
      <c r="G2460" s="35"/>
      <c r="H2460" s="97" t="str">
        <f>VLOOKUP($F2460,'Alarm boxes'!$E$17:$F$962,2)</f>
        <v>Howard &amp; St Marks Aves</v>
      </c>
      <c r="I2460" s="168" t="s">
        <v>1765</v>
      </c>
    </row>
    <row r="2461" spans="2:9" x14ac:dyDescent="0.2">
      <c r="B2461" s="247" t="s">
        <v>1176</v>
      </c>
      <c r="C2461" s="301">
        <v>20440</v>
      </c>
      <c r="D2461" s="260">
        <v>5.2083333333333336E-2</v>
      </c>
      <c r="F2461" s="14">
        <v>1671</v>
      </c>
      <c r="G2461" s="35"/>
      <c r="H2461" s="97" t="str">
        <f>VLOOKUP($F2461,'Alarm boxes'!$E$17:$F$962,2)</f>
        <v>Rockaway &amp; Sutter Aves</v>
      </c>
      <c r="I2461" s="168" t="s">
        <v>1765</v>
      </c>
    </row>
    <row r="2462" spans="2:9" x14ac:dyDescent="0.2">
      <c r="B2462" s="247" t="s">
        <v>1176</v>
      </c>
      <c r="C2462" s="301">
        <v>20440</v>
      </c>
      <c r="D2462" s="260">
        <v>0.3298611111111111</v>
      </c>
      <c r="F2462" s="14">
        <v>1722</v>
      </c>
      <c r="G2462" s="35"/>
      <c r="H2462" s="97" t="str">
        <f>VLOOKUP($F2462,'Alarm boxes'!$E$17:$F$962,2)</f>
        <v>Riverdale &amp; Georgia Aves</v>
      </c>
      <c r="I2462" s="246" t="s">
        <v>569</v>
      </c>
    </row>
    <row r="2463" spans="2:9" x14ac:dyDescent="0.2">
      <c r="B2463" s="247" t="s">
        <v>1176</v>
      </c>
      <c r="C2463" s="301">
        <v>20440</v>
      </c>
      <c r="D2463" s="260">
        <v>0.81527777777777777</v>
      </c>
      <c r="F2463" s="14">
        <v>1694</v>
      </c>
      <c r="G2463" s="25"/>
      <c r="H2463" s="90" t="str">
        <f>VLOOKUP($F2463,'Alarm boxes'!$E$17:$F$962,2)</f>
        <v>Riverdale Ave &amp; Junius St</v>
      </c>
      <c r="I2463" s="246" t="s">
        <v>82</v>
      </c>
    </row>
    <row r="2464" spans="2:9" x14ac:dyDescent="0.2">
      <c r="B2464" s="247" t="s">
        <v>1176</v>
      </c>
      <c r="C2464" s="301">
        <v>20440</v>
      </c>
      <c r="D2464" s="260">
        <v>0.83611111111111114</v>
      </c>
      <c r="F2464" s="14">
        <v>869</v>
      </c>
      <c r="G2464" s="25"/>
      <c r="H2464" s="90" t="str">
        <f>VLOOKUP($F2464,'Alarm boxes'!$E$17:$F$962,2)</f>
        <v>Decatur St &amp; Patchen Ave</v>
      </c>
      <c r="I2464" s="168" t="s">
        <v>1765</v>
      </c>
    </row>
    <row r="2465" spans="2:9" x14ac:dyDescent="0.2">
      <c r="B2465" s="247" t="s">
        <v>1176</v>
      </c>
      <c r="C2465" s="301">
        <v>20441</v>
      </c>
      <c r="D2465" s="260">
        <v>6.25E-2</v>
      </c>
      <c r="F2465" s="14">
        <v>847</v>
      </c>
      <c r="G2465" s="25"/>
      <c r="H2465" s="90" t="str">
        <f>VLOOKUP($F2465,'Alarm boxes'!$E$17:$F$962,2)</f>
        <v>Rockaway Ave &amp; McDougal St</v>
      </c>
      <c r="I2465" s="168" t="s">
        <v>1765</v>
      </c>
    </row>
    <row r="2466" spans="2:9" x14ac:dyDescent="0.2">
      <c r="B2466" s="247" t="s">
        <v>1176</v>
      </c>
      <c r="C2466" s="301">
        <v>20444</v>
      </c>
      <c r="D2466" s="260">
        <v>0.49513888888888885</v>
      </c>
      <c r="F2466" s="14">
        <v>872</v>
      </c>
      <c r="G2466" s="25"/>
      <c r="H2466" s="90" t="str">
        <f>VLOOKUP($F2466,'Alarm boxes'!$E$17:$F$962,2)</f>
        <v>Ralph Ave &amp; Halsey St</v>
      </c>
      <c r="I2466" s="168" t="s">
        <v>1765</v>
      </c>
    </row>
    <row r="2467" spans="2:9" x14ac:dyDescent="0.2">
      <c r="B2467" s="247" t="s">
        <v>1176</v>
      </c>
      <c r="C2467" s="301">
        <v>20444</v>
      </c>
      <c r="D2467" s="260">
        <v>0.50277777777777777</v>
      </c>
      <c r="F2467" s="14">
        <v>1664</v>
      </c>
      <c r="G2467" s="25"/>
      <c r="H2467" s="90" t="str">
        <f>VLOOKUP($F2467,'Alarm boxes'!$E$17:$F$962,2)</f>
        <v>Livonia &amp; Hopkinson Aves</v>
      </c>
      <c r="I2467" s="168" t="s">
        <v>1765</v>
      </c>
    </row>
    <row r="2468" spans="2:9" x14ac:dyDescent="0.2">
      <c r="B2468" s="247" t="s">
        <v>1176</v>
      </c>
      <c r="C2468" s="301">
        <v>20444</v>
      </c>
      <c r="D2468" s="260">
        <v>0.66388888888888886</v>
      </c>
      <c r="F2468" s="14">
        <v>1657</v>
      </c>
      <c r="G2468" s="25"/>
      <c r="H2468" s="90" t="str">
        <f>VLOOKUP($F2468,'Alarm boxes'!$E$17:$F$962,2)</f>
        <v>Pitkin Ave &amp; Amboy St</v>
      </c>
      <c r="I2468" s="168" t="s">
        <v>1765</v>
      </c>
    </row>
    <row r="2469" spans="2:9" x14ac:dyDescent="0.2">
      <c r="B2469" s="247" t="s">
        <v>1176</v>
      </c>
      <c r="C2469" s="301">
        <v>20444</v>
      </c>
      <c r="D2469" s="260">
        <v>0.70694444444444438</v>
      </c>
      <c r="F2469" s="14">
        <v>1615</v>
      </c>
      <c r="G2469" s="25"/>
      <c r="H2469" s="90" t="str">
        <f>VLOOKUP($F2469,'Alarm boxes'!$E$17:$F$962,2)</f>
        <v>Utica Ave &amp; Dean St</v>
      </c>
      <c r="I2469" s="168" t="s">
        <v>1765</v>
      </c>
    </row>
    <row r="2470" spans="2:9" x14ac:dyDescent="0.2">
      <c r="B2470" s="247" t="s">
        <v>1176</v>
      </c>
      <c r="C2470" s="301">
        <v>20444</v>
      </c>
      <c r="D2470" s="260">
        <v>0.71111111111111114</v>
      </c>
      <c r="F2470" s="14">
        <v>3922</v>
      </c>
      <c r="G2470" s="25"/>
      <c r="H2470" s="90" t="str">
        <f>VLOOKUP($F2470,'Alarm boxes'!$E$17:$F$962,2)</f>
        <v>Eastern Pkway &amp; Saratoga Ave</v>
      </c>
      <c r="I2470" s="168" t="s">
        <v>1765</v>
      </c>
    </row>
    <row r="2471" spans="2:9" x14ac:dyDescent="0.2">
      <c r="B2471" s="247" t="s">
        <v>1176</v>
      </c>
      <c r="C2471" s="301">
        <v>20445</v>
      </c>
      <c r="D2471" s="260">
        <v>0.51180555555555551</v>
      </c>
      <c r="F2471" s="14">
        <v>1661</v>
      </c>
      <c r="G2471" s="25"/>
      <c r="H2471" s="90" t="str">
        <f>VLOOKUP($F2471,'Alarm boxes'!$E$17:$F$962,2)</f>
        <v>Blake Ave &amp; Amboy St</v>
      </c>
      <c r="I2471" s="246" t="s">
        <v>44</v>
      </c>
    </row>
    <row r="2472" spans="2:9" x14ac:dyDescent="0.2">
      <c r="B2472" s="247" t="s">
        <v>1176</v>
      </c>
      <c r="C2472" s="301">
        <v>20445</v>
      </c>
      <c r="D2472" s="260">
        <v>0.67361111111111116</v>
      </c>
      <c r="F2472" s="14">
        <v>2105</v>
      </c>
      <c r="G2472" s="25"/>
      <c r="H2472" s="90" t="str">
        <f>VLOOKUP($F2472,'Alarm boxes'!$E$17:$F$962,2)</f>
        <v>Stone &amp; Newport Aves</v>
      </c>
      <c r="I2472" s="246" t="s">
        <v>1568</v>
      </c>
    </row>
    <row r="2473" spans="2:9" x14ac:dyDescent="0.2">
      <c r="B2473" s="247" t="s">
        <v>1176</v>
      </c>
      <c r="C2473" s="301">
        <v>20447</v>
      </c>
      <c r="D2473" s="260">
        <v>0.79999999999999993</v>
      </c>
      <c r="F2473" s="14">
        <v>1671</v>
      </c>
      <c r="G2473" s="25"/>
      <c r="H2473" s="90" t="str">
        <f>VLOOKUP($F2473,'Alarm boxes'!$E$17:$F$962,2)</f>
        <v>Rockaway &amp; Sutter Aves</v>
      </c>
      <c r="I2473" s="168" t="s">
        <v>1765</v>
      </c>
    </row>
    <row r="2474" spans="2:9" x14ac:dyDescent="0.2">
      <c r="B2474" s="247" t="s">
        <v>1176</v>
      </c>
      <c r="C2474" s="301">
        <v>20448</v>
      </c>
      <c r="D2474" s="260">
        <v>4.3750000000000004E-2</v>
      </c>
      <c r="F2474" s="14">
        <v>1687</v>
      </c>
      <c r="G2474" s="25"/>
      <c r="H2474" s="90" t="str">
        <f>VLOOKUP($F2474,'Alarm boxes'!$E$17:$F$962,2)</f>
        <v>Blake Ave &amp; Christopher St</v>
      </c>
      <c r="I2474" s="246" t="s">
        <v>1779</v>
      </c>
    </row>
    <row r="2475" spans="2:9" x14ac:dyDescent="0.2">
      <c r="B2475" s="247" t="s">
        <v>1176</v>
      </c>
      <c r="C2475" s="301">
        <v>20448</v>
      </c>
      <c r="D2475" s="260">
        <v>0.94027777777777777</v>
      </c>
      <c r="F2475" s="14">
        <v>840</v>
      </c>
      <c r="G2475" s="25"/>
      <c r="H2475" s="90" t="str">
        <f>VLOOKUP($F2475,'Alarm boxes'!$E$17:$F$962,2)</f>
        <v>Bway &amp; Aberdeen St</v>
      </c>
      <c r="I2475" s="246" t="s">
        <v>171</v>
      </c>
    </row>
    <row r="2476" spans="2:9" x14ac:dyDescent="0.2">
      <c r="B2476" s="247" t="s">
        <v>1176</v>
      </c>
      <c r="C2476" s="301">
        <v>20452</v>
      </c>
      <c r="D2476" s="260">
        <v>0.40763888888888888</v>
      </c>
      <c r="F2476" s="14">
        <v>861</v>
      </c>
      <c r="G2476" s="25"/>
      <c r="H2476" s="90" t="str">
        <f>VLOOKUP($F2476,'Alarm boxes'!$E$17:$F$962,2)</f>
        <v>Howard Ave &amp; Chauncey St</v>
      </c>
      <c r="I2476" s="168" t="s">
        <v>1765</v>
      </c>
    </row>
    <row r="2477" spans="2:9" x14ac:dyDescent="0.2">
      <c r="B2477" s="247" t="s">
        <v>1176</v>
      </c>
      <c r="C2477" s="301">
        <v>20452</v>
      </c>
      <c r="D2477" s="260">
        <v>0.45555555555555555</v>
      </c>
      <c r="E2477" s="32">
        <v>0.4826388888888889</v>
      </c>
      <c r="F2477" s="14">
        <v>1694</v>
      </c>
      <c r="G2477" s="25"/>
      <c r="H2477" s="90" t="str">
        <f>VLOOKUP($F2477,'Alarm boxes'!$E$17:$F$962,2)</f>
        <v>Riverdale Ave &amp; Junius St</v>
      </c>
      <c r="I2477" s="246" t="s">
        <v>50</v>
      </c>
    </row>
    <row r="2478" spans="2:9" x14ac:dyDescent="0.2">
      <c r="B2478" s="247" t="s">
        <v>1176</v>
      </c>
      <c r="C2478" s="301">
        <v>20452</v>
      </c>
      <c r="D2478" s="260">
        <v>0.60555555555555551</v>
      </c>
      <c r="F2478" s="14">
        <v>1692</v>
      </c>
      <c r="G2478" s="25"/>
      <c r="H2478" s="90" t="str">
        <f>VLOOKUP($F2478,'Alarm boxes'!$E$17:$F$962,2)</f>
        <v>Livonia Ave &amp; Watkins St</v>
      </c>
      <c r="I2478" s="246" t="s">
        <v>171</v>
      </c>
    </row>
    <row r="2479" spans="2:9" x14ac:dyDescent="0.2">
      <c r="B2479" s="247" t="s">
        <v>1176</v>
      </c>
      <c r="C2479" s="301">
        <v>20452</v>
      </c>
      <c r="D2479" s="260">
        <v>0.62430555555555556</v>
      </c>
      <c r="F2479" s="14">
        <v>1612</v>
      </c>
      <c r="G2479" s="25"/>
      <c r="H2479" s="90" t="str">
        <f>VLOOKUP($F2479,'Alarm boxes'!$E$17:$F$962,2)</f>
        <v>Rochester &amp; St Marks Aves</v>
      </c>
      <c r="I2479" s="168" t="s">
        <v>1765</v>
      </c>
    </row>
    <row r="2480" spans="2:9" x14ac:dyDescent="0.2">
      <c r="B2480" s="247" t="s">
        <v>1176</v>
      </c>
      <c r="C2480" s="301">
        <v>20452</v>
      </c>
      <c r="D2480" s="260">
        <v>0.71944444444444444</v>
      </c>
      <c r="F2480" s="14">
        <v>1675</v>
      </c>
      <c r="G2480" s="25"/>
      <c r="H2480" s="90" t="str">
        <f>VLOOKUP($F2480,'Alarm boxes'!$E$17:$F$962,2)</f>
        <v>Liberty &amp; Stone Aves</v>
      </c>
      <c r="I2480" s="246" t="s">
        <v>50</v>
      </c>
    </row>
    <row r="2481" spans="2:10" x14ac:dyDescent="0.2">
      <c r="B2481" s="247" t="s">
        <v>1176</v>
      </c>
      <c r="C2481" s="301">
        <v>20453</v>
      </c>
      <c r="D2481" s="260">
        <v>0.40138888888888885</v>
      </c>
      <c r="F2481" s="14">
        <v>1675</v>
      </c>
      <c r="G2481" s="25"/>
      <c r="H2481" s="90" t="str">
        <f>VLOOKUP($F2481,'Alarm boxes'!$E$17:$F$962,2)</f>
        <v>Liberty &amp; Stone Aves</v>
      </c>
      <c r="I2481" s="246" t="s">
        <v>50</v>
      </c>
    </row>
    <row r="2482" spans="2:10" x14ac:dyDescent="0.2">
      <c r="B2482" s="247" t="s">
        <v>1176</v>
      </c>
      <c r="C2482" s="301">
        <v>20453</v>
      </c>
      <c r="D2482" s="260">
        <v>0.49513888888888885</v>
      </c>
      <c r="F2482" s="14">
        <v>1709</v>
      </c>
      <c r="G2482" s="25"/>
      <c r="H2482" s="90" t="str">
        <f>VLOOKUP($F2482,'Alarm boxes'!$E$17:$F$962,2)</f>
        <v>Liberty &amp; Snediker Aves</v>
      </c>
      <c r="I2482" s="246" t="s">
        <v>1780</v>
      </c>
    </row>
    <row r="2483" spans="2:10" x14ac:dyDescent="0.2">
      <c r="B2483" s="247" t="s">
        <v>1176</v>
      </c>
      <c r="C2483" s="301">
        <v>20453</v>
      </c>
      <c r="D2483" s="260">
        <v>0.55069444444444449</v>
      </c>
      <c r="E2483" s="32">
        <v>0.58680555555555558</v>
      </c>
      <c r="F2483" s="14">
        <v>1644</v>
      </c>
      <c r="G2483" s="25"/>
      <c r="H2483" s="90" t="str">
        <f>VLOOKUP($F2483,'Alarm boxes'!$E$17:$F$962,2)</f>
        <v>Howard Ave &amp; Sterling Pl</v>
      </c>
      <c r="I2483" s="246" t="s">
        <v>50</v>
      </c>
    </row>
    <row r="2484" spans="2:10" ht="13.5" thickBot="1" x14ac:dyDescent="0.25">
      <c r="B2484" s="4" t="s">
        <v>1176</v>
      </c>
      <c r="C2484" s="394">
        <v>20453</v>
      </c>
      <c r="D2484" s="395">
        <v>0.68472222222222223</v>
      </c>
      <c r="E2484" s="4"/>
      <c r="F2484" s="427">
        <v>1658</v>
      </c>
      <c r="G2484" s="396"/>
      <c r="H2484" s="397" t="str">
        <f>VLOOKUP($F2484,'Alarm boxes'!$E$17:$F$962,2)</f>
        <v>Pitkin ave &amp; Chester St</v>
      </c>
      <c r="I2484" s="398" t="s">
        <v>569</v>
      </c>
      <c r="J2484" s="408"/>
    </row>
    <row r="2485" spans="2:10" ht="13.5" thickTop="1" x14ac:dyDescent="0.2">
      <c r="B2485" s="247" t="s">
        <v>1176</v>
      </c>
      <c r="C2485" s="301">
        <v>20457</v>
      </c>
      <c r="D2485" s="260">
        <v>0.80208333333333337</v>
      </c>
      <c r="F2485" s="247">
        <v>848</v>
      </c>
      <c r="G2485" s="25"/>
      <c r="H2485" s="90" t="str">
        <f>VLOOKUP($F2485,'Alarm boxes'!$E$17:$F$962,2)</f>
        <v>Hopkinson Ave &amp; Sumpter St</v>
      </c>
      <c r="I2485" s="168" t="s">
        <v>1765</v>
      </c>
    </row>
    <row r="2486" spans="2:10" x14ac:dyDescent="0.2">
      <c r="B2486" s="247" t="s">
        <v>1176</v>
      </c>
      <c r="C2486" s="301">
        <v>20457</v>
      </c>
      <c r="D2486" s="260">
        <v>0.84444444444444444</v>
      </c>
      <c r="F2486" s="247">
        <v>862</v>
      </c>
      <c r="G2486" s="25"/>
      <c r="H2486" s="90" t="str">
        <f>VLOOKUP($F2486,'Alarm boxes'!$E$17:$F$962,2)</f>
        <v>Fulton St &amp; Saratoga Ave</v>
      </c>
      <c r="I2486" s="168" t="s">
        <v>1765</v>
      </c>
    </row>
    <row r="2487" spans="2:10" x14ac:dyDescent="0.2">
      <c r="B2487" s="247" t="s">
        <v>1176</v>
      </c>
      <c r="C2487" s="301">
        <v>20457</v>
      </c>
      <c r="D2487" s="260">
        <v>0.9506944444444444</v>
      </c>
      <c r="F2487" s="14">
        <v>1698</v>
      </c>
      <c r="G2487" s="25"/>
      <c r="H2487" s="90" t="str">
        <f>VLOOKUP($F2487,'Alarm boxes'!$E$17:$F$962,2)</f>
        <v>Sutter Ave &amp; Sackman St</v>
      </c>
      <c r="I2487" s="246" t="s">
        <v>515</v>
      </c>
    </row>
    <row r="2488" spans="2:10" x14ac:dyDescent="0.2">
      <c r="B2488" s="247" t="s">
        <v>1176</v>
      </c>
      <c r="C2488" s="301">
        <v>20458</v>
      </c>
      <c r="D2488" s="260">
        <v>0.75624999999999998</v>
      </c>
      <c r="F2488" s="14">
        <v>1621</v>
      </c>
      <c r="G2488" s="25"/>
      <c r="H2488" s="90" t="str">
        <f>VLOOKUP($F2488,'Alarm boxes'!$E$17:$F$962,2)</f>
        <v>Ralph Ave &amp; Prospect Pl</v>
      </c>
      <c r="I2488" s="246" t="s">
        <v>569</v>
      </c>
    </row>
    <row r="2489" spans="2:10" x14ac:dyDescent="0.2">
      <c r="B2489" s="247" t="s">
        <v>1176</v>
      </c>
      <c r="C2489" s="301">
        <v>20458</v>
      </c>
      <c r="D2489" s="260">
        <v>0.7729166666666667</v>
      </c>
      <c r="F2489" s="14">
        <v>1720</v>
      </c>
      <c r="G2489" s="25"/>
      <c r="H2489" s="90" t="str">
        <f>VLOOKUP($F2489,'Alarm boxes'!$E$17:$F$962,2)</f>
        <v>Dumont Ave &amp; Williams St</v>
      </c>
      <c r="I2489" s="168" t="s">
        <v>1765</v>
      </c>
    </row>
    <row r="2490" spans="2:10" x14ac:dyDescent="0.2">
      <c r="B2490" s="247" t="s">
        <v>1176</v>
      </c>
      <c r="C2490" s="301">
        <v>20462</v>
      </c>
      <c r="D2490" s="260">
        <v>0.47430555555555554</v>
      </c>
      <c r="F2490" s="14">
        <v>844</v>
      </c>
      <c r="G2490" s="25"/>
      <c r="H2490" s="90" t="str">
        <f>VLOOKUP($F2490,'Alarm boxes'!$E$17:$F$962,2)</f>
        <v>Stone Ave &amp; Hull St</v>
      </c>
      <c r="I2490" s="168" t="s">
        <v>1765</v>
      </c>
    </row>
    <row r="2491" spans="2:10" x14ac:dyDescent="0.2">
      <c r="B2491" s="247" t="s">
        <v>1176</v>
      </c>
      <c r="C2491" s="301">
        <v>20462</v>
      </c>
      <c r="D2491" s="260">
        <v>0.54097222222222219</v>
      </c>
      <c r="F2491" s="14">
        <v>1640</v>
      </c>
      <c r="G2491" s="25"/>
      <c r="H2491" s="90" t="str">
        <f>VLOOKUP($F2491,'Alarm boxes'!$E$17:$F$962,2)</f>
        <v>Sutter Ave &amp; Grafton St</v>
      </c>
      <c r="I2491" s="246" t="s">
        <v>1536</v>
      </c>
    </row>
    <row r="2492" spans="2:10" x14ac:dyDescent="0.2">
      <c r="B2492" s="247" t="s">
        <v>1176</v>
      </c>
      <c r="C2492" s="301">
        <v>20462</v>
      </c>
      <c r="D2492" s="260">
        <v>0.60763888888888895</v>
      </c>
      <c r="F2492" s="14">
        <v>1686</v>
      </c>
      <c r="G2492" s="25"/>
      <c r="H2492" s="90" t="str">
        <f>VLOOKUP($F2492,'Alarm boxes'!$E$17:$F$962,2)</f>
        <v>Sutter Ave &amp; Watkins St</v>
      </c>
      <c r="I2492" s="246" t="s">
        <v>1763</v>
      </c>
    </row>
    <row r="2493" spans="2:10" x14ac:dyDescent="0.2">
      <c r="B2493" s="247" t="s">
        <v>1176</v>
      </c>
      <c r="C2493" s="301">
        <v>20462</v>
      </c>
      <c r="D2493" s="260">
        <v>0.7055555555555556</v>
      </c>
      <c r="F2493" s="14">
        <v>2110</v>
      </c>
      <c r="G2493" s="25"/>
      <c r="H2493" s="90" t="str">
        <f>VLOOKUP($F2493,'Alarm boxes'!$E$17:$F$962,2)</f>
        <v>Riverdale Ave &amp; Osborne St</v>
      </c>
      <c r="I2493" s="168" t="s">
        <v>1765</v>
      </c>
    </row>
    <row r="2494" spans="2:10" x14ac:dyDescent="0.2">
      <c r="B2494" s="247" t="s">
        <v>1176</v>
      </c>
      <c r="C2494" s="301">
        <v>20463</v>
      </c>
      <c r="D2494" s="260">
        <v>0.63055555555555554</v>
      </c>
      <c r="F2494" s="14">
        <v>1624</v>
      </c>
      <c r="G2494" s="25"/>
      <c r="H2494" s="90" t="str">
        <f>VLOOKUP($F2494,'Alarm boxes'!$E$17:$F$962,2)</f>
        <v>Buffalo Ave &amp; Lincoln Pl</v>
      </c>
      <c r="I2494" s="168" t="s">
        <v>1765</v>
      </c>
    </row>
    <row r="2495" spans="2:10" x14ac:dyDescent="0.2">
      <c r="B2495" s="247" t="s">
        <v>1176</v>
      </c>
      <c r="C2495" s="301">
        <v>20470</v>
      </c>
      <c r="D2495" s="260">
        <v>0.54375000000000007</v>
      </c>
      <c r="F2495" s="14">
        <v>3719</v>
      </c>
      <c r="G2495" s="25"/>
      <c r="H2495" s="90" t="str">
        <f>VLOOKUP($F2495,'Alarm boxes'!$E$17:$F$962,2)</f>
        <v>ENY Ave &amp; Christopher St</v>
      </c>
      <c r="I2495" s="246" t="s">
        <v>44</v>
      </c>
    </row>
    <row r="2496" spans="2:10" x14ac:dyDescent="0.2">
      <c r="B2496" s="247" t="s">
        <v>1176</v>
      </c>
      <c r="C2496" s="301">
        <v>20470</v>
      </c>
      <c r="D2496" s="260">
        <v>0.58472222222222225</v>
      </c>
      <c r="F2496" s="14">
        <v>1928</v>
      </c>
      <c r="G2496" s="25"/>
      <c r="H2496" s="90" t="str">
        <f>VLOOKUP($F2496,'Alarm boxes'!$E$17:$F$962,2)</f>
        <v>Alabama Ave &amp; Linden Blvd</v>
      </c>
      <c r="I2496" s="246" t="s">
        <v>171</v>
      </c>
    </row>
    <row r="2497" spans="2:10" x14ac:dyDescent="0.2">
      <c r="B2497" s="247" t="s">
        <v>1176</v>
      </c>
      <c r="C2497" s="301">
        <v>20470</v>
      </c>
      <c r="D2497" s="260">
        <v>0.6958333333333333</v>
      </c>
      <c r="F2497" s="14">
        <v>861</v>
      </c>
      <c r="G2497" s="25"/>
      <c r="H2497" s="90" t="str">
        <f>VLOOKUP($F2497,'Alarm boxes'!$E$17:$F$962,2)</f>
        <v>Howard Ave &amp; Chauncey St</v>
      </c>
      <c r="I2497" s="168" t="s">
        <v>1765</v>
      </c>
    </row>
    <row r="2498" spans="2:10" x14ac:dyDescent="0.2">
      <c r="B2498" s="247" t="s">
        <v>1176</v>
      </c>
      <c r="C2498" s="301">
        <v>20471</v>
      </c>
      <c r="D2498" s="260">
        <v>0.4284722222222222</v>
      </c>
      <c r="F2498" s="14">
        <v>1662</v>
      </c>
      <c r="G2498" s="29" t="s">
        <v>1794</v>
      </c>
      <c r="H2498" s="90" t="str">
        <f>VLOOKUP($F2498,'Alarm boxes'!$E$17:$F$962,2)</f>
        <v>Blake Ave &amp; Chester St</v>
      </c>
      <c r="I2498" s="246" t="s">
        <v>1576</v>
      </c>
      <c r="J2498" s="348" t="str">
        <f>CONCATENATE($J$7,F2498,$J$8,MID(G2498,8,1))</f>
        <v>Special box 1662 terminal 4</v>
      </c>
    </row>
    <row r="2499" spans="2:10" x14ac:dyDescent="0.2">
      <c r="B2499" s="247" t="s">
        <v>1176</v>
      </c>
      <c r="C2499" s="301">
        <v>20471</v>
      </c>
      <c r="D2499" s="260">
        <v>0.4916666666666667</v>
      </c>
      <c r="F2499" s="14">
        <v>1668</v>
      </c>
      <c r="G2499" s="25"/>
      <c r="H2499" s="90" t="str">
        <f>VLOOKUP($F2499,'Alarm boxes'!$E$17:$F$962,2)</f>
        <v>Livonia &amp; Rockaway Aves</v>
      </c>
      <c r="I2499" s="246" t="s">
        <v>50</v>
      </c>
    </row>
    <row r="2500" spans="2:10" x14ac:dyDescent="0.2">
      <c r="B2500" s="247" t="s">
        <v>1176</v>
      </c>
      <c r="C2500" s="301">
        <v>20473</v>
      </c>
      <c r="D2500" s="260">
        <v>0.73055555555555562</v>
      </c>
      <c r="F2500" s="14">
        <v>1693</v>
      </c>
      <c r="G2500" s="25"/>
      <c r="H2500" s="90" t="str">
        <f>VLOOKUP($F2500,'Alarm boxes'!$E$17:$F$962,2)</f>
        <v>Riverdale Ave &amp; Christopher St</v>
      </c>
      <c r="I2500" s="168" t="s">
        <v>1765</v>
      </c>
    </row>
    <row r="2501" spans="2:10" x14ac:dyDescent="0.2">
      <c r="B2501" s="247" t="s">
        <v>1176</v>
      </c>
      <c r="C2501" s="301">
        <v>20473</v>
      </c>
      <c r="D2501" s="260">
        <v>0.7416666666666667</v>
      </c>
      <c r="F2501" s="14">
        <v>1675</v>
      </c>
      <c r="G2501" s="25"/>
      <c r="H2501" s="90" t="str">
        <f>VLOOKUP($F2501,'Alarm boxes'!$E$17:$F$962,2)</f>
        <v>Liberty &amp; Stone Aves</v>
      </c>
      <c r="I2501" s="246" t="s">
        <v>1763</v>
      </c>
    </row>
    <row r="2502" spans="2:10" x14ac:dyDescent="0.2">
      <c r="B2502" s="247" t="s">
        <v>1176</v>
      </c>
      <c r="C2502" s="301">
        <v>20478</v>
      </c>
      <c r="D2502" s="260">
        <v>0.38472222222222219</v>
      </c>
      <c r="F2502" s="14">
        <v>1641</v>
      </c>
      <c r="G2502" s="25"/>
      <c r="H2502" s="90" t="str">
        <f>VLOOKUP($F2502,'Alarm boxes'!$E$17:$F$962,2)</f>
        <v>Sutter Ave &amp; Strauss St</v>
      </c>
      <c r="I2502" s="246" t="s">
        <v>82</v>
      </c>
    </row>
    <row r="2503" spans="2:10" x14ac:dyDescent="0.2">
      <c r="B2503" s="247" t="s">
        <v>1176</v>
      </c>
      <c r="C2503" s="301">
        <v>20478</v>
      </c>
      <c r="D2503" s="260">
        <v>0.44097222222222227</v>
      </c>
      <c r="E2503" s="32">
        <v>0.46875</v>
      </c>
      <c r="F2503" s="14">
        <v>863</v>
      </c>
      <c r="G2503" s="25"/>
      <c r="H2503" s="90" t="str">
        <f>VLOOKUP($F2503,'Alarm boxes'!$E$17:$F$962,2)</f>
        <v>Howard Ave &amp; Sumpter St</v>
      </c>
      <c r="I2503" s="246" t="s">
        <v>50</v>
      </c>
    </row>
    <row r="2504" spans="2:10" x14ac:dyDescent="0.2">
      <c r="B2504" s="247" t="s">
        <v>1176</v>
      </c>
      <c r="C2504" s="301">
        <v>20478</v>
      </c>
      <c r="D2504" s="260">
        <v>0.54652777777777783</v>
      </c>
      <c r="F2504" s="14">
        <v>3716</v>
      </c>
      <c r="G2504" s="25"/>
      <c r="H2504" s="90" t="str">
        <f>VLOOKUP($F2504,'Alarm boxes'!$E$17:$F$962,2)</f>
        <v>Rockaway &amp; Glenmore Aves</v>
      </c>
      <c r="I2504" s="168" t="s">
        <v>1765</v>
      </c>
    </row>
    <row r="2505" spans="2:10" x14ac:dyDescent="0.2">
      <c r="B2505" s="247" t="s">
        <v>1176</v>
      </c>
      <c r="C2505" s="301">
        <v>20478</v>
      </c>
      <c r="D2505" s="260">
        <v>0.67361111111111116</v>
      </c>
      <c r="F2505" s="14">
        <v>1613</v>
      </c>
      <c r="G2505" s="25"/>
      <c r="H2505" s="90" t="str">
        <f>VLOOKUP($F2505,'Alarm boxes'!$E$17:$F$962,2)</f>
        <v>Utica Ave &amp; Prospect Pl</v>
      </c>
      <c r="I2505" s="168" t="s">
        <v>1765</v>
      </c>
    </row>
    <row r="2506" spans="2:10" x14ac:dyDescent="0.2">
      <c r="B2506" s="247" t="s">
        <v>1176</v>
      </c>
      <c r="C2506" s="301">
        <v>20478</v>
      </c>
      <c r="D2506" s="260">
        <v>0.68263888888888891</v>
      </c>
      <c r="F2506" s="14">
        <v>1708</v>
      </c>
      <c r="G2506" s="25"/>
      <c r="H2506" s="90" t="str">
        <f>VLOOKUP($F2506,'Alarm boxes'!$E$17:$F$962,2)</f>
        <v>Glenmore &amp; Van Sinderin Aves</v>
      </c>
      <c r="I2506" s="246" t="s">
        <v>1780</v>
      </c>
    </row>
    <row r="2507" spans="2:10" x14ac:dyDescent="0.2">
      <c r="B2507" s="247" t="s">
        <v>1176</v>
      </c>
      <c r="C2507" s="301">
        <v>20481</v>
      </c>
      <c r="D2507" s="260">
        <v>0.75763888888888886</v>
      </c>
      <c r="F2507" s="14">
        <v>1654</v>
      </c>
      <c r="G2507" s="25"/>
      <c r="H2507" s="90" t="str">
        <f>VLOOKUP($F2507,'Alarm boxes'!$E$17:$F$962,2)</f>
        <v>Rockaway Ave &amp; St Marks Ave</v>
      </c>
      <c r="I2507" s="168" t="s">
        <v>1765</v>
      </c>
    </row>
    <row r="2508" spans="2:10" x14ac:dyDescent="0.2">
      <c r="B2508" s="16" t="s">
        <v>1176</v>
      </c>
      <c r="C2508" s="303">
        <v>20482</v>
      </c>
      <c r="D2508" s="264">
        <v>0.27430555555555552</v>
      </c>
      <c r="E2508" s="16"/>
      <c r="F2508" s="16">
        <v>1668</v>
      </c>
      <c r="G2508" s="30"/>
      <c r="H2508" s="91" t="str">
        <f>VLOOKUP($F2508,'Alarm boxes'!$E$17:$F$962,2)</f>
        <v>Livonia &amp; Rockaway Aves</v>
      </c>
      <c r="I2508" s="171" t="s">
        <v>1765</v>
      </c>
      <c r="J2508" s="413"/>
    </row>
    <row r="2509" spans="2:10" x14ac:dyDescent="0.2">
      <c r="B2509" s="247" t="s">
        <v>1176</v>
      </c>
      <c r="C2509" s="301">
        <v>20486</v>
      </c>
      <c r="D2509" s="260">
        <v>0.44861111111111113</v>
      </c>
      <c r="F2509" s="14">
        <v>2025</v>
      </c>
      <c r="G2509" s="25"/>
      <c r="H2509" s="90" t="str">
        <f>VLOOKUP($F2509,'Alarm boxes'!$E$17:$F$962,2)</f>
        <v>Belmont Ave &amp; Hinsdale St</v>
      </c>
      <c r="I2509" s="246" t="s">
        <v>569</v>
      </c>
    </row>
    <row r="2510" spans="2:10" x14ac:dyDescent="0.2">
      <c r="B2510" s="247" t="s">
        <v>1176</v>
      </c>
      <c r="C2510" s="301">
        <v>20486</v>
      </c>
      <c r="D2510" s="260">
        <v>0.63680555555555551</v>
      </c>
      <c r="F2510" s="14">
        <v>1677</v>
      </c>
      <c r="G2510" s="25"/>
      <c r="H2510" s="90" t="str">
        <f>VLOOKUP($F2510,'Alarm boxes'!$E$17:$F$962,2)</f>
        <v>Atlantic Ave &amp; Eastern Pkway</v>
      </c>
      <c r="I2510" s="168" t="s">
        <v>1765</v>
      </c>
    </row>
    <row r="2511" spans="2:10" x14ac:dyDescent="0.2">
      <c r="B2511" s="247" t="s">
        <v>1176</v>
      </c>
      <c r="C2511" s="301">
        <v>20487</v>
      </c>
      <c r="D2511" s="260">
        <v>0.5625</v>
      </c>
      <c r="F2511" s="14">
        <v>1639</v>
      </c>
      <c r="G2511" s="25"/>
      <c r="H2511" s="90" t="str">
        <f>VLOOKUP($F2511,'Alarm boxes'!$E$17:$F$962,2)</f>
        <v>Sutter Ave &amp; Union St</v>
      </c>
      <c r="I2511" s="246" t="s">
        <v>1105</v>
      </c>
    </row>
    <row r="2512" spans="2:10" x14ac:dyDescent="0.2">
      <c r="B2512" s="247" t="s">
        <v>1176</v>
      </c>
      <c r="C2512" s="301">
        <v>20489</v>
      </c>
      <c r="D2512" s="260">
        <v>0.81180555555555556</v>
      </c>
      <c r="F2512" s="14">
        <v>1655</v>
      </c>
      <c r="G2512" s="25"/>
      <c r="H2512" s="90" t="str">
        <f>VLOOKUP($F2512,'Alarm boxes'!$E$17:$F$962,2)</f>
        <v>Hopkinson Ave &amp; Prospect Pl</v>
      </c>
      <c r="I2512" s="168" t="s">
        <v>1765</v>
      </c>
    </row>
    <row r="2513" spans="2:10" x14ac:dyDescent="0.2">
      <c r="B2513" s="247" t="s">
        <v>1176</v>
      </c>
      <c r="C2513" s="301">
        <v>20491</v>
      </c>
      <c r="D2513" s="260">
        <v>0.2076388888888889</v>
      </c>
      <c r="F2513" s="14">
        <v>1646</v>
      </c>
      <c r="G2513" s="25"/>
      <c r="H2513" s="90" t="str">
        <f>VLOOKUP($F2513,'Alarm boxes'!$E$17:$F$962,2)</f>
        <v>Howard &amp; St Marks Aves</v>
      </c>
      <c r="I2513" s="168" t="s">
        <v>1765</v>
      </c>
    </row>
    <row r="2514" spans="2:10" x14ac:dyDescent="0.2">
      <c r="B2514" s="247" t="s">
        <v>1176</v>
      </c>
      <c r="C2514" s="301">
        <v>20497</v>
      </c>
      <c r="D2514" s="260">
        <v>0.8520833333333333</v>
      </c>
      <c r="F2514" s="14">
        <v>3763</v>
      </c>
      <c r="G2514" s="25"/>
      <c r="H2514" s="90" t="str">
        <f>VLOOKUP($F2514,'Alarm boxes'!$E$17:$F$962,2)</f>
        <v>Riverdale Ave &amp; Amboy St</v>
      </c>
      <c r="I2514" s="246" t="s">
        <v>1069</v>
      </c>
    </row>
    <row r="2515" spans="2:10" x14ac:dyDescent="0.2">
      <c r="B2515" s="247" t="s">
        <v>1176</v>
      </c>
      <c r="C2515" s="301">
        <v>20499</v>
      </c>
      <c r="D2515" s="260">
        <v>0.24861111111111112</v>
      </c>
      <c r="F2515" s="14">
        <v>1668</v>
      </c>
      <c r="G2515" s="25"/>
      <c r="H2515" s="90" t="str">
        <f>VLOOKUP($F2515,'Alarm boxes'!$E$17:$F$962,2)</f>
        <v>Livonia &amp; Rockaway Aves</v>
      </c>
      <c r="I2515" s="246" t="s">
        <v>50</v>
      </c>
    </row>
    <row r="2516" spans="2:10" x14ac:dyDescent="0.2">
      <c r="B2516" s="247" t="s">
        <v>1176</v>
      </c>
      <c r="C2516" s="301">
        <v>20502</v>
      </c>
      <c r="D2516" s="260">
        <v>0.59652777777777777</v>
      </c>
      <c r="F2516" s="14">
        <v>1641</v>
      </c>
      <c r="G2516" s="25"/>
      <c r="H2516" s="90" t="str">
        <f>VLOOKUP($F2516,'Alarm boxes'!$E$17:$F$962,2)</f>
        <v>Sutter Ave &amp; Strauss St</v>
      </c>
      <c r="I2516" s="246" t="s">
        <v>50</v>
      </c>
    </row>
    <row r="2517" spans="2:10" x14ac:dyDescent="0.2">
      <c r="B2517" s="247" t="s">
        <v>1176</v>
      </c>
      <c r="C2517" s="301">
        <v>20502</v>
      </c>
      <c r="D2517" s="260">
        <v>0.66527777777777775</v>
      </c>
      <c r="F2517" s="14">
        <v>1624</v>
      </c>
      <c r="G2517" s="25"/>
      <c r="H2517" s="90" t="str">
        <f>VLOOKUP($F2517,'Alarm boxes'!$E$17:$F$962,2)</f>
        <v>Buffalo Ave &amp; Lincoln Pl</v>
      </c>
      <c r="I2517" s="246" t="s">
        <v>50</v>
      </c>
    </row>
    <row r="2518" spans="2:10" x14ac:dyDescent="0.2">
      <c r="B2518" s="247" t="s">
        <v>1176</v>
      </c>
      <c r="C2518" s="301">
        <v>20502</v>
      </c>
      <c r="D2518" s="260">
        <v>0.72569444444444453</v>
      </c>
      <c r="F2518" s="14">
        <v>1690</v>
      </c>
      <c r="G2518" s="25"/>
      <c r="H2518" s="90" t="str">
        <f>VLOOKUP($F2518,'Alarm boxes'!$E$17:$F$962,2)</f>
        <v>Dumont Ave &amp; Powell St</v>
      </c>
      <c r="I2518" s="246" t="s">
        <v>1763</v>
      </c>
    </row>
    <row r="2519" spans="2:10" x14ac:dyDescent="0.2">
      <c r="B2519" s="247" t="s">
        <v>1176</v>
      </c>
      <c r="C2519" s="301">
        <v>20503</v>
      </c>
      <c r="D2519" s="260">
        <v>0.70763888888888893</v>
      </c>
      <c r="F2519" s="14">
        <v>869</v>
      </c>
      <c r="G2519" s="25"/>
      <c r="H2519" s="90" t="str">
        <f>VLOOKUP($F2519,'Alarm boxes'!$E$17:$F$962,2)</f>
        <v>Decatur St &amp; Patchen Ave</v>
      </c>
      <c r="I2519" s="168" t="s">
        <v>1765</v>
      </c>
    </row>
    <row r="2520" spans="2:10" x14ac:dyDescent="0.2">
      <c r="B2520" s="247" t="s">
        <v>1176</v>
      </c>
      <c r="C2520" s="301">
        <v>20509</v>
      </c>
      <c r="D2520" s="260">
        <v>0.41666666666666669</v>
      </c>
      <c r="F2520" s="14">
        <v>811</v>
      </c>
      <c r="G2520" s="25"/>
      <c r="H2520" s="90" t="str">
        <f>VLOOKUP($F2520,'Alarm boxes'!$E$17:$F$962,2)</f>
        <v>Hopkinson Ave &amp; Macon St</v>
      </c>
      <c r="I2520" s="246" t="s">
        <v>91</v>
      </c>
    </row>
    <row r="2521" spans="2:10" x14ac:dyDescent="0.2">
      <c r="B2521" s="247" t="s">
        <v>1176</v>
      </c>
      <c r="C2521" s="301">
        <v>20509</v>
      </c>
      <c r="D2521" s="260">
        <v>0.53749999999999998</v>
      </c>
      <c r="F2521" s="14">
        <v>2130</v>
      </c>
      <c r="G2521" s="25"/>
      <c r="H2521" s="90" t="str">
        <f>VLOOKUP($F2521,'Alarm boxes'!$E$17:$F$962,2)</f>
        <v>Lott Ave &amp; Junius St</v>
      </c>
      <c r="I2521" s="246" t="s">
        <v>82</v>
      </c>
    </row>
    <row r="2522" spans="2:10" x14ac:dyDescent="0.2">
      <c r="B2522" s="247" t="s">
        <v>1176</v>
      </c>
      <c r="C2522" s="301">
        <v>20509</v>
      </c>
      <c r="D2522" s="260">
        <v>0.72222222222222221</v>
      </c>
      <c r="F2522" s="14">
        <v>2107</v>
      </c>
      <c r="G2522" s="25"/>
      <c r="H2522" s="90" t="str">
        <f>VLOOKUP($F2522,'Alarm boxes'!$E$17:$F$962,2)</f>
        <v>New Lots Ave &amp; Hinsdale St</v>
      </c>
      <c r="I2522" s="168" t="s">
        <v>1765</v>
      </c>
    </row>
    <row r="2523" spans="2:10" x14ac:dyDescent="0.2">
      <c r="B2523" s="247" t="s">
        <v>1176</v>
      </c>
      <c r="C2523" s="301">
        <v>20511</v>
      </c>
      <c r="D2523" s="260">
        <v>0.48819444444444443</v>
      </c>
      <c r="F2523" s="247">
        <v>869</v>
      </c>
      <c r="G2523" s="25"/>
      <c r="H2523" s="90" t="str">
        <f>VLOOKUP($F2523,'Alarm boxes'!$E$17:$F$962,2)</f>
        <v>Decatur St &amp; Patchen Ave</v>
      </c>
      <c r="I2523" s="246" t="s">
        <v>49</v>
      </c>
    </row>
    <row r="2524" spans="2:10" x14ac:dyDescent="0.2">
      <c r="B2524" s="247" t="s">
        <v>1176</v>
      </c>
      <c r="C2524" s="301">
        <v>20513</v>
      </c>
      <c r="D2524" s="260">
        <v>0.85763888888888884</v>
      </c>
      <c r="F2524" s="247">
        <v>863</v>
      </c>
      <c r="G2524" s="25"/>
      <c r="H2524" s="90" t="str">
        <f>VLOOKUP($F2524,'Alarm boxes'!$E$17:$F$962,2)</f>
        <v>Howard Ave &amp; Sumpter St</v>
      </c>
      <c r="I2524" s="168" t="s">
        <v>1765</v>
      </c>
    </row>
    <row r="2525" spans="2:10" x14ac:dyDescent="0.2">
      <c r="B2525" s="247" t="s">
        <v>1176</v>
      </c>
      <c r="C2525" s="301">
        <v>20513</v>
      </c>
      <c r="D2525" s="260">
        <v>0.90625</v>
      </c>
      <c r="F2525" s="247">
        <v>847</v>
      </c>
      <c r="G2525" s="25"/>
      <c r="H2525" s="90" t="str">
        <f>VLOOKUP($F2525,'Alarm boxes'!$E$17:$F$962,2)</f>
        <v>Rockaway Ave &amp; McDougal St</v>
      </c>
      <c r="I2525" s="246" t="s">
        <v>1402</v>
      </c>
    </row>
    <row r="2526" spans="2:10" x14ac:dyDescent="0.2">
      <c r="B2526" s="247" t="s">
        <v>1176</v>
      </c>
      <c r="C2526" s="301">
        <v>20514</v>
      </c>
      <c r="D2526" s="260">
        <v>0.92708333333333337</v>
      </c>
      <c r="E2526" s="32">
        <v>0.95486111111111116</v>
      </c>
      <c r="F2526" s="247">
        <v>1615</v>
      </c>
      <c r="G2526" s="25"/>
      <c r="H2526" s="90" t="str">
        <f>VLOOKUP($F2526,'Alarm boxes'!$E$17:$F$962,2)</f>
        <v>Utica Ave &amp; Dean St</v>
      </c>
      <c r="I2526" s="246" t="s">
        <v>192</v>
      </c>
    </row>
    <row r="2527" spans="2:10" x14ac:dyDescent="0.2">
      <c r="B2527" s="16" t="s">
        <v>1176</v>
      </c>
      <c r="C2527" s="303">
        <v>20514</v>
      </c>
      <c r="D2527" s="264">
        <v>0.95486111111111116</v>
      </c>
      <c r="E2527" s="16"/>
      <c r="F2527" s="16">
        <v>1620</v>
      </c>
      <c r="G2527" s="30"/>
      <c r="H2527" s="91" t="str">
        <f>VLOOKUP($F2527,'Alarm boxes'!$E$17:$F$962,2)</f>
        <v>Buffalo Ave &amp; Bergen St</v>
      </c>
      <c r="I2527" s="171" t="s">
        <v>1765</v>
      </c>
      <c r="J2527" s="413"/>
    </row>
    <row r="2528" spans="2:10" x14ac:dyDescent="0.2">
      <c r="B2528" s="247" t="s">
        <v>1176</v>
      </c>
      <c r="C2528" s="301">
        <v>20518</v>
      </c>
      <c r="D2528" s="260">
        <v>0.53611111111111109</v>
      </c>
      <c r="F2528" s="14">
        <v>1647</v>
      </c>
      <c r="G2528" s="25"/>
      <c r="H2528" s="90" t="str">
        <f>VLOOKUP($F2528,'Alarm boxes'!$E$17:$F$962,2)</f>
        <v>Saratoga Ave &amp; Bergen St</v>
      </c>
      <c r="I2528" s="168" t="s">
        <v>1765</v>
      </c>
    </row>
    <row r="2529" spans="2:9" x14ac:dyDescent="0.2">
      <c r="B2529" s="247" t="s">
        <v>1176</v>
      </c>
      <c r="C2529" s="301">
        <v>20518</v>
      </c>
      <c r="D2529" s="260">
        <v>0.65486111111111112</v>
      </c>
      <c r="F2529" s="25">
        <v>1626</v>
      </c>
      <c r="G2529" s="25"/>
      <c r="H2529" s="90" t="str">
        <f>VLOOKUP($F2529,'Alarm boxes'!$E$17:$F$962,2)</f>
        <v>ENY Ave &amp; E 96th St</v>
      </c>
      <c r="I2529" s="90" t="s">
        <v>49</v>
      </c>
    </row>
    <row r="2530" spans="2:9" x14ac:dyDescent="0.2">
      <c r="B2530" s="247" t="s">
        <v>1176</v>
      </c>
      <c r="C2530" s="301">
        <v>20518</v>
      </c>
      <c r="D2530" s="260">
        <v>0.73611111111111116</v>
      </c>
      <c r="F2530" s="25">
        <v>1658</v>
      </c>
      <c r="G2530" s="25"/>
      <c r="H2530" s="90" t="str">
        <f>VLOOKUP($F2530,'Alarm boxes'!$E$17:$F$962,2)</f>
        <v>Pitkin ave &amp; Chester St</v>
      </c>
      <c r="I2530" s="90" t="s">
        <v>677</v>
      </c>
    </row>
    <row r="2531" spans="2:9" x14ac:dyDescent="0.2">
      <c r="B2531" s="247" t="s">
        <v>1176</v>
      </c>
      <c r="C2531" s="301">
        <v>20520</v>
      </c>
      <c r="D2531" s="260">
        <v>0.58263888888888882</v>
      </c>
      <c r="F2531" s="25">
        <v>2102</v>
      </c>
      <c r="G2531" s="25"/>
      <c r="H2531" s="90" t="str">
        <f>VLOOKUP($F2531,'Alarm boxes'!$E$17:$F$962,2)</f>
        <v>Saratoga Ave &amp; Newport St</v>
      </c>
      <c r="I2531" s="168" t="s">
        <v>1765</v>
      </c>
    </row>
    <row r="2532" spans="2:9" x14ac:dyDescent="0.2">
      <c r="B2532" s="247" t="s">
        <v>1176</v>
      </c>
      <c r="C2532" s="301">
        <v>20521</v>
      </c>
      <c r="D2532" s="260">
        <v>0.53333333333333333</v>
      </c>
      <c r="F2532" s="25">
        <v>1689</v>
      </c>
      <c r="G2532" s="25"/>
      <c r="H2532" s="90" t="str">
        <f>VLOOKUP($F2532,'Alarm boxes'!$E$17:$F$962,2)</f>
        <v>Dumont &amp; Stone Aves</v>
      </c>
      <c r="I2532" s="168" t="s">
        <v>1765</v>
      </c>
    </row>
    <row r="2533" spans="2:9" x14ac:dyDescent="0.2">
      <c r="B2533" s="247" t="s">
        <v>1176</v>
      </c>
      <c r="C2533" s="301">
        <v>20521</v>
      </c>
      <c r="D2533" s="260">
        <v>0.68333333333333324</v>
      </c>
      <c r="F2533" s="25">
        <v>1656</v>
      </c>
      <c r="G2533" s="25"/>
      <c r="H2533" s="90" t="str">
        <f>VLOOKUP($F2533,'Alarm boxes'!$E$17:$F$962,2)</f>
        <v>ENY Ave &amp; Bristol St</v>
      </c>
      <c r="I2533" s="168" t="s">
        <v>1765</v>
      </c>
    </row>
    <row r="2534" spans="2:9" x14ac:dyDescent="0.2">
      <c r="B2534" s="247" t="s">
        <v>1176</v>
      </c>
      <c r="C2534" s="301">
        <v>20523</v>
      </c>
      <c r="D2534" s="260">
        <v>0.8027777777777777</v>
      </c>
      <c r="F2534" s="25">
        <v>1653</v>
      </c>
      <c r="G2534" s="25"/>
      <c r="H2534" s="90" t="str">
        <f>VLOOKUP($F2534,'Alarm boxes'!$E$17:$F$962,2)</f>
        <v>Hopkinson Ave &amp; Dean St</v>
      </c>
      <c r="I2534" s="168" t="s">
        <v>1765</v>
      </c>
    </row>
    <row r="2535" spans="2:9" x14ac:dyDescent="0.2">
      <c r="B2535" s="247" t="s">
        <v>1176</v>
      </c>
      <c r="C2535" s="301">
        <v>20523</v>
      </c>
      <c r="D2535" s="260">
        <v>0.99513888888888891</v>
      </c>
      <c r="F2535" s="25">
        <v>1684</v>
      </c>
      <c r="G2535" s="25"/>
      <c r="H2535" s="90" t="str">
        <f>VLOOKUP($F2535,'Alarm boxes'!$E$17:$F$962,2)</f>
        <v>Belmont Ave &amp; Powell St</v>
      </c>
      <c r="I2535" s="90" t="s">
        <v>50</v>
      </c>
    </row>
    <row r="2536" spans="2:9" x14ac:dyDescent="0.2">
      <c r="B2536" s="247" t="s">
        <v>1176</v>
      </c>
      <c r="C2536" s="301">
        <v>20524</v>
      </c>
      <c r="D2536" s="260">
        <v>4.7916666666666663E-2</v>
      </c>
      <c r="F2536" s="25">
        <v>1686</v>
      </c>
      <c r="G2536" s="25"/>
      <c r="H2536" s="90" t="str">
        <f>VLOOKUP($F2536,'Alarm boxes'!$E$17:$F$962,2)</f>
        <v>Sutter Ave &amp; Watkins St</v>
      </c>
      <c r="I2536" s="90" t="s">
        <v>1763</v>
      </c>
    </row>
    <row r="2537" spans="2:9" x14ac:dyDescent="0.2">
      <c r="B2537" s="247" t="s">
        <v>1176</v>
      </c>
      <c r="C2537" s="301">
        <v>20524</v>
      </c>
      <c r="D2537" s="260">
        <v>0.10833333333333334</v>
      </c>
      <c r="F2537" s="25">
        <v>2044</v>
      </c>
      <c r="G2537" s="25"/>
      <c r="H2537" s="90" t="str">
        <f>VLOOKUP($F2537,'Alarm boxes'!$E$17:$F$962,2)</f>
        <v>Atlantic Ave &amp; Hinsdale St</v>
      </c>
      <c r="I2537" s="90" t="s">
        <v>102</v>
      </c>
    </row>
    <row r="2538" spans="2:9" x14ac:dyDescent="0.2">
      <c r="B2538" s="247" t="s">
        <v>1176</v>
      </c>
      <c r="C2538" s="301">
        <v>20525</v>
      </c>
      <c r="D2538" s="260">
        <v>9.6527777777777768E-2</v>
      </c>
      <c r="F2538" s="25">
        <v>811</v>
      </c>
      <c r="G2538" s="25"/>
      <c r="H2538" s="90" t="str">
        <f>VLOOKUP($F2538,'Alarm boxes'!$E$17:$F$962,2)</f>
        <v>Hopkinson Ave &amp; Macon St</v>
      </c>
      <c r="I2538" s="168" t="s">
        <v>1765</v>
      </c>
    </row>
    <row r="2539" spans="2:9" x14ac:dyDescent="0.2">
      <c r="B2539" s="247" t="s">
        <v>1176</v>
      </c>
      <c r="C2539" s="301">
        <v>20528</v>
      </c>
      <c r="D2539" s="260">
        <v>0.54027777777777775</v>
      </c>
      <c r="F2539" s="25">
        <v>1647</v>
      </c>
      <c r="G2539" s="25"/>
      <c r="H2539" s="90" t="str">
        <f>VLOOKUP($F2539,'Alarm boxes'!$E$17:$F$962,2)</f>
        <v>Saratoga Ave &amp; Bergen St</v>
      </c>
      <c r="I2539" s="168" t="s">
        <v>1765</v>
      </c>
    </row>
    <row r="2540" spans="2:9" x14ac:dyDescent="0.2">
      <c r="B2540" s="247" t="s">
        <v>1176</v>
      </c>
      <c r="C2540" s="301">
        <v>20531</v>
      </c>
      <c r="D2540" s="260">
        <v>0.83194444444444438</v>
      </c>
      <c r="F2540" s="25">
        <v>1643</v>
      </c>
      <c r="G2540" s="25"/>
      <c r="H2540" s="90" t="str">
        <f>VLOOKUP($F2540,'Alarm boxes'!$E$17:$F$962,2)</f>
        <v>Pitkin &amp; Saratoga Aves</v>
      </c>
      <c r="I2540" s="90" t="s">
        <v>515</v>
      </c>
    </row>
    <row r="2541" spans="2:9" x14ac:dyDescent="0.2">
      <c r="B2541" s="247" t="s">
        <v>1176</v>
      </c>
      <c r="C2541" s="301">
        <v>20532</v>
      </c>
      <c r="D2541" s="260">
        <v>0.22500000000000001</v>
      </c>
      <c r="F2541" s="25">
        <v>1906</v>
      </c>
      <c r="G2541" s="25"/>
      <c r="H2541" s="90" t="str">
        <f>VLOOKUP($F2541,'Alarm boxes'!$E$17:$F$962,2)</f>
        <v>Hegeman Ave &amp; Malta St</v>
      </c>
      <c r="I2541" s="168" t="s">
        <v>1765</v>
      </c>
    </row>
    <row r="2542" spans="2:9" x14ac:dyDescent="0.2">
      <c r="B2542" s="247" t="s">
        <v>1176</v>
      </c>
      <c r="C2542" s="301">
        <v>20532</v>
      </c>
      <c r="D2542" s="260">
        <v>0.25069444444444444</v>
      </c>
      <c r="F2542" s="25">
        <v>1648</v>
      </c>
      <c r="G2542" s="25"/>
      <c r="H2542" s="90" t="str">
        <f>VLOOKUP($F2542,'Alarm boxes'!$E$17:$F$962,2)</f>
        <v>Howard Ave &amp; Pacific St</v>
      </c>
      <c r="I2542" s="90" t="s">
        <v>49</v>
      </c>
    </row>
    <row r="2543" spans="2:9" x14ac:dyDescent="0.2">
      <c r="B2543" s="247" t="s">
        <v>1176</v>
      </c>
      <c r="C2543" s="301">
        <v>20532</v>
      </c>
      <c r="D2543" s="260">
        <v>0.91805555555555562</v>
      </c>
      <c r="F2543" s="25">
        <v>1668</v>
      </c>
      <c r="G2543" s="25"/>
      <c r="H2543" s="90" t="str">
        <f>VLOOKUP($F2543,'Alarm boxes'!$E$17:$F$962,2)</f>
        <v>Livonia &amp; Rockaway Aves</v>
      </c>
      <c r="I2543" s="90" t="s">
        <v>61</v>
      </c>
    </row>
    <row r="2544" spans="2:9" x14ac:dyDescent="0.2">
      <c r="B2544" s="247" t="s">
        <v>1176</v>
      </c>
      <c r="C2544" s="301">
        <v>20537</v>
      </c>
      <c r="D2544" s="260">
        <v>0.40277777777777773</v>
      </c>
      <c r="F2544" s="25">
        <v>1683</v>
      </c>
      <c r="G2544" s="25"/>
      <c r="H2544" s="90" t="str">
        <f>VLOOKUP($F2544,'Alarm boxes'!$E$17:$F$962,2)</f>
        <v>Pitkin Ave &amp; Junius St</v>
      </c>
      <c r="I2544" s="90" t="s">
        <v>49</v>
      </c>
    </row>
    <row r="2545" spans="2:10" x14ac:dyDescent="0.2">
      <c r="B2545" s="247" t="s">
        <v>1176</v>
      </c>
      <c r="C2545" s="301">
        <v>20537</v>
      </c>
      <c r="D2545" s="260">
        <v>0.51874999999999993</v>
      </c>
      <c r="E2545" s="32">
        <v>0.55138888888888882</v>
      </c>
      <c r="F2545" s="25">
        <v>3760</v>
      </c>
      <c r="G2545" s="25"/>
      <c r="H2545" s="90" t="str">
        <f>VLOOKUP($F2545,'Alarm boxes'!$E$17:$F$962,2)</f>
        <v>Eastern Pkway &amp; Ralph Ave</v>
      </c>
      <c r="I2545" s="90" t="s">
        <v>192</v>
      </c>
    </row>
    <row r="2546" spans="2:10" x14ac:dyDescent="0.2">
      <c r="B2546" s="247" t="s">
        <v>1176</v>
      </c>
      <c r="C2546" s="301">
        <v>20537</v>
      </c>
      <c r="D2546" s="260">
        <v>0.55138888888888882</v>
      </c>
      <c r="F2546" s="25">
        <v>2013</v>
      </c>
      <c r="G2546" s="25"/>
      <c r="H2546" s="90" t="str">
        <f>VLOOKUP($F2546,'Alarm boxes'!$E$17:$F$962,2)</f>
        <v>Newport &amp; Williams Aves</v>
      </c>
      <c r="I2546" s="168" t="s">
        <v>1765</v>
      </c>
    </row>
    <row r="2547" spans="2:10" x14ac:dyDescent="0.2">
      <c r="B2547" s="247" t="s">
        <v>1176</v>
      </c>
      <c r="C2547" s="301">
        <v>20539</v>
      </c>
      <c r="D2547" s="260">
        <v>0.7715277777777777</v>
      </c>
      <c r="F2547" s="25">
        <v>1668</v>
      </c>
      <c r="G2547" s="25"/>
      <c r="H2547" s="90" t="str">
        <f>VLOOKUP($F2547,'Alarm boxes'!$E$17:$F$962,2)</f>
        <v>Livonia &amp; Rockaway Aves</v>
      </c>
      <c r="I2547" s="90" t="s">
        <v>50</v>
      </c>
    </row>
    <row r="2548" spans="2:10" x14ac:dyDescent="0.2">
      <c r="B2548" s="247" t="s">
        <v>1176</v>
      </c>
      <c r="C2548" s="301">
        <v>20539</v>
      </c>
      <c r="D2548" s="260">
        <v>0.87083333333333324</v>
      </c>
      <c r="F2548" s="25">
        <v>872</v>
      </c>
      <c r="G2548" s="25"/>
      <c r="H2548" s="90" t="str">
        <f>VLOOKUP($F2548,'Alarm boxes'!$E$17:$F$962,2)</f>
        <v>Ralph Ave &amp; Halsey St</v>
      </c>
      <c r="I2548" s="90" t="s">
        <v>569</v>
      </c>
    </row>
    <row r="2549" spans="2:10" x14ac:dyDescent="0.2">
      <c r="B2549" s="247" t="s">
        <v>1176</v>
      </c>
      <c r="C2549" s="301">
        <v>20539</v>
      </c>
      <c r="D2549" s="260">
        <v>0.92569444444444438</v>
      </c>
      <c r="F2549" s="25">
        <v>1665</v>
      </c>
      <c r="G2549" s="25"/>
      <c r="H2549" s="90" t="str">
        <f>VLOOKUP($F2549,'Alarm boxes'!$E$17:$F$962,2)</f>
        <v>Riverdale Ave &amp; Strauss St</v>
      </c>
      <c r="I2549" s="90" t="s">
        <v>212</v>
      </c>
    </row>
    <row r="2550" spans="2:10" x14ac:dyDescent="0.2">
      <c r="B2550" s="247" t="s">
        <v>1176</v>
      </c>
      <c r="C2550" s="301">
        <v>20540</v>
      </c>
      <c r="D2550" s="260">
        <v>0.34166666666666662</v>
      </c>
      <c r="F2550" s="25">
        <v>2114</v>
      </c>
      <c r="G2550" s="25"/>
      <c r="H2550" s="90" t="str">
        <f>VLOOKUP($F2550,'Alarm boxes'!$E$17:$F$962,2)</f>
        <v>Lott Ave &amp; E 98th St</v>
      </c>
      <c r="I2550" s="90" t="s">
        <v>1106</v>
      </c>
    </row>
    <row r="2551" spans="2:10" x14ac:dyDescent="0.2">
      <c r="B2551" s="247" t="s">
        <v>1176</v>
      </c>
      <c r="C2551" s="301">
        <v>20540</v>
      </c>
      <c r="D2551" s="260">
        <v>0.78125</v>
      </c>
      <c r="F2551" s="25">
        <v>1729</v>
      </c>
      <c r="G2551" s="25"/>
      <c r="H2551" s="90" t="str">
        <f>VLOOKUP($F2551,'Alarm boxes'!$E$17:$F$962,2)</f>
        <v>Glenmore &amp; Sheffield Aves</v>
      </c>
      <c r="I2551" s="90" t="s">
        <v>569</v>
      </c>
    </row>
    <row r="2552" spans="2:10" x14ac:dyDescent="0.2">
      <c r="B2552" s="247" t="s">
        <v>1176</v>
      </c>
      <c r="C2552" s="301">
        <v>20540</v>
      </c>
      <c r="D2552" s="260">
        <v>0.84722222222222221</v>
      </c>
      <c r="F2552" s="25">
        <v>1670</v>
      </c>
      <c r="G2552" s="25"/>
      <c r="H2552" s="90" t="str">
        <f>VLOOKUP($F2552,'Alarm boxes'!$E$17:$F$962,2)</f>
        <v>Blake Ave, 500' E of Rockway Ave</v>
      </c>
      <c r="I2552" s="246" t="s">
        <v>1763</v>
      </c>
    </row>
    <row r="2553" spans="2:10" x14ac:dyDescent="0.2">
      <c r="B2553" s="247" t="s">
        <v>1176</v>
      </c>
      <c r="C2553" s="301">
        <v>20541</v>
      </c>
      <c r="D2553" s="260">
        <v>9.2361111111111116E-2</v>
      </c>
      <c r="F2553" s="35">
        <v>2003</v>
      </c>
      <c r="G2553" s="25"/>
      <c r="H2553" s="90" t="str">
        <f>VLOOKUP($F2553,'Alarm boxes'!$E$17:$F$962,2)</f>
        <v>Blake &amp; Van Sinderin</v>
      </c>
      <c r="I2553" s="246" t="s">
        <v>260</v>
      </c>
    </row>
    <row r="2554" spans="2:10" x14ac:dyDescent="0.2">
      <c r="B2554" s="247" t="s">
        <v>1176</v>
      </c>
      <c r="C2554" s="301">
        <v>20541</v>
      </c>
      <c r="D2554" s="260">
        <v>0.28472222222222221</v>
      </c>
      <c r="F2554" s="25">
        <v>1684</v>
      </c>
      <c r="G2554" s="25"/>
      <c r="H2554" s="90" t="str">
        <f>VLOOKUP($F2554,'Alarm boxes'!$E$17:$F$962,2)</f>
        <v>Belmont Ave &amp; Powell St</v>
      </c>
      <c r="I2554" s="246" t="s">
        <v>102</v>
      </c>
    </row>
    <row r="2555" spans="2:10" x14ac:dyDescent="0.2">
      <c r="B2555" s="247" t="s">
        <v>1176</v>
      </c>
      <c r="C2555" s="301">
        <v>20544</v>
      </c>
      <c r="D2555" s="260">
        <v>0.55902777777777779</v>
      </c>
      <c r="F2555" s="25">
        <v>1693</v>
      </c>
      <c r="G2555" s="25"/>
      <c r="H2555" s="90" t="str">
        <f>VLOOKUP($F2555,'Alarm boxes'!$E$17:$F$962,2)</f>
        <v>Riverdale Ave &amp; Christopher St</v>
      </c>
      <c r="I2555" s="246" t="s">
        <v>50</v>
      </c>
    </row>
    <row r="2556" spans="2:10" x14ac:dyDescent="0.2">
      <c r="B2556" s="247" t="s">
        <v>1176</v>
      </c>
      <c r="C2556" s="301">
        <v>20544</v>
      </c>
      <c r="D2556" s="260">
        <v>0.68472222222222223</v>
      </c>
      <c r="F2556" s="25">
        <v>863</v>
      </c>
      <c r="G2556" s="25"/>
      <c r="H2556" s="90" t="str">
        <f>VLOOKUP($F2556,'Alarm boxes'!$E$17:$F$962,2)</f>
        <v>Howard Ave &amp; Sumpter St</v>
      </c>
      <c r="I2556" s="168" t="s">
        <v>1765</v>
      </c>
    </row>
    <row r="2557" spans="2:10" x14ac:dyDescent="0.2">
      <c r="B2557" s="247" t="s">
        <v>1176</v>
      </c>
      <c r="C2557" s="301">
        <v>20545</v>
      </c>
      <c r="D2557" s="260">
        <v>0.39374999999999999</v>
      </c>
      <c r="F2557" s="35">
        <v>1691</v>
      </c>
      <c r="G2557" s="25"/>
      <c r="H2557" s="90" t="str">
        <f>VLOOKUP($F2557,'Alarm boxes'!$E$17:$F$962,2)</f>
        <v>Livonia Ave &amp; Sackman St</v>
      </c>
      <c r="I2557" s="246" t="s">
        <v>1763</v>
      </c>
    </row>
    <row r="2558" spans="2:10" x14ac:dyDescent="0.2">
      <c r="B2558" s="247" t="s">
        <v>1176</v>
      </c>
      <c r="C2558" s="301">
        <v>20545</v>
      </c>
      <c r="D2558" s="260">
        <v>0.43958333333333338</v>
      </c>
      <c r="F2558" s="35">
        <v>858</v>
      </c>
      <c r="G2558" s="25"/>
      <c r="H2558" s="90" t="str">
        <f>VLOOKUP($F2558,'Alarm boxes'!$E$17:$F$962,2)</f>
        <v>Saratoga Ave &amp; Marion Stt</v>
      </c>
      <c r="I2558" s="168" t="s">
        <v>1765</v>
      </c>
    </row>
    <row r="2559" spans="2:10" x14ac:dyDescent="0.2">
      <c r="B2559" s="247" t="s">
        <v>1176</v>
      </c>
      <c r="C2559" s="301">
        <v>20545</v>
      </c>
      <c r="D2559" s="260">
        <v>0.56111111111111112</v>
      </c>
      <c r="F2559" s="25">
        <v>1684</v>
      </c>
      <c r="G2559" s="25"/>
      <c r="H2559" s="90" t="str">
        <f>VLOOKUP($F2559,'Alarm boxes'!$E$17:$F$962,2)</f>
        <v>Belmont Ave &amp; Powell St</v>
      </c>
      <c r="I2559" s="246" t="s">
        <v>44</v>
      </c>
    </row>
    <row r="2560" spans="2:10" x14ac:dyDescent="0.2">
      <c r="B2560" s="16" t="s">
        <v>1176</v>
      </c>
      <c r="C2560" s="303">
        <v>20545</v>
      </c>
      <c r="D2560" s="264">
        <v>0.56736111111111109</v>
      </c>
      <c r="E2560" s="16"/>
      <c r="F2560" s="30">
        <v>1666</v>
      </c>
      <c r="G2560" s="30"/>
      <c r="H2560" s="91" t="str">
        <f>VLOOKUP($F2560,'Alarm boxes'!$E$17:$F$962,2)</f>
        <v>Atlantic &amp; Buffalo Aves</v>
      </c>
      <c r="I2560" s="171" t="s">
        <v>1765</v>
      </c>
      <c r="J2560" s="413"/>
    </row>
    <row r="2561" spans="2:9" x14ac:dyDescent="0.2">
      <c r="B2561" s="247" t="s">
        <v>1176</v>
      </c>
      <c r="C2561" s="301">
        <v>20548</v>
      </c>
      <c r="D2561" s="260">
        <v>4.3750000000000004E-2</v>
      </c>
      <c r="F2561" s="35">
        <v>1625</v>
      </c>
      <c r="G2561" s="25"/>
      <c r="H2561" s="90" t="str">
        <f>VLOOKUP($F2561,'Alarm boxes'!$E$17:$F$962,2)</f>
        <v>Ralph &amp; ENY Aves</v>
      </c>
      <c r="I2561" s="246" t="s">
        <v>49</v>
      </c>
    </row>
    <row r="2562" spans="2:9" x14ac:dyDescent="0.2">
      <c r="B2562" s="247" t="s">
        <v>1176</v>
      </c>
      <c r="C2562" s="301">
        <v>20548</v>
      </c>
      <c r="D2562" s="260">
        <v>0.74722222222222223</v>
      </c>
      <c r="F2562" s="25">
        <v>864</v>
      </c>
      <c r="G2562" s="25"/>
      <c r="H2562" s="90" t="str">
        <f>VLOOKUP($F2562,'Alarm boxes'!$E$17:$F$962,2)</f>
        <v>Fulton St &amp; Ralph Ave</v>
      </c>
      <c r="I2562" s="246" t="s">
        <v>44</v>
      </c>
    </row>
    <row r="2563" spans="2:9" x14ac:dyDescent="0.2">
      <c r="B2563" s="247" t="s">
        <v>1176</v>
      </c>
      <c r="C2563" s="301">
        <v>20552</v>
      </c>
      <c r="D2563" s="260">
        <v>0.41111111111111115</v>
      </c>
      <c r="F2563" s="35">
        <v>857</v>
      </c>
      <c r="G2563" s="25"/>
      <c r="H2563" s="90" t="str">
        <f>VLOOKUP($F2563,'Alarm boxes'!$E$17:$F$962,2)</f>
        <v>Howard Ave &amp; Macon Ts</v>
      </c>
      <c r="I2563" s="168" t="s">
        <v>1765</v>
      </c>
    </row>
    <row r="2564" spans="2:9" x14ac:dyDescent="0.2">
      <c r="B2564" s="247" t="s">
        <v>1176</v>
      </c>
      <c r="C2564" s="301">
        <v>20552</v>
      </c>
      <c r="D2564" s="260">
        <v>0.54861111111111105</v>
      </c>
      <c r="F2564" s="35">
        <v>1608</v>
      </c>
      <c r="G2564" s="25"/>
      <c r="H2564" s="90" t="str">
        <f>VLOOKUP($F2564,'Alarm boxes'!$E$17:$F$962,2)</f>
        <v>Rochester Ave &amp; Lincoln Pl</v>
      </c>
      <c r="I2564" s="246" t="s">
        <v>1347</v>
      </c>
    </row>
    <row r="2565" spans="2:9" x14ac:dyDescent="0.2">
      <c r="B2565" s="247" t="s">
        <v>1176</v>
      </c>
      <c r="C2565" s="301">
        <v>20552</v>
      </c>
      <c r="D2565" s="260">
        <v>0.6743055555555556</v>
      </c>
      <c r="F2565" s="25">
        <v>1647</v>
      </c>
      <c r="G2565" s="25"/>
      <c r="H2565" s="90" t="str">
        <f>VLOOKUP($F2565,'Alarm boxes'!$E$17:$F$962,2)</f>
        <v>Saratoga Ave &amp; Bergen St</v>
      </c>
      <c r="I2565" s="168" t="s">
        <v>1765</v>
      </c>
    </row>
    <row r="2566" spans="2:9" x14ac:dyDescent="0.2">
      <c r="B2566" s="247" t="s">
        <v>1176</v>
      </c>
      <c r="C2566" s="301">
        <v>20553</v>
      </c>
      <c r="D2566" s="260">
        <v>0.4694444444444445</v>
      </c>
      <c r="F2566" s="35">
        <v>868</v>
      </c>
      <c r="G2566" s="25"/>
      <c r="H2566" s="90" t="str">
        <f>VLOOKUP($F2566,'Alarm boxes'!$E$17:$F$962,2)</f>
        <v>Ralph Ave &amp; Bainbridge St</v>
      </c>
      <c r="I2566" s="246" t="s">
        <v>50</v>
      </c>
    </row>
    <row r="2567" spans="2:9" x14ac:dyDescent="0.2">
      <c r="B2567" s="247" t="s">
        <v>1176</v>
      </c>
      <c r="C2567" s="301">
        <v>20555</v>
      </c>
      <c r="D2567" s="260">
        <v>0.87430555555555556</v>
      </c>
      <c r="F2567" s="25">
        <v>1641</v>
      </c>
      <c r="G2567" s="25"/>
      <c r="H2567" s="90" t="str">
        <f>VLOOKUP($F2567,'Alarm boxes'!$E$17:$F$962,2)</f>
        <v>Sutter Ave &amp; Strauss St</v>
      </c>
      <c r="I2567" s="246" t="s">
        <v>61</v>
      </c>
    </row>
    <row r="2568" spans="2:9" x14ac:dyDescent="0.2">
      <c r="B2568" s="247" t="s">
        <v>1176</v>
      </c>
      <c r="C2568" s="301">
        <v>20556</v>
      </c>
      <c r="D2568" s="260">
        <v>0.13055555555555556</v>
      </c>
      <c r="F2568" s="25">
        <v>1655</v>
      </c>
      <c r="G2568" s="25"/>
      <c r="H2568" s="90" t="str">
        <f>VLOOKUP($F2568,'Alarm boxes'!$E$17:$F$962,2)</f>
        <v>Hopkinson Ave &amp; Prospect Pl</v>
      </c>
      <c r="I2568" s="168" t="s">
        <v>1765</v>
      </c>
    </row>
    <row r="2569" spans="2:9" x14ac:dyDescent="0.2">
      <c r="B2569" s="247" t="s">
        <v>1176</v>
      </c>
      <c r="C2569" s="301">
        <v>20556</v>
      </c>
      <c r="D2569" s="260">
        <v>0.31944444444444448</v>
      </c>
      <c r="E2569" s="32">
        <v>0.33749999999999997</v>
      </c>
      <c r="F2569" s="35">
        <v>1600</v>
      </c>
      <c r="G2569" s="25"/>
      <c r="H2569" s="90" t="str">
        <f>VLOOKUP($F2569,'Alarm boxes'!$E$17:$F$962,2)</f>
        <v>ENY Ave &amp; Strauss St</v>
      </c>
      <c r="I2569" s="246" t="s">
        <v>50</v>
      </c>
    </row>
    <row r="2570" spans="2:9" x14ac:dyDescent="0.2">
      <c r="B2570" s="247" t="s">
        <v>1176</v>
      </c>
      <c r="C2570" s="301">
        <v>20557</v>
      </c>
      <c r="D2570" s="260">
        <v>0.34722222222222227</v>
      </c>
      <c r="F2570" s="25">
        <v>891</v>
      </c>
      <c r="G2570" s="25"/>
      <c r="H2570" s="90" t="str">
        <f>VLOOKUP($F2570,'Alarm boxes'!$E$17:$F$962,2)</f>
        <v>Reid Ave &amp; Marion St</v>
      </c>
      <c r="I2570" s="246" t="s">
        <v>74</v>
      </c>
    </row>
    <row r="2571" spans="2:9" x14ac:dyDescent="0.2">
      <c r="B2571" s="247" t="s">
        <v>1176</v>
      </c>
      <c r="C2571" s="301">
        <v>20560</v>
      </c>
      <c r="D2571" s="260">
        <v>0.37013888888888885</v>
      </c>
      <c r="F2571" s="35">
        <v>1706</v>
      </c>
      <c r="G2571" s="25"/>
      <c r="H2571" s="90" t="str">
        <f>VLOOKUP($F2571,'Alarm boxes'!$E$17:$F$962,2)</f>
        <v>Belmont &amp; Van Sinderin Aves</v>
      </c>
      <c r="I2571" s="246" t="s">
        <v>61</v>
      </c>
    </row>
    <row r="2572" spans="2:9" x14ac:dyDescent="0.2">
      <c r="B2572" s="247" t="s">
        <v>1176</v>
      </c>
      <c r="C2572" s="301">
        <v>20560</v>
      </c>
      <c r="D2572" s="260">
        <v>0.55069444444444449</v>
      </c>
      <c r="F2572" s="35">
        <v>1600</v>
      </c>
      <c r="G2572" s="25"/>
      <c r="H2572" s="90" t="str">
        <f>VLOOKUP($F2572,'Alarm boxes'!$E$17:$F$962,2)</f>
        <v>ENY Ave &amp; Strauss St</v>
      </c>
      <c r="I2572" s="246" t="s">
        <v>1478</v>
      </c>
    </row>
    <row r="2573" spans="2:9" x14ac:dyDescent="0.2">
      <c r="B2573" s="247" t="s">
        <v>1176</v>
      </c>
      <c r="C2573" s="301">
        <v>20560</v>
      </c>
      <c r="D2573" s="260">
        <v>0.55486111111111114</v>
      </c>
      <c r="F2573" s="35">
        <v>859</v>
      </c>
      <c r="G2573" s="25"/>
      <c r="H2573" s="90" t="str">
        <f>VLOOKUP($F2573,'Alarm boxes'!$E$17:$F$962,2)</f>
        <v>Howard Ave &amp; Decatur St</v>
      </c>
      <c r="I2573" s="246" t="s">
        <v>1651</v>
      </c>
    </row>
    <row r="2574" spans="2:9" x14ac:dyDescent="0.2">
      <c r="B2574" s="247" t="s">
        <v>1176</v>
      </c>
      <c r="C2574" s="301">
        <v>20561</v>
      </c>
      <c r="D2574" s="260">
        <v>0.5756944444444444</v>
      </c>
      <c r="F2574" s="247">
        <v>1617</v>
      </c>
      <c r="G2574" s="25"/>
      <c r="H2574" s="90" t="str">
        <f>VLOOKUP($F2574,'Alarm boxes'!$E$17:$F$962,2)</f>
        <v>Utica Ave &amp; Herkiner St</v>
      </c>
      <c r="I2574" s="246" t="s">
        <v>1743</v>
      </c>
    </row>
    <row r="2575" spans="2:9" x14ac:dyDescent="0.2">
      <c r="B2575" s="247" t="s">
        <v>1176</v>
      </c>
      <c r="C2575" s="301">
        <v>20561</v>
      </c>
      <c r="D2575" s="260">
        <v>0.61944444444444446</v>
      </c>
      <c r="F2575" s="247">
        <v>864</v>
      </c>
      <c r="G2575" s="25"/>
      <c r="H2575" s="90" t="str">
        <f>VLOOKUP($F2575,'Alarm boxes'!$E$17:$F$962,2)</f>
        <v>Fulton St &amp; Ralph Ave</v>
      </c>
      <c r="I2575" s="246" t="s">
        <v>1743</v>
      </c>
    </row>
    <row r="2576" spans="2:9" x14ac:dyDescent="0.2">
      <c r="B2576" s="247" t="s">
        <v>1176</v>
      </c>
      <c r="C2576" s="301">
        <v>20561</v>
      </c>
      <c r="D2576" s="260">
        <v>0.72361111111111109</v>
      </c>
      <c r="F2576" s="247">
        <v>1698</v>
      </c>
      <c r="G2576" s="25"/>
      <c r="H2576" s="90" t="str">
        <f>VLOOKUP($F2576,'Alarm boxes'!$E$17:$F$962,2)</f>
        <v>Sutter Ave &amp; Sackman St</v>
      </c>
      <c r="I2576" s="246" t="s">
        <v>50</v>
      </c>
    </row>
    <row r="2577" spans="2:10" x14ac:dyDescent="0.2">
      <c r="B2577" s="247" t="s">
        <v>1176</v>
      </c>
      <c r="C2577" s="301">
        <v>20563</v>
      </c>
      <c r="D2577" s="260">
        <v>0.75138888888888899</v>
      </c>
      <c r="F2577" s="25">
        <v>1728</v>
      </c>
      <c r="G2577" s="25"/>
      <c r="H2577" s="90" t="str">
        <f>VLOOKUP($F2577,'Alarm boxes'!$E$17:$F$962,2)</f>
        <v>Pitkin &amp; Pennsylvania Aves</v>
      </c>
      <c r="I2577" s="246" t="s">
        <v>285</v>
      </c>
    </row>
    <row r="2578" spans="2:10" x14ac:dyDescent="0.2">
      <c r="B2578" s="247" t="s">
        <v>1176</v>
      </c>
      <c r="C2578" s="301">
        <v>20568</v>
      </c>
      <c r="D2578" s="260">
        <v>0.36736111111111108</v>
      </c>
      <c r="F2578" s="25">
        <v>845</v>
      </c>
      <c r="G2578" s="25"/>
      <c r="H2578" s="90" t="str">
        <f>VLOOKUP($F2578,'Alarm boxes'!$E$17:$F$962,2)</f>
        <v>Rockaway Ave &amp; Fulton St</v>
      </c>
      <c r="I2578" s="246" t="s">
        <v>44</v>
      </c>
    </row>
    <row r="2579" spans="2:10" x14ac:dyDescent="0.2">
      <c r="B2579" s="247" t="s">
        <v>1176</v>
      </c>
      <c r="C2579" s="301">
        <v>20568</v>
      </c>
      <c r="D2579" s="260">
        <v>0.5756944444444444</v>
      </c>
      <c r="F2579" s="25">
        <v>1908</v>
      </c>
      <c r="G2579" s="25"/>
      <c r="H2579" s="90" t="str">
        <f>VLOOKUP($F2579,'Alarm boxes'!$E$17:$F$962,2)</f>
        <v>Pennsylvania &amp; Hegeman Aves</v>
      </c>
      <c r="I2579" s="246" t="s">
        <v>44</v>
      </c>
    </row>
    <row r="2580" spans="2:10" x14ac:dyDescent="0.2">
      <c r="B2580" s="247" t="s">
        <v>1176</v>
      </c>
      <c r="C2580" s="301">
        <v>20569</v>
      </c>
      <c r="D2580" s="260">
        <v>0.50138888888888888</v>
      </c>
      <c r="F2580" s="247">
        <v>3760</v>
      </c>
      <c r="G2580" s="25"/>
      <c r="H2580" s="90" t="str">
        <f>VLOOKUP($F2580,'Alarm boxes'!$E$17:$F$962,2)</f>
        <v>Eastern Pkway &amp; Ralph Ave</v>
      </c>
      <c r="I2580" s="246" t="s">
        <v>44</v>
      </c>
    </row>
    <row r="2581" spans="2:10" x14ac:dyDescent="0.2">
      <c r="B2581" s="247" t="s">
        <v>1176</v>
      </c>
      <c r="C2581" s="301">
        <v>20569</v>
      </c>
      <c r="D2581" s="260">
        <v>0.56805555555555554</v>
      </c>
      <c r="F2581" s="247">
        <v>1622</v>
      </c>
      <c r="G2581" s="25"/>
      <c r="H2581" s="90" t="str">
        <f>VLOOKUP($F2581,'Alarm boxes'!$E$17:$F$962,2)</f>
        <v>Rochester Ave &amp; Park Pl</v>
      </c>
      <c r="I2581" s="168" t="s">
        <v>1765</v>
      </c>
    </row>
    <row r="2582" spans="2:10" ht="13.5" thickBot="1" x14ac:dyDescent="0.25">
      <c r="B2582" s="247" t="s">
        <v>1176</v>
      </c>
      <c r="C2582" s="301">
        <v>20569</v>
      </c>
      <c r="D2582" s="260">
        <v>0.68125000000000002</v>
      </c>
      <c r="F2582" s="247">
        <v>1612</v>
      </c>
      <c r="G2582" s="25"/>
      <c r="H2582" s="90" t="str">
        <f>VLOOKUP($F2582,'Alarm boxes'!$E$17:$F$962,2)</f>
        <v>Rochester &amp; St Marks Aves</v>
      </c>
      <c r="I2582" s="246" t="s">
        <v>44</v>
      </c>
    </row>
    <row r="2583" spans="2:10" x14ac:dyDescent="0.2">
      <c r="B2583" s="500" t="s">
        <v>1176</v>
      </c>
      <c r="C2583" s="501">
        <v>20571</v>
      </c>
      <c r="D2583" s="502"/>
      <c r="E2583" s="503"/>
      <c r="F2583" s="503"/>
      <c r="G2583" s="504"/>
      <c r="H2583" s="505" t="s">
        <v>1179</v>
      </c>
      <c r="I2583" s="505" t="s">
        <v>1179</v>
      </c>
      <c r="J2583" s="506"/>
    </row>
    <row r="2584" spans="2:10" ht="13.5" thickBot="1" x14ac:dyDescent="0.25">
      <c r="B2584" s="317" t="s">
        <v>1176</v>
      </c>
      <c r="C2584" s="364">
        <v>20577</v>
      </c>
      <c r="D2584" s="318"/>
      <c r="E2584" s="319"/>
      <c r="F2584" s="319"/>
      <c r="G2584" s="401"/>
      <c r="H2584" s="393" t="s">
        <v>1179</v>
      </c>
      <c r="I2584" s="393" t="s">
        <v>1179</v>
      </c>
      <c r="J2584" s="320"/>
    </row>
    <row r="2585" spans="2:10" x14ac:dyDescent="0.2">
      <c r="B2585" s="447" t="s">
        <v>1176</v>
      </c>
      <c r="C2585" s="448">
        <v>20578</v>
      </c>
      <c r="D2585" s="449"/>
      <c r="E2585" s="490"/>
      <c r="F2585" s="490"/>
      <c r="G2585" s="507"/>
      <c r="H2585" s="508" t="s">
        <v>1043</v>
      </c>
      <c r="I2585" s="508" t="s">
        <v>1043</v>
      </c>
      <c r="J2585" s="452"/>
    </row>
    <row r="2586" spans="2:10" ht="13.5" thickBot="1" x14ac:dyDescent="0.25">
      <c r="B2586" s="83" t="s">
        <v>1176</v>
      </c>
      <c r="C2586" s="305">
        <v>20607</v>
      </c>
      <c r="D2586" s="270"/>
      <c r="E2586" s="24"/>
      <c r="F2586" s="24"/>
      <c r="G2586" s="43"/>
      <c r="H2586" s="93" t="s">
        <v>1043</v>
      </c>
      <c r="I2586" s="93" t="s">
        <v>1043</v>
      </c>
      <c r="J2586" s="292"/>
    </row>
    <row r="2587" spans="2:10" x14ac:dyDescent="0.2">
      <c r="B2587" s="247" t="s">
        <v>1176</v>
      </c>
      <c r="C2587" s="313">
        <v>20609</v>
      </c>
      <c r="D2587" s="281">
        <v>0.93611111111111101</v>
      </c>
      <c r="E2587" s="39"/>
      <c r="F2587" s="39">
        <v>997</v>
      </c>
      <c r="G2587" s="25"/>
      <c r="H2587" s="90" t="str">
        <f>VLOOKUP($F2587,'Alarm boxes'!$E$17:$F$962,2)</f>
        <v>Stone Ave &amp; Truxton St</v>
      </c>
      <c r="I2587" s="155" t="s">
        <v>44</v>
      </c>
    </row>
    <row r="2588" spans="2:10" x14ac:dyDescent="0.2">
      <c r="B2588" s="247" t="s">
        <v>1176</v>
      </c>
      <c r="C2588" s="313">
        <v>20611</v>
      </c>
      <c r="D2588" s="281">
        <v>0.25</v>
      </c>
      <c r="E2588" s="39"/>
      <c r="F2588" s="39">
        <v>1667</v>
      </c>
      <c r="G2588" s="25"/>
      <c r="H2588" s="90" t="str">
        <f>VLOOKUP($F2588,'Alarm boxes'!$E$17:$F$962,2)</f>
        <v>Riverdale Ave &amp; Chester St</v>
      </c>
      <c r="I2588" s="155" t="s">
        <v>50</v>
      </c>
    </row>
    <row r="2589" spans="2:10" x14ac:dyDescent="0.2">
      <c r="B2589" s="247" t="s">
        <v>1176</v>
      </c>
      <c r="C2589" s="301">
        <v>20614</v>
      </c>
      <c r="D2589" s="260">
        <v>0.41736111111111113</v>
      </c>
      <c r="F2589" s="247">
        <v>1691</v>
      </c>
      <c r="G2589" s="25"/>
      <c r="H2589" s="90" t="str">
        <f>VLOOKUP($F2589,'Alarm boxes'!$E$17:$F$962,2)</f>
        <v>Livonia Ave &amp; Sackman St</v>
      </c>
      <c r="I2589" s="246" t="s">
        <v>1763</v>
      </c>
    </row>
    <row r="2590" spans="2:10" x14ac:dyDescent="0.2">
      <c r="B2590" s="247" t="s">
        <v>1176</v>
      </c>
      <c r="C2590" s="301">
        <v>20614</v>
      </c>
      <c r="D2590" s="260">
        <v>0.43472222222222223</v>
      </c>
      <c r="F2590" s="247">
        <v>848</v>
      </c>
      <c r="G2590" s="25"/>
      <c r="H2590" s="90" t="str">
        <f>VLOOKUP($F2590,'Alarm boxes'!$E$17:$F$962,2)</f>
        <v>Hopkinson Ave &amp; Sumpter St</v>
      </c>
      <c r="I2590" s="246" t="s">
        <v>50</v>
      </c>
    </row>
    <row r="2591" spans="2:10" x14ac:dyDescent="0.2">
      <c r="B2591" s="247" t="s">
        <v>1176</v>
      </c>
      <c r="C2591" s="301">
        <v>20614</v>
      </c>
      <c r="D2591" s="260">
        <v>0.71319444444444446</v>
      </c>
      <c r="F2591" s="247">
        <v>1640</v>
      </c>
      <c r="G2591" s="25"/>
      <c r="H2591" s="90" t="str">
        <f>VLOOKUP($F2591,'Alarm boxes'!$E$17:$F$962,2)</f>
        <v>Sutter Ave &amp; Grafton St</v>
      </c>
      <c r="I2591" s="246" t="s">
        <v>1835</v>
      </c>
    </row>
    <row r="2592" spans="2:10" x14ac:dyDescent="0.2">
      <c r="B2592" s="247" t="s">
        <v>1176</v>
      </c>
      <c r="C2592" s="301">
        <v>20615</v>
      </c>
      <c r="D2592" s="260">
        <v>0.50069444444444444</v>
      </c>
      <c r="F2592" s="247">
        <v>997</v>
      </c>
      <c r="G2592" s="25"/>
      <c r="H2592" s="90" t="str">
        <f>VLOOKUP($F2592,'Alarm boxes'!$E$17:$F$962,2)</f>
        <v>Stone Ave &amp; Truxton St</v>
      </c>
      <c r="I2592" s="246" t="s">
        <v>260</v>
      </c>
    </row>
    <row r="2593" spans="2:9" x14ac:dyDescent="0.2">
      <c r="B2593" s="247" t="s">
        <v>1176</v>
      </c>
      <c r="C2593" s="301">
        <v>20618</v>
      </c>
      <c r="D2593" s="260">
        <v>4.1666666666666664E-2</v>
      </c>
      <c r="F2593" s="25">
        <v>1649</v>
      </c>
      <c r="G2593" s="25"/>
      <c r="H2593" s="90" t="str">
        <f>VLOOKUP($F2593,'Alarm boxes'!$E$17:$F$962,2)</f>
        <v>Howard Ave &amp; Herkiner St</v>
      </c>
      <c r="I2593" s="246" t="s">
        <v>365</v>
      </c>
    </row>
    <row r="2594" spans="2:9" x14ac:dyDescent="0.2">
      <c r="B2594" s="247" t="s">
        <v>1176</v>
      </c>
      <c r="C2594" s="301">
        <v>20618</v>
      </c>
      <c r="D2594" s="260">
        <v>0.7944444444444444</v>
      </c>
      <c r="F2594" s="25">
        <v>830</v>
      </c>
      <c r="G2594" s="25"/>
      <c r="H2594" s="90" t="str">
        <f>VLOOKUP($F2594,'Alarm boxes'!$E$17:$F$962,2)</f>
        <v>Bway &amp; Cornelia St</v>
      </c>
      <c r="I2594" s="246" t="s">
        <v>44</v>
      </c>
    </row>
    <row r="2595" spans="2:9" x14ac:dyDescent="0.2">
      <c r="B2595" s="247" t="s">
        <v>1176</v>
      </c>
      <c r="C2595" s="301">
        <v>20618</v>
      </c>
      <c r="D2595" s="260">
        <v>0.99513888888888891</v>
      </c>
      <c r="F2595" s="25">
        <v>858</v>
      </c>
      <c r="G2595" s="25"/>
      <c r="H2595" s="90" t="str">
        <f>VLOOKUP($F2595,'Alarm boxes'!$E$17:$F$962,2)</f>
        <v>Saratoga Ave &amp; Marion Stt</v>
      </c>
      <c r="I2595" s="246" t="s">
        <v>419</v>
      </c>
    </row>
    <row r="2596" spans="2:9" x14ac:dyDescent="0.2">
      <c r="B2596" s="247" t="s">
        <v>1176</v>
      </c>
      <c r="C2596" s="301">
        <v>20623</v>
      </c>
      <c r="D2596" s="260">
        <v>0.40833333333333338</v>
      </c>
      <c r="F2596" s="25">
        <v>2004</v>
      </c>
      <c r="G2596" s="25"/>
      <c r="H2596" s="90" t="str">
        <f>VLOOKUP($F2596,'Alarm boxes'!$E$17:$F$962,2)</f>
        <v>Dumont &amp; Georgia Aves</v>
      </c>
      <c r="I2596" s="246" t="s">
        <v>192</v>
      </c>
    </row>
    <row r="2597" spans="2:9" x14ac:dyDescent="0.2">
      <c r="B2597" s="247" t="s">
        <v>1176</v>
      </c>
      <c r="C2597" s="301">
        <v>20623</v>
      </c>
      <c r="D2597" s="260">
        <v>0.42569444444444443</v>
      </c>
      <c r="F2597" s="25">
        <v>1667</v>
      </c>
      <c r="G2597" s="25"/>
      <c r="H2597" s="90" t="str">
        <f>VLOOKUP($F2597,'Alarm boxes'!$E$17:$F$962,2)</f>
        <v>Riverdale Ave &amp; Chester St</v>
      </c>
      <c r="I2597" s="246" t="s">
        <v>1478</v>
      </c>
    </row>
    <row r="2598" spans="2:9" x14ac:dyDescent="0.2">
      <c r="B2598" s="247" t="s">
        <v>1176</v>
      </c>
      <c r="C2598" s="301">
        <v>20623</v>
      </c>
      <c r="D2598" s="260">
        <v>0.52013888888888882</v>
      </c>
      <c r="F2598" s="25">
        <v>1672</v>
      </c>
      <c r="G2598" s="25"/>
      <c r="H2598" s="90" t="str">
        <f>VLOOKUP($F2598,'Alarm boxes'!$E$17:$F$962,2)</f>
        <v>Belmont  &amp; Thatford Aves</v>
      </c>
      <c r="I2598" s="246" t="s">
        <v>50</v>
      </c>
    </row>
    <row r="2599" spans="2:9" x14ac:dyDescent="0.2">
      <c r="B2599" s="247" t="s">
        <v>1176</v>
      </c>
      <c r="C2599" s="301">
        <v>20625</v>
      </c>
      <c r="D2599" s="260">
        <v>0.86111111111111116</v>
      </c>
      <c r="F2599" s="25">
        <v>1682</v>
      </c>
      <c r="G2599" s="25"/>
      <c r="H2599" s="90" t="str">
        <f>VLOOKUP($F2599,'Alarm boxes'!$E$17:$F$962,2)</f>
        <v>Pitkin &amp; Christopher Aves</v>
      </c>
      <c r="I2599" s="246" t="s">
        <v>62</v>
      </c>
    </row>
    <row r="2600" spans="2:9" x14ac:dyDescent="0.2">
      <c r="B2600" s="247" t="s">
        <v>1176</v>
      </c>
      <c r="C2600" s="301">
        <v>20625</v>
      </c>
      <c r="D2600" s="260">
        <v>0.86875000000000002</v>
      </c>
      <c r="F2600" s="25">
        <v>1707</v>
      </c>
      <c r="G2600" s="25"/>
      <c r="H2600" s="90" t="str">
        <f>VLOOKUP($F2600,'Alarm boxes'!$E$17:$F$962,2)</f>
        <v>Pitkin Ave &amp; Snediker St</v>
      </c>
      <c r="I2600" s="168" t="s">
        <v>1765</v>
      </c>
    </row>
    <row r="2601" spans="2:9" x14ac:dyDescent="0.2">
      <c r="B2601" s="247" t="s">
        <v>1176</v>
      </c>
      <c r="C2601" s="301">
        <v>20625</v>
      </c>
      <c r="D2601" s="260">
        <v>0.89097222222222217</v>
      </c>
      <c r="F2601" s="25">
        <v>1671</v>
      </c>
      <c r="G2601" s="25"/>
      <c r="H2601" s="90" t="str">
        <f>VLOOKUP($F2601,'Alarm boxes'!$E$17:$F$962,2)</f>
        <v>Rockaway &amp; Sutter Aves</v>
      </c>
      <c r="I2601" s="246" t="s">
        <v>82</v>
      </c>
    </row>
    <row r="2602" spans="2:9" x14ac:dyDescent="0.2">
      <c r="B2602" s="247" t="s">
        <v>1176</v>
      </c>
      <c r="C2602" s="301">
        <v>20626</v>
      </c>
      <c r="D2602" s="260">
        <v>0.10277777777777779</v>
      </c>
      <c r="F2602" s="25">
        <v>1668</v>
      </c>
      <c r="G2602" s="25"/>
      <c r="H2602" s="90" t="str">
        <f>VLOOKUP($F2602,'Alarm boxes'!$E$17:$F$962,2)</f>
        <v>Livonia &amp; Rockaway Aves</v>
      </c>
      <c r="I2602" s="246" t="s">
        <v>49</v>
      </c>
    </row>
    <row r="2603" spans="2:9" x14ac:dyDescent="0.2">
      <c r="B2603" s="247" t="s">
        <v>1176</v>
      </c>
      <c r="C2603" s="301">
        <v>20626</v>
      </c>
      <c r="D2603" s="260">
        <v>0.76597222222222217</v>
      </c>
      <c r="F2603" s="25">
        <v>1664</v>
      </c>
      <c r="G2603" s="25"/>
      <c r="H2603" s="90" t="str">
        <f>VLOOKUP($F2603,'Alarm boxes'!$E$17:$F$962,2)</f>
        <v>Livonia &amp; Hopkinson Aves</v>
      </c>
      <c r="I2603" s="246" t="s">
        <v>285</v>
      </c>
    </row>
    <row r="2604" spans="2:9" x14ac:dyDescent="0.2">
      <c r="B2604" s="247" t="s">
        <v>1176</v>
      </c>
      <c r="C2604" s="301">
        <v>20626</v>
      </c>
      <c r="D2604" s="260">
        <v>0.88124999999999998</v>
      </c>
      <c r="F2604" s="25">
        <v>2117</v>
      </c>
      <c r="G2604" s="25"/>
      <c r="H2604" s="90" t="str">
        <f>VLOOKUP($F2604,'Alarm boxes'!$E$17:$F$962,2)</f>
        <v>Hegeman Ave &amp; Thatford St</v>
      </c>
      <c r="I2604" s="246" t="s">
        <v>44</v>
      </c>
    </row>
    <row r="2605" spans="2:9" x14ac:dyDescent="0.2">
      <c r="B2605" s="247" t="s">
        <v>1176</v>
      </c>
      <c r="C2605" s="301">
        <v>20630</v>
      </c>
      <c r="D2605" s="260">
        <v>0.47638888888888892</v>
      </c>
      <c r="F2605" s="25">
        <v>3930</v>
      </c>
      <c r="G2605" s="25"/>
      <c r="H2605" s="90" t="str">
        <f>VLOOKUP($F2605,'Alarm boxes'!$E$17:$F$962,2)</f>
        <v>ENY Ave &amp; Junius St</v>
      </c>
      <c r="I2605" s="246" t="s">
        <v>44</v>
      </c>
    </row>
    <row r="2606" spans="2:9" x14ac:dyDescent="0.2">
      <c r="B2606" s="247" t="s">
        <v>1176</v>
      </c>
      <c r="C2606" s="301">
        <v>20630</v>
      </c>
      <c r="D2606" s="260">
        <v>0.5131944444444444</v>
      </c>
      <c r="F2606" s="25">
        <v>1694</v>
      </c>
      <c r="G2606" s="25"/>
      <c r="H2606" s="90" t="str">
        <f>VLOOKUP($F2606,'Alarm boxes'!$E$17:$F$962,2)</f>
        <v>Riverdale Ave &amp; Junius St</v>
      </c>
      <c r="I2606" s="246" t="s">
        <v>664</v>
      </c>
    </row>
    <row r="2607" spans="2:9" x14ac:dyDescent="0.2">
      <c r="B2607" s="247" t="s">
        <v>1176</v>
      </c>
      <c r="C2607" s="301">
        <v>20633</v>
      </c>
      <c r="D2607" s="260">
        <v>0.76597222222222217</v>
      </c>
      <c r="F2607" s="25">
        <v>848</v>
      </c>
      <c r="G2607" s="25"/>
      <c r="H2607" s="90" t="str">
        <f>VLOOKUP($F2607,'Alarm boxes'!$E$17:$F$962,2)</f>
        <v>Hopkinson Ave &amp; Sumpter St</v>
      </c>
      <c r="I2607" s="246" t="s">
        <v>1651</v>
      </c>
    </row>
    <row r="2608" spans="2:9" x14ac:dyDescent="0.2">
      <c r="B2608" s="247" t="s">
        <v>1176</v>
      </c>
      <c r="C2608" s="301">
        <v>20633</v>
      </c>
      <c r="D2608" s="260">
        <v>0.82708333333333339</v>
      </c>
      <c r="F2608" s="25">
        <v>1986</v>
      </c>
      <c r="G2608" s="25"/>
      <c r="H2608" s="90" t="str">
        <f>VLOOKUP($F2608,'Alarm boxes'!$E$17:$F$962,2)</f>
        <v>Linden Blvd &amp; Snedicker Ave</v>
      </c>
      <c r="I2608" s="246" t="s">
        <v>49</v>
      </c>
    </row>
    <row r="2609" spans="2:10" x14ac:dyDescent="0.2">
      <c r="B2609" s="247" t="s">
        <v>1176</v>
      </c>
      <c r="C2609" s="301">
        <v>20634</v>
      </c>
      <c r="D2609" s="260">
        <v>0.10208333333333335</v>
      </c>
      <c r="F2609" s="25">
        <v>1991</v>
      </c>
      <c r="G2609" s="25"/>
      <c r="H2609" s="90" t="str">
        <f>VLOOKUP($F2609,'Alarm boxes'!$E$17:$F$962,2)</f>
        <v>Fulton &amp; Wyona St</v>
      </c>
      <c r="I2609" s="246" t="s">
        <v>300</v>
      </c>
    </row>
    <row r="2610" spans="2:10" x14ac:dyDescent="0.2">
      <c r="B2610" s="247" t="s">
        <v>1176</v>
      </c>
      <c r="C2610" s="301">
        <v>20634</v>
      </c>
      <c r="D2610" s="260">
        <v>0.35347222222222219</v>
      </c>
      <c r="F2610" s="25">
        <v>1639</v>
      </c>
      <c r="G2610" s="25"/>
      <c r="H2610" s="90" t="str">
        <f>VLOOKUP($F2610,'Alarm boxes'!$E$17:$F$962,2)</f>
        <v>Sutter Ave &amp; Union St</v>
      </c>
      <c r="I2610" s="246" t="s">
        <v>419</v>
      </c>
    </row>
    <row r="2611" spans="2:10" x14ac:dyDescent="0.2">
      <c r="B2611" s="247" t="s">
        <v>1176</v>
      </c>
      <c r="C2611" s="301">
        <v>20634</v>
      </c>
      <c r="D2611" s="260">
        <v>0.78263888888888899</v>
      </c>
      <c r="F2611" s="25">
        <v>1691</v>
      </c>
      <c r="G2611" s="25"/>
      <c r="H2611" s="90" t="str">
        <f>VLOOKUP($F2611,'Alarm boxes'!$E$17:$F$962,2)</f>
        <v>Livonia Ave &amp; Sackman St</v>
      </c>
      <c r="I2611" s="246" t="s">
        <v>285</v>
      </c>
    </row>
    <row r="2612" spans="2:10" x14ac:dyDescent="0.2">
      <c r="B2612" s="247" t="s">
        <v>1176</v>
      </c>
      <c r="C2612" s="301">
        <v>20634</v>
      </c>
      <c r="D2612" s="260">
        <v>0.85833333333333339</v>
      </c>
      <c r="F2612" s="25">
        <v>862</v>
      </c>
      <c r="G2612" s="25"/>
      <c r="H2612" s="90" t="str">
        <f>VLOOKUP($F2612,'Alarm boxes'!$E$17:$F$962,2)</f>
        <v>Fulton St &amp; Saratoga Ave</v>
      </c>
      <c r="I2612" s="246" t="s">
        <v>44</v>
      </c>
    </row>
    <row r="2613" spans="2:10" x14ac:dyDescent="0.2">
      <c r="B2613" s="16" t="s">
        <v>1176</v>
      </c>
      <c r="C2613" s="303">
        <v>20634</v>
      </c>
      <c r="D2613" s="264">
        <v>0.90694444444444444</v>
      </c>
      <c r="E2613" s="16"/>
      <c r="F2613" s="30">
        <v>1643</v>
      </c>
      <c r="G2613" s="30"/>
      <c r="H2613" s="91" t="str">
        <f>VLOOKUP($F2613,'Alarm boxes'!$E$17:$F$962,2)</f>
        <v>Pitkin &amp; Saratoga Aves</v>
      </c>
      <c r="I2613" s="48" t="s">
        <v>49</v>
      </c>
      <c r="J2613" s="413"/>
    </row>
    <row r="2614" spans="2:10" x14ac:dyDescent="0.2">
      <c r="B2614" s="247" t="s">
        <v>1176</v>
      </c>
      <c r="C2614" s="301">
        <v>20638</v>
      </c>
      <c r="D2614" s="260">
        <v>0.37708333333333338</v>
      </c>
      <c r="F2614" s="25">
        <v>850</v>
      </c>
      <c r="G2614" s="25"/>
      <c r="H2614" s="90" t="str">
        <f>VLOOKUP($F2614,'Alarm boxes'!$E$17:$F$962,2)</f>
        <v>Hopkinson Ave &amp; Chauncey St</v>
      </c>
      <c r="I2614" s="168" t="s">
        <v>1765</v>
      </c>
    </row>
    <row r="2615" spans="2:10" x14ac:dyDescent="0.2">
      <c r="B2615" s="247" t="s">
        <v>1176</v>
      </c>
      <c r="C2615" s="301">
        <v>20638</v>
      </c>
      <c r="D2615" s="260">
        <v>0.44930555555555557</v>
      </c>
      <c r="F2615" s="25">
        <v>1656</v>
      </c>
      <c r="G2615" s="25"/>
      <c r="H2615" s="90" t="str">
        <f>VLOOKUP($F2615,'Alarm boxes'!$E$17:$F$962,2)</f>
        <v>ENY Ave &amp; Bristol St</v>
      </c>
      <c r="I2615" s="246" t="s">
        <v>1844</v>
      </c>
    </row>
    <row r="2616" spans="2:10" x14ac:dyDescent="0.2">
      <c r="B2616" s="247" t="s">
        <v>1176</v>
      </c>
      <c r="C2616" s="301">
        <v>20638</v>
      </c>
      <c r="D2616" s="260">
        <v>0.50208333333333333</v>
      </c>
      <c r="F2616" s="25">
        <v>1691</v>
      </c>
      <c r="G2616" s="25"/>
      <c r="H2616" s="90" t="str">
        <f>VLOOKUP($F2616,'Alarm boxes'!$E$17:$F$962,2)</f>
        <v>Livonia Ave &amp; Sackman St</v>
      </c>
      <c r="I2616" s="246" t="s">
        <v>285</v>
      </c>
    </row>
    <row r="2617" spans="2:10" x14ac:dyDescent="0.2">
      <c r="B2617" s="247" t="s">
        <v>1176</v>
      </c>
      <c r="C2617" s="301">
        <v>20638</v>
      </c>
      <c r="D2617" s="260">
        <v>0.54513888888888895</v>
      </c>
      <c r="F2617" s="25">
        <v>1694</v>
      </c>
      <c r="G2617" s="25"/>
      <c r="H2617" s="90" t="str">
        <f>VLOOKUP($F2617,'Alarm boxes'!$E$17:$F$962,2)</f>
        <v>Riverdale Ave &amp; Junius St</v>
      </c>
      <c r="I2617" s="246" t="s">
        <v>62</v>
      </c>
    </row>
    <row r="2618" spans="2:10" x14ac:dyDescent="0.2">
      <c r="B2618" s="247" t="s">
        <v>1176</v>
      </c>
      <c r="C2618" s="301">
        <v>20639</v>
      </c>
      <c r="D2618" s="260">
        <v>0.36458333333333331</v>
      </c>
      <c r="F2618" s="25">
        <v>2014</v>
      </c>
      <c r="G2618" s="25"/>
      <c r="H2618" s="90" t="str">
        <f>VLOOKUP($F2618,'Alarm boxes'!$E$17:$F$962,2)</f>
        <v>New Lots &amp; Miller Aves</v>
      </c>
      <c r="I2618" s="168" t="s">
        <v>1765</v>
      </c>
    </row>
    <row r="2619" spans="2:10" x14ac:dyDescent="0.2">
      <c r="B2619" s="247" t="s">
        <v>1176</v>
      </c>
      <c r="C2619" s="301">
        <v>20639</v>
      </c>
      <c r="D2619" s="260">
        <v>0.6381944444444444</v>
      </c>
      <c r="F2619" s="25">
        <v>891</v>
      </c>
      <c r="G2619" s="25"/>
      <c r="H2619" s="90" t="str">
        <f>VLOOKUP($F2619,'Alarm boxes'!$E$17:$F$962,2)</f>
        <v>Reid Ave &amp; Marion St</v>
      </c>
      <c r="I2619" s="246" t="s">
        <v>44</v>
      </c>
    </row>
    <row r="2620" spans="2:10" x14ac:dyDescent="0.2">
      <c r="B2620" s="247" t="s">
        <v>1176</v>
      </c>
      <c r="C2620" s="301">
        <v>20641</v>
      </c>
      <c r="D2620" s="260">
        <v>0.92361111111111116</v>
      </c>
      <c r="F2620" s="25">
        <v>2113</v>
      </c>
      <c r="G2620" s="25"/>
      <c r="H2620" s="90" t="str">
        <f>VLOOKUP($F2620,'Alarm boxes'!$E$17:$F$962,2)</f>
        <v>Lott Ave &amp; Amboy St</v>
      </c>
      <c r="I2620" s="246" t="s">
        <v>44</v>
      </c>
    </row>
    <row r="2621" spans="2:10" x14ac:dyDescent="0.2">
      <c r="B2621" s="247" t="s">
        <v>1176</v>
      </c>
      <c r="C2621" s="301">
        <v>20641</v>
      </c>
      <c r="D2621" s="260">
        <v>0.96319444444444446</v>
      </c>
      <c r="F2621" s="25">
        <v>1647</v>
      </c>
      <c r="G2621" s="25"/>
      <c r="H2621" s="90" t="str">
        <f>VLOOKUP($F2621,'Alarm boxes'!$E$17:$F$962,2)</f>
        <v>Saratoga Ave &amp; Bergen St</v>
      </c>
      <c r="I2621" s="246" t="s">
        <v>91</v>
      </c>
    </row>
    <row r="2622" spans="2:10" x14ac:dyDescent="0.2">
      <c r="B2622" s="247" t="s">
        <v>1176</v>
      </c>
      <c r="C2622" s="301">
        <v>20642</v>
      </c>
      <c r="D2622" s="260">
        <v>8.4027777777777771E-2</v>
      </c>
      <c r="F2622" s="25">
        <v>1691</v>
      </c>
      <c r="G2622" s="25"/>
      <c r="H2622" s="90" t="str">
        <f>VLOOKUP($F2622,'Alarm boxes'!$E$17:$F$962,2)</f>
        <v>Livonia Ave &amp; Sackman St</v>
      </c>
      <c r="I2622" s="246" t="s">
        <v>50</v>
      </c>
    </row>
    <row r="2623" spans="2:10" x14ac:dyDescent="0.2">
      <c r="B2623" s="247" t="s">
        <v>1176</v>
      </c>
      <c r="C2623" s="301">
        <v>20642</v>
      </c>
      <c r="D2623" s="260">
        <v>0.30277777777777776</v>
      </c>
      <c r="F2623" s="247">
        <v>1622</v>
      </c>
      <c r="G2623" s="25"/>
      <c r="H2623" s="90" t="str">
        <f>VLOOKUP($F2623,'Alarm boxes'!$E$17:$F$962,2)</f>
        <v>Rochester Ave &amp; Park Pl</v>
      </c>
      <c r="I2623" s="246" t="s">
        <v>569</v>
      </c>
    </row>
    <row r="2624" spans="2:10" x14ac:dyDescent="0.2">
      <c r="B2624" s="247" t="s">
        <v>1176</v>
      </c>
      <c r="C2624" s="301">
        <v>20642</v>
      </c>
      <c r="D2624" s="260">
        <v>0.75624999999999998</v>
      </c>
      <c r="F2624" s="247">
        <v>1622</v>
      </c>
      <c r="G2624" s="25"/>
      <c r="H2624" s="90" t="str">
        <f>VLOOKUP($F2624,'Alarm boxes'!$E$17:$F$962,2)</f>
        <v>Rochester Ave &amp; Park Pl</v>
      </c>
      <c r="I2624" s="168" t="s">
        <v>1765</v>
      </c>
    </row>
    <row r="2625" spans="2:9" x14ac:dyDescent="0.2">
      <c r="B2625" s="247" t="s">
        <v>1176</v>
      </c>
      <c r="C2625" s="301">
        <v>20642</v>
      </c>
      <c r="D2625" s="260">
        <v>0.78333333333333333</v>
      </c>
      <c r="F2625" s="247">
        <v>1648</v>
      </c>
      <c r="G2625" s="25"/>
      <c r="H2625" s="90" t="str">
        <f>VLOOKUP($F2625,'Alarm boxes'!$E$17:$F$962,2)</f>
        <v>Howard Ave &amp; Pacific St</v>
      </c>
      <c r="I2625" s="246" t="s">
        <v>515</v>
      </c>
    </row>
    <row r="2626" spans="2:9" x14ac:dyDescent="0.2">
      <c r="B2626" s="247" t="s">
        <v>1176</v>
      </c>
      <c r="C2626" s="301">
        <v>20647</v>
      </c>
      <c r="D2626" s="260">
        <v>0.43263888888888885</v>
      </c>
      <c r="F2626" s="247">
        <v>2014</v>
      </c>
      <c r="G2626" s="25"/>
      <c r="H2626" s="90" t="str">
        <f>VLOOKUP($F2626,'Alarm boxes'!$E$17:$F$962,2)</f>
        <v>New Lots &amp; Miller Aves</v>
      </c>
      <c r="I2626" s="168" t="s">
        <v>1765</v>
      </c>
    </row>
    <row r="2627" spans="2:9" x14ac:dyDescent="0.2">
      <c r="B2627" s="247" t="s">
        <v>1176</v>
      </c>
      <c r="C2627" s="301">
        <v>20647</v>
      </c>
      <c r="D2627" s="260">
        <v>0.66875000000000007</v>
      </c>
      <c r="F2627" s="247">
        <v>1703</v>
      </c>
      <c r="G2627" s="25"/>
      <c r="H2627" s="90" t="str">
        <f>VLOOKUP($F2627,'Alarm boxes'!$E$17:$F$962,2)</f>
        <v>Dumont &amp; Snediker Aves</v>
      </c>
      <c r="I2627" s="168" t="s">
        <v>1765</v>
      </c>
    </row>
    <row r="2628" spans="2:9" x14ac:dyDescent="0.2">
      <c r="B2628" s="247" t="s">
        <v>1176</v>
      </c>
      <c r="C2628" s="301">
        <v>20649</v>
      </c>
      <c r="D2628" s="260">
        <v>0.88541666666666663</v>
      </c>
      <c r="F2628" s="247">
        <v>2119</v>
      </c>
      <c r="G2628" s="25"/>
      <c r="H2628" s="90" t="str">
        <f>VLOOKUP($F2628,'Alarm boxes'!$E$17:$F$962,2)</f>
        <v>Van Sinderin &amp; New Lots Aves</v>
      </c>
      <c r="I2628" s="246" t="s">
        <v>102</v>
      </c>
    </row>
    <row r="2629" spans="2:9" x14ac:dyDescent="0.2">
      <c r="B2629" s="247" t="s">
        <v>1176</v>
      </c>
      <c r="C2629" s="301">
        <v>20650</v>
      </c>
      <c r="D2629" s="260">
        <v>9.5833333333333326E-2</v>
      </c>
      <c r="F2629" s="247">
        <v>840</v>
      </c>
      <c r="G2629" s="25"/>
      <c r="H2629" s="90" t="str">
        <f>VLOOKUP($F2629,'Alarm boxes'!$E$17:$F$962,2)</f>
        <v>Bway &amp; Aberdeen St</v>
      </c>
      <c r="I2629" s="168" t="s">
        <v>1765</v>
      </c>
    </row>
    <row r="2630" spans="2:9" x14ac:dyDescent="0.2">
      <c r="B2630" s="247" t="s">
        <v>1176</v>
      </c>
      <c r="C2630" s="301">
        <v>20650</v>
      </c>
      <c r="D2630" s="260">
        <v>0.78472222222222221</v>
      </c>
      <c r="F2630" s="247">
        <v>1642</v>
      </c>
      <c r="G2630" s="25"/>
      <c r="H2630" s="90" t="str">
        <f>VLOOKUP($F2630,'Alarm boxes'!$E$17:$F$962,2)</f>
        <v>ENY &amp; Howard Aves</v>
      </c>
      <c r="I2630" s="246" t="s">
        <v>61</v>
      </c>
    </row>
    <row r="2631" spans="2:9" x14ac:dyDescent="0.2">
      <c r="B2631" s="247" t="s">
        <v>1176</v>
      </c>
      <c r="C2631" s="301">
        <v>20650</v>
      </c>
      <c r="D2631" s="260">
        <v>0.83263888888888893</v>
      </c>
      <c r="F2631" s="247">
        <v>1687</v>
      </c>
      <c r="G2631" s="25"/>
      <c r="H2631" s="90" t="str">
        <f>VLOOKUP($F2631,'Alarm boxes'!$E$17:$F$962,2)</f>
        <v>Blake Ave &amp; Christopher St</v>
      </c>
      <c r="I2631" s="246" t="s">
        <v>44</v>
      </c>
    </row>
    <row r="2632" spans="2:9" x14ac:dyDescent="0.2">
      <c r="B2632" s="247" t="s">
        <v>1176</v>
      </c>
      <c r="C2632" s="301">
        <v>20650</v>
      </c>
      <c r="D2632" s="260">
        <v>0.89236111111111116</v>
      </c>
      <c r="F2632" s="247">
        <v>1672</v>
      </c>
      <c r="G2632" s="25"/>
      <c r="H2632" s="90" t="str">
        <f>VLOOKUP($F2632,'Alarm boxes'!$E$17:$F$962,2)</f>
        <v>Belmont  &amp; Thatford Aves</v>
      </c>
      <c r="I2632" s="246" t="s">
        <v>1347</v>
      </c>
    </row>
    <row r="2633" spans="2:9" x14ac:dyDescent="0.2">
      <c r="B2633" s="247" t="s">
        <v>1176</v>
      </c>
      <c r="C2633" s="301">
        <v>20650</v>
      </c>
      <c r="D2633" s="260">
        <v>0.98125000000000007</v>
      </c>
      <c r="F2633" s="247">
        <v>1672</v>
      </c>
      <c r="G2633" s="25"/>
      <c r="H2633" s="90" t="str">
        <f>VLOOKUP($F2633,'Alarm boxes'!$E$17:$F$962,2)</f>
        <v>Belmont  &amp; Thatford Aves</v>
      </c>
      <c r="I2633" s="246" t="s">
        <v>44</v>
      </c>
    </row>
    <row r="2634" spans="2:9" x14ac:dyDescent="0.2">
      <c r="B2634" s="247" t="s">
        <v>1176</v>
      </c>
      <c r="C2634" s="301">
        <v>20651</v>
      </c>
      <c r="D2634" s="260">
        <v>0.13055555555555556</v>
      </c>
      <c r="F2634" s="247">
        <v>1655</v>
      </c>
      <c r="G2634" s="25"/>
      <c r="H2634" s="90" t="str">
        <f>VLOOKUP($F2634,'Alarm boxes'!$E$17:$F$962,2)</f>
        <v>Hopkinson Ave &amp; Prospect Pl</v>
      </c>
      <c r="I2634" s="246" t="s">
        <v>1347</v>
      </c>
    </row>
    <row r="2635" spans="2:9" x14ac:dyDescent="0.2">
      <c r="B2635" s="247" t="s">
        <v>1176</v>
      </c>
      <c r="C2635" s="301">
        <v>20656</v>
      </c>
      <c r="D2635" s="260">
        <v>0.43611111111111112</v>
      </c>
      <c r="F2635" s="247">
        <v>2003</v>
      </c>
      <c r="G2635" s="25"/>
      <c r="H2635" s="90" t="str">
        <f>VLOOKUP($F2635,'Alarm boxes'!$E$17:$F$962,2)</f>
        <v>Blake &amp; Van Sinderin</v>
      </c>
      <c r="I2635" s="168" t="s">
        <v>1765</v>
      </c>
    </row>
    <row r="2636" spans="2:9" x14ac:dyDescent="0.2">
      <c r="B2636" s="247" t="s">
        <v>1176</v>
      </c>
      <c r="C2636" s="301">
        <v>20656</v>
      </c>
      <c r="D2636" s="260">
        <v>0.52569444444444446</v>
      </c>
      <c r="F2636" s="247">
        <v>1671</v>
      </c>
      <c r="G2636" s="25"/>
      <c r="H2636" s="90" t="str">
        <f>VLOOKUP($F2636,'Alarm boxes'!$E$17:$F$962,2)</f>
        <v>Rockaway &amp; Sutter Aves</v>
      </c>
      <c r="I2636" s="246" t="s">
        <v>44</v>
      </c>
    </row>
    <row r="2637" spans="2:9" x14ac:dyDescent="0.2">
      <c r="B2637" s="247" t="s">
        <v>1176</v>
      </c>
      <c r="C2637" s="301">
        <v>20656</v>
      </c>
      <c r="D2637" s="260">
        <v>0.64583333333333337</v>
      </c>
      <c r="F2637" s="247">
        <v>1611</v>
      </c>
      <c r="G2637" s="25"/>
      <c r="H2637" s="90" t="str">
        <f>VLOOKUP($F2637,'Alarm boxes'!$E$17:$F$962,2)</f>
        <v>East NY Ave &amp; Osborne St</v>
      </c>
      <c r="I2637" s="246" t="s">
        <v>44</v>
      </c>
    </row>
    <row r="2638" spans="2:9" x14ac:dyDescent="0.2">
      <c r="B2638" s="247" t="s">
        <v>1176</v>
      </c>
      <c r="C2638" s="301">
        <v>20656</v>
      </c>
      <c r="D2638" s="260">
        <v>0.71111111111111114</v>
      </c>
      <c r="F2638" s="247">
        <v>1704</v>
      </c>
      <c r="G2638" s="25"/>
      <c r="H2638" s="90" t="str">
        <f>VLOOKUP($F2638,'Alarm boxes'!$E$17:$F$962,2)</f>
        <v>Blake Ave &amp; Hinsdale St</v>
      </c>
      <c r="I2638" s="246" t="s">
        <v>50</v>
      </c>
    </row>
    <row r="2639" spans="2:9" x14ac:dyDescent="0.2">
      <c r="B2639" s="247" t="s">
        <v>1176</v>
      </c>
      <c r="C2639" s="301">
        <v>20657</v>
      </c>
      <c r="D2639" s="260">
        <v>0.36180555555555555</v>
      </c>
      <c r="F2639" s="247">
        <v>1624</v>
      </c>
      <c r="G2639" s="25"/>
      <c r="H2639" s="90" t="str">
        <f>VLOOKUP($F2639,'Alarm boxes'!$E$17:$F$962,2)</f>
        <v>Buffalo Ave &amp; Lincoln Pl</v>
      </c>
      <c r="I2639" s="168" t="s">
        <v>1765</v>
      </c>
    </row>
    <row r="2640" spans="2:9" x14ac:dyDescent="0.2">
      <c r="B2640" s="247" t="s">
        <v>1176</v>
      </c>
      <c r="C2640" s="301">
        <v>20657</v>
      </c>
      <c r="D2640" s="260">
        <v>0.4458333333333333</v>
      </c>
      <c r="F2640" s="247">
        <v>3933</v>
      </c>
      <c r="G2640" s="25"/>
      <c r="H2640" s="90" t="str">
        <f>VLOOKUP($F2640,'Alarm boxes'!$E$17:$F$962,2)</f>
        <v>Eastern Pkway &amp; Herkimer St</v>
      </c>
      <c r="I2640" s="168" t="s">
        <v>1765</v>
      </c>
    </row>
    <row r="2641" spans="2:10" x14ac:dyDescent="0.2">
      <c r="B2641" s="247" t="s">
        <v>1176</v>
      </c>
      <c r="C2641" s="301">
        <v>20659</v>
      </c>
      <c r="D2641" s="260">
        <v>0.89583333333333337</v>
      </c>
      <c r="F2641" s="247">
        <v>858</v>
      </c>
      <c r="G2641" s="25"/>
      <c r="H2641" s="90" t="str">
        <f>VLOOKUP($F2641,'Alarm boxes'!$E$17:$F$962,2)</f>
        <v>Saratoga Ave &amp; Marion Stt</v>
      </c>
      <c r="I2641" s="168" t="s">
        <v>1765</v>
      </c>
    </row>
    <row r="2642" spans="2:10" x14ac:dyDescent="0.2">
      <c r="B2642" s="247" t="s">
        <v>1176</v>
      </c>
      <c r="C2642" s="301">
        <v>20660</v>
      </c>
      <c r="D2642" s="260">
        <v>0.80347222222222225</v>
      </c>
      <c r="F2642" s="247">
        <v>2022</v>
      </c>
      <c r="G2642" s="25"/>
      <c r="H2642" s="90" t="str">
        <f>VLOOKUP($F2642,'Alarm boxes'!$E$17:$F$962,2)</f>
        <v>Glenmore &amp; Alabama Aves</v>
      </c>
      <c r="I2642" s="246" t="s">
        <v>44</v>
      </c>
    </row>
    <row r="2643" spans="2:10" x14ac:dyDescent="0.2">
      <c r="B2643" s="247" t="s">
        <v>1176</v>
      </c>
      <c r="C2643" s="301">
        <v>20664</v>
      </c>
      <c r="D2643" s="260">
        <v>0.5180555555555556</v>
      </c>
      <c r="F2643" s="247">
        <v>1696</v>
      </c>
      <c r="G2643" s="25"/>
      <c r="H2643" s="90" t="str">
        <f>VLOOKUP($F2643,'Alarm boxes'!$E$17:$F$962,2)</f>
        <v>Livonia  &amp; Sartoga Aves</v>
      </c>
      <c r="I2643" s="246" t="s">
        <v>44</v>
      </c>
    </row>
    <row r="2644" spans="2:10" x14ac:dyDescent="0.2">
      <c r="B2644" s="247" t="s">
        <v>1176</v>
      </c>
      <c r="C2644" s="301">
        <v>20664</v>
      </c>
      <c r="D2644" s="260">
        <v>0.61319444444444449</v>
      </c>
      <c r="F2644" s="247">
        <v>1668</v>
      </c>
      <c r="G2644" s="25"/>
      <c r="H2644" s="90" t="str">
        <f>VLOOKUP($F2644,'Alarm boxes'!$E$17:$F$962,2)</f>
        <v>Livonia &amp; Rockaway Aves</v>
      </c>
      <c r="I2644" s="246" t="s">
        <v>1851</v>
      </c>
    </row>
    <row r="2645" spans="2:10" x14ac:dyDescent="0.2">
      <c r="B2645" s="247" t="s">
        <v>1176</v>
      </c>
      <c r="C2645" s="301">
        <v>20664</v>
      </c>
      <c r="D2645" s="260">
        <v>0.64097222222222217</v>
      </c>
      <c r="F2645" s="247">
        <v>3921</v>
      </c>
      <c r="G2645" s="25"/>
      <c r="H2645" s="90" t="str">
        <f>VLOOKUP($F2645,'Alarm boxes'!$E$17:$F$962,2)</f>
        <v>Eastern Pkway &amp; Howard Ave</v>
      </c>
      <c r="I2645" s="246" t="s">
        <v>50</v>
      </c>
    </row>
    <row r="2646" spans="2:10" x14ac:dyDescent="0.2">
      <c r="B2646" s="247" t="s">
        <v>1176</v>
      </c>
      <c r="C2646" s="301">
        <v>20664</v>
      </c>
      <c r="D2646" s="260">
        <v>0.8847222222222223</v>
      </c>
      <c r="F2646" s="247">
        <v>1690</v>
      </c>
      <c r="G2646" s="25"/>
      <c r="H2646" s="90" t="str">
        <f>VLOOKUP($F2646,'Alarm boxes'!$E$17:$F$962,2)</f>
        <v>Dumont Ave &amp; Powell St</v>
      </c>
      <c r="I2646" s="246" t="s">
        <v>44</v>
      </c>
    </row>
    <row r="2647" spans="2:10" x14ac:dyDescent="0.2">
      <c r="B2647" s="247" t="s">
        <v>1176</v>
      </c>
      <c r="C2647" s="301">
        <v>20665</v>
      </c>
      <c r="D2647" s="260">
        <v>0.10555555555555556</v>
      </c>
      <c r="F2647" s="247">
        <v>860</v>
      </c>
      <c r="G2647" s="25"/>
      <c r="H2647" s="90" t="str">
        <f>VLOOKUP($F2647,'Alarm boxes'!$E$17:$F$962,2)</f>
        <v>Saratoga Ave &amp; McDougal St</v>
      </c>
      <c r="I2647" s="246" t="s">
        <v>49</v>
      </c>
    </row>
    <row r="2648" spans="2:10" x14ac:dyDescent="0.2">
      <c r="B2648" s="247" t="s">
        <v>1176</v>
      </c>
      <c r="C2648" s="301">
        <v>20665</v>
      </c>
      <c r="D2648" s="260">
        <v>0.48194444444444445</v>
      </c>
      <c r="F2648" s="247">
        <v>1620</v>
      </c>
      <c r="G2648" s="25"/>
      <c r="H2648" s="90" t="str">
        <f>VLOOKUP($F2648,'Alarm boxes'!$E$17:$F$962,2)</f>
        <v>Buffalo Ave &amp; Bergen St</v>
      </c>
      <c r="I2648" s="246" t="s">
        <v>192</v>
      </c>
    </row>
    <row r="2649" spans="2:10" x14ac:dyDescent="0.2">
      <c r="B2649" s="247" t="s">
        <v>1176</v>
      </c>
      <c r="C2649" s="301">
        <v>20665</v>
      </c>
      <c r="D2649" s="260">
        <v>0.53333333333333333</v>
      </c>
      <c r="F2649" s="247">
        <v>1903</v>
      </c>
      <c r="G2649" s="25"/>
      <c r="H2649" s="90" t="str">
        <f>VLOOKUP($F2649,'Alarm boxes'!$E$17:$F$962,2)</f>
        <v>New Lots &amp; Sheffield Aves</v>
      </c>
      <c r="I2649" s="246" t="s">
        <v>196</v>
      </c>
    </row>
    <row r="2650" spans="2:10" x14ac:dyDescent="0.2">
      <c r="B2650" s="247" t="s">
        <v>1176</v>
      </c>
      <c r="C2650" s="301">
        <v>20667</v>
      </c>
      <c r="D2650" s="260">
        <v>0.78611111111111109</v>
      </c>
      <c r="F2650" s="247">
        <v>1662</v>
      </c>
      <c r="G2650" s="25"/>
      <c r="H2650" s="90" t="str">
        <f>VLOOKUP($F2650,'Alarm boxes'!$E$17:$F$962,2)</f>
        <v>Blake Ave &amp; Chester St</v>
      </c>
      <c r="I2650" s="246" t="s">
        <v>44</v>
      </c>
    </row>
    <row r="2651" spans="2:10" x14ac:dyDescent="0.2">
      <c r="B2651" s="247" t="s">
        <v>1176</v>
      </c>
      <c r="C2651" s="301">
        <v>20667</v>
      </c>
      <c r="D2651" s="260">
        <v>0.90972222222222221</v>
      </c>
      <c r="F2651" s="247">
        <v>1687</v>
      </c>
      <c r="G2651" s="25"/>
      <c r="H2651" s="90" t="str">
        <f>VLOOKUP($F2651,'Alarm boxes'!$E$17:$F$962,2)</f>
        <v>Blake Ave &amp; Christopher St</v>
      </c>
      <c r="I2651" s="246" t="s">
        <v>44</v>
      </c>
    </row>
    <row r="2652" spans="2:10" x14ac:dyDescent="0.2">
      <c r="B2652" s="16" t="s">
        <v>1176</v>
      </c>
      <c r="C2652" s="303">
        <v>20667</v>
      </c>
      <c r="D2652" s="264">
        <v>0.93611111111111101</v>
      </c>
      <c r="E2652" s="16"/>
      <c r="F2652" s="16">
        <v>1643</v>
      </c>
      <c r="G2652" s="30"/>
      <c r="H2652" s="91" t="str">
        <f>VLOOKUP($F2652,'Alarm boxes'!$E$17:$F$962,2)</f>
        <v>Pitkin &amp; Saratoga Aves</v>
      </c>
      <c r="I2652" s="48" t="s">
        <v>1347</v>
      </c>
      <c r="J2652" s="413"/>
    </row>
    <row r="2653" spans="2:10" x14ac:dyDescent="0.2">
      <c r="B2653" s="247" t="s">
        <v>1176</v>
      </c>
      <c r="C2653" s="301">
        <v>20668</v>
      </c>
      <c r="D2653" s="260">
        <v>8.3333333333333332E-3</v>
      </c>
      <c r="F2653" s="247">
        <v>1669</v>
      </c>
      <c r="G2653" s="25"/>
      <c r="H2653" s="90" t="str">
        <f>VLOOKUP($F2653,'Alarm boxes'!$E$17:$F$962,2)</f>
        <v>Dumont Ave &amp; Thatford St</v>
      </c>
      <c r="I2653" s="246" t="s">
        <v>62</v>
      </c>
    </row>
    <row r="2654" spans="2:10" x14ac:dyDescent="0.2">
      <c r="B2654" s="247" t="s">
        <v>1176</v>
      </c>
      <c r="C2654" s="301">
        <v>20668</v>
      </c>
      <c r="D2654" s="260">
        <v>2.1527777777777781E-2</v>
      </c>
      <c r="F2654" s="247">
        <v>1663</v>
      </c>
      <c r="G2654" s="25"/>
      <c r="H2654" s="90" t="str">
        <f>VLOOKUP($F2654,'Alarm boxes'!$E$17:$F$962,2)</f>
        <v>Dumont Ave &amp; Bristol St</v>
      </c>
      <c r="I2654" s="246" t="s">
        <v>1851</v>
      </c>
    </row>
    <row r="2655" spans="2:10" x14ac:dyDescent="0.2">
      <c r="B2655" s="247" t="s">
        <v>1176</v>
      </c>
      <c r="C2655" s="301">
        <v>20672</v>
      </c>
      <c r="D2655" s="260">
        <v>0.41388888888888892</v>
      </c>
      <c r="F2655" s="247">
        <v>1661</v>
      </c>
      <c r="G2655" s="25"/>
      <c r="H2655" s="90" t="str">
        <f>VLOOKUP($F2655,'Alarm boxes'!$E$17:$F$962,2)</f>
        <v>Blake Ave &amp; Amboy St</v>
      </c>
      <c r="I2655" s="246" t="s">
        <v>44</v>
      </c>
    </row>
    <row r="2656" spans="2:10" x14ac:dyDescent="0.2">
      <c r="B2656" s="247" t="s">
        <v>1176</v>
      </c>
      <c r="C2656" s="301">
        <v>20672</v>
      </c>
      <c r="D2656" s="260">
        <v>0.52152777777777781</v>
      </c>
      <c r="F2656" s="247">
        <v>1644</v>
      </c>
      <c r="G2656" s="25"/>
      <c r="H2656" s="90" t="str">
        <f>VLOOKUP($F2656,'Alarm boxes'!$E$17:$F$962,2)</f>
        <v>Howard Ave &amp; Sterling Pl</v>
      </c>
      <c r="I2656" s="168" t="s">
        <v>1765</v>
      </c>
    </row>
    <row r="2657" spans="2:9" x14ac:dyDescent="0.2">
      <c r="B2657" s="247" t="s">
        <v>1176</v>
      </c>
      <c r="C2657" s="301">
        <v>20672</v>
      </c>
      <c r="D2657" s="260">
        <v>0.62083333333333335</v>
      </c>
      <c r="F2657" s="247">
        <v>851</v>
      </c>
      <c r="G2657" s="25"/>
      <c r="H2657" s="90" t="str">
        <f>VLOOKUP($F2657,'Alarm boxes'!$E$17:$F$962,2)</f>
        <v>Hopkinson Ave &amp; Decatur St</v>
      </c>
      <c r="I2657" s="168" t="s">
        <v>1765</v>
      </c>
    </row>
    <row r="2658" spans="2:9" x14ac:dyDescent="0.2">
      <c r="B2658" s="247" t="s">
        <v>1176</v>
      </c>
      <c r="C2658" s="301">
        <v>20673</v>
      </c>
      <c r="D2658" s="260">
        <v>0.64236111111111105</v>
      </c>
      <c r="F2658" s="247">
        <v>869</v>
      </c>
      <c r="G2658" s="25"/>
      <c r="H2658" s="90" t="str">
        <f>VLOOKUP($F2658,'Alarm boxes'!$E$17:$F$962,2)</f>
        <v>Decatur St &amp; Patchen Ave</v>
      </c>
      <c r="I2658" s="168" t="s">
        <v>1765</v>
      </c>
    </row>
    <row r="2659" spans="2:9" x14ac:dyDescent="0.2">
      <c r="B2659" s="247" t="s">
        <v>1176</v>
      </c>
      <c r="C2659" s="301">
        <v>20673</v>
      </c>
      <c r="D2659" s="260">
        <v>0.72569444444444453</v>
      </c>
      <c r="F2659" s="247">
        <v>1689</v>
      </c>
      <c r="G2659" s="25"/>
      <c r="H2659" s="90" t="str">
        <f>VLOOKUP($F2659,'Alarm boxes'!$E$17:$F$962,2)</f>
        <v>Dumont &amp; Stone Aves</v>
      </c>
      <c r="I2659" s="246" t="s">
        <v>44</v>
      </c>
    </row>
    <row r="2660" spans="2:9" x14ac:dyDescent="0.2">
      <c r="B2660" s="247" t="s">
        <v>1176</v>
      </c>
      <c r="C2660" s="301">
        <v>20675</v>
      </c>
      <c r="D2660" s="260">
        <v>0.82430555555555562</v>
      </c>
      <c r="F2660" s="247">
        <v>1660</v>
      </c>
      <c r="G2660" s="25"/>
      <c r="H2660" s="90" t="str">
        <f>VLOOKUP($F2660,'Alarm boxes'!$E$17:$F$962,2)</f>
        <v>Blake &amp; Saratoga Aves</v>
      </c>
      <c r="I2660" s="246" t="s">
        <v>44</v>
      </c>
    </row>
    <row r="2661" spans="2:9" x14ac:dyDescent="0.2">
      <c r="B2661" s="247" t="s">
        <v>1176</v>
      </c>
      <c r="C2661" s="301">
        <v>20676</v>
      </c>
      <c r="D2661" s="260">
        <v>0.9784722222222223</v>
      </c>
      <c r="F2661" s="247">
        <v>1708</v>
      </c>
      <c r="G2661" s="25"/>
      <c r="H2661" s="90" t="str">
        <f>VLOOKUP($F2661,'Alarm boxes'!$E$17:$F$962,2)</f>
        <v>Glenmore &amp; Van Sinderin Aves</v>
      </c>
      <c r="I2661" s="168" t="s">
        <v>1765</v>
      </c>
    </row>
    <row r="2662" spans="2:9" x14ac:dyDescent="0.2">
      <c r="B2662" s="247" t="s">
        <v>1176</v>
      </c>
      <c r="C2662" s="301">
        <v>20677</v>
      </c>
      <c r="D2662" s="260">
        <v>0.1875</v>
      </c>
      <c r="F2662" s="247">
        <v>1647</v>
      </c>
      <c r="G2662" s="25"/>
      <c r="H2662" s="90" t="str">
        <f>VLOOKUP($F2662,'Alarm boxes'!$E$17:$F$962,2)</f>
        <v>Saratoga Ave &amp; Bergen St</v>
      </c>
      <c r="I2662" s="246" t="s">
        <v>62</v>
      </c>
    </row>
    <row r="2663" spans="2:9" x14ac:dyDescent="0.2">
      <c r="B2663" s="247" t="s">
        <v>1176</v>
      </c>
      <c r="C2663" s="301">
        <v>20680</v>
      </c>
      <c r="D2663" s="260">
        <v>0.3923611111111111</v>
      </c>
      <c r="F2663" s="247">
        <v>1667</v>
      </c>
      <c r="G2663" s="25"/>
      <c r="H2663" s="90" t="str">
        <f>VLOOKUP($F2663,'Alarm boxes'!$E$17:$F$962,2)</f>
        <v>Riverdale Ave &amp; Chester St</v>
      </c>
      <c r="I2663" s="246" t="s">
        <v>50</v>
      </c>
    </row>
    <row r="2664" spans="2:9" x14ac:dyDescent="0.2">
      <c r="B2664" s="247" t="s">
        <v>1176</v>
      </c>
      <c r="C2664" s="301">
        <v>20680</v>
      </c>
      <c r="D2664" s="260">
        <v>0.47569444444444442</v>
      </c>
      <c r="F2664" s="247">
        <v>865</v>
      </c>
      <c r="G2664" s="25"/>
      <c r="H2664" s="90" t="str">
        <f>VLOOKUP($F2664,'Alarm boxes'!$E$17:$F$962,2)</f>
        <v>Patchen Ave &amp; Fulton St</v>
      </c>
      <c r="I2664" s="168" t="s">
        <v>1765</v>
      </c>
    </row>
    <row r="2665" spans="2:9" x14ac:dyDescent="0.2">
      <c r="B2665" s="247" t="s">
        <v>1176</v>
      </c>
      <c r="C2665" s="301">
        <v>20680</v>
      </c>
      <c r="D2665" s="260">
        <v>0.50972222222222219</v>
      </c>
      <c r="F2665" s="247">
        <v>1689</v>
      </c>
      <c r="G2665" s="25"/>
      <c r="H2665" s="90" t="str">
        <f>VLOOKUP($F2665,'Alarm boxes'!$E$17:$F$962,2)</f>
        <v>Dumont &amp; Stone Aves</v>
      </c>
      <c r="I2665" s="246" t="s">
        <v>1888</v>
      </c>
    </row>
    <row r="2666" spans="2:9" x14ac:dyDescent="0.2">
      <c r="B2666" s="247" t="s">
        <v>1176</v>
      </c>
      <c r="C2666" s="301">
        <v>20681</v>
      </c>
      <c r="D2666" s="260">
        <v>0.51736111111111105</v>
      </c>
      <c r="F2666" s="247">
        <v>1670</v>
      </c>
      <c r="G2666" s="25"/>
      <c r="H2666" s="90" t="str">
        <f>VLOOKUP($F2666,'Alarm boxes'!$E$17:$F$962,2)</f>
        <v>Blake Ave, 500' E of Rockway Ave</v>
      </c>
      <c r="I2666" s="246" t="s">
        <v>44</v>
      </c>
    </row>
    <row r="2667" spans="2:9" x14ac:dyDescent="0.2">
      <c r="B2667" s="247" t="s">
        <v>1176</v>
      </c>
      <c r="C2667" s="301">
        <v>20681</v>
      </c>
      <c r="D2667" s="260">
        <v>0.70694444444444438</v>
      </c>
      <c r="F2667" s="247">
        <v>2013</v>
      </c>
      <c r="G2667" s="25"/>
      <c r="H2667" s="90" t="str">
        <f>VLOOKUP($F2667,'Alarm boxes'!$E$17:$F$962,2)</f>
        <v>Newport &amp; Williams Aves</v>
      </c>
      <c r="I2667" s="246" t="s">
        <v>569</v>
      </c>
    </row>
    <row r="2668" spans="2:9" x14ac:dyDescent="0.2">
      <c r="B2668" s="247" t="s">
        <v>1176</v>
      </c>
      <c r="C2668" s="301">
        <v>20683</v>
      </c>
      <c r="D2668" s="260">
        <v>0.7583333333333333</v>
      </c>
      <c r="F2668" s="247">
        <v>1689</v>
      </c>
      <c r="G2668" s="25"/>
      <c r="H2668" s="90" t="str">
        <f>VLOOKUP($F2668,'Alarm boxes'!$E$17:$F$962,2)</f>
        <v>Dumont &amp; Stone Aves</v>
      </c>
      <c r="I2668" s="246" t="s">
        <v>91</v>
      </c>
    </row>
    <row r="2669" spans="2:9" x14ac:dyDescent="0.2">
      <c r="B2669" s="247" t="s">
        <v>1176</v>
      </c>
      <c r="C2669" s="301">
        <v>20683</v>
      </c>
      <c r="D2669" s="260">
        <v>0.80347222222222225</v>
      </c>
      <c r="F2669" s="247">
        <v>1685</v>
      </c>
      <c r="G2669" s="25"/>
      <c r="H2669" s="90" t="str">
        <f>VLOOKUP($F2669,'Alarm boxes'!$E$17:$F$962,2)</f>
        <v>Belmont &amp; Stone Aves</v>
      </c>
      <c r="I2669" s="246" t="s">
        <v>1576</v>
      </c>
    </row>
    <row r="2670" spans="2:9" x14ac:dyDescent="0.2">
      <c r="B2670" s="247" t="s">
        <v>1176</v>
      </c>
      <c r="C2670" s="301">
        <v>20683</v>
      </c>
      <c r="D2670" s="260">
        <v>0.83333333333333337</v>
      </c>
      <c r="F2670" s="247">
        <v>1704</v>
      </c>
      <c r="G2670" s="25"/>
      <c r="H2670" s="90" t="str">
        <f>VLOOKUP($F2670,'Alarm boxes'!$E$17:$F$962,2)</f>
        <v>Blake Ave &amp; Hinsdale St</v>
      </c>
      <c r="I2670" s="246" t="s">
        <v>44</v>
      </c>
    </row>
    <row r="2671" spans="2:9" x14ac:dyDescent="0.2">
      <c r="B2671" s="247" t="s">
        <v>1176</v>
      </c>
      <c r="C2671" s="301">
        <v>20683</v>
      </c>
      <c r="D2671" s="260">
        <v>0.85972222222222217</v>
      </c>
      <c r="F2671" s="247">
        <v>848</v>
      </c>
      <c r="G2671" s="25"/>
      <c r="H2671" s="90" t="str">
        <f>VLOOKUP($F2671,'Alarm boxes'!$E$17:$F$962,2)</f>
        <v>Hopkinson Ave &amp; Sumpter St</v>
      </c>
      <c r="I2671" s="246" t="s">
        <v>44</v>
      </c>
    </row>
    <row r="2672" spans="2:9" x14ac:dyDescent="0.2">
      <c r="B2672" s="247" t="s">
        <v>1176</v>
      </c>
      <c r="C2672" s="301">
        <v>20683</v>
      </c>
      <c r="D2672" s="260">
        <v>0.87361111111111101</v>
      </c>
      <c r="F2672" s="247">
        <v>1714</v>
      </c>
      <c r="G2672" s="25"/>
      <c r="H2672" s="90" t="str">
        <f>VLOOKUP($F2672,'Alarm boxes'!$E$17:$F$962,2)</f>
        <v>Liberty &amp; Williams Aves</v>
      </c>
      <c r="I2672" s="246" t="s">
        <v>44</v>
      </c>
    </row>
    <row r="2673" spans="2:10" x14ac:dyDescent="0.2">
      <c r="B2673" s="34" t="s">
        <v>1176</v>
      </c>
      <c r="C2673" s="302">
        <v>20684</v>
      </c>
      <c r="D2673" s="266">
        <v>0.75</v>
      </c>
      <c r="E2673" s="136">
        <v>0.79861111111111116</v>
      </c>
      <c r="F2673" s="34">
        <v>2100</v>
      </c>
      <c r="G2673" s="34"/>
      <c r="H2673" s="140" t="str">
        <f>VLOOKUP($F2673,'Alarm boxes'!$E$17:$F$962,2)</f>
        <v>Lott &amp; Stone Aves</v>
      </c>
      <c r="I2673" s="150" t="s">
        <v>1894</v>
      </c>
      <c r="J2673" s="349" t="s">
        <v>2286</v>
      </c>
    </row>
    <row r="2674" spans="2:10" x14ac:dyDescent="0.2">
      <c r="B2674" s="247" t="s">
        <v>1176</v>
      </c>
      <c r="C2674" s="301">
        <v>20684</v>
      </c>
      <c r="D2674" s="260">
        <v>0.8520833333333333</v>
      </c>
      <c r="F2674" s="247">
        <v>1637</v>
      </c>
      <c r="G2674" s="25"/>
      <c r="H2674" s="90" t="str">
        <f>VLOOKUP($F2674,'Alarm boxes'!$E$17:$F$962,2)</f>
        <v>Howard &amp; Blake Aves</v>
      </c>
      <c r="I2674" s="246" t="s">
        <v>419</v>
      </c>
    </row>
    <row r="2675" spans="2:10" x14ac:dyDescent="0.2">
      <c r="B2675" s="247" t="s">
        <v>1176</v>
      </c>
      <c r="C2675" s="301">
        <v>20684</v>
      </c>
      <c r="D2675" s="260">
        <v>0.97291666666666676</v>
      </c>
      <c r="F2675" s="247">
        <v>1672</v>
      </c>
      <c r="G2675" s="25"/>
      <c r="H2675" s="90" t="str">
        <f>VLOOKUP($F2675,'Alarm boxes'!$E$17:$F$962,2)</f>
        <v>Belmont  &amp; Thatford Aves</v>
      </c>
      <c r="I2675" s="246" t="s">
        <v>61</v>
      </c>
    </row>
    <row r="2676" spans="2:10" x14ac:dyDescent="0.2">
      <c r="B2676" s="247" t="s">
        <v>1176</v>
      </c>
      <c r="C2676" s="301">
        <v>20685</v>
      </c>
      <c r="D2676" s="260">
        <v>8.4722222222222213E-2</v>
      </c>
      <c r="F2676" s="247">
        <v>1717</v>
      </c>
      <c r="G2676" s="25"/>
      <c r="H2676" s="90" t="str">
        <f>VLOOKUP($F2676,'Alarm boxes'!$E$17:$F$962,2)</f>
        <v>Belmont &amp; Alabama Aves</v>
      </c>
      <c r="I2676" s="246" t="s">
        <v>1329</v>
      </c>
    </row>
    <row r="2677" spans="2:10" x14ac:dyDescent="0.2">
      <c r="B2677" s="247" t="s">
        <v>1176</v>
      </c>
      <c r="C2677" s="301">
        <v>20689</v>
      </c>
      <c r="D2677" s="260">
        <v>0.72013888888888899</v>
      </c>
      <c r="F2677" s="247">
        <v>1698</v>
      </c>
      <c r="G2677" s="25"/>
      <c r="H2677" s="90" t="str">
        <f>VLOOKUP($F2677,'Alarm boxes'!$E$17:$F$962,2)</f>
        <v>Sutter Ave &amp; Sackman St</v>
      </c>
      <c r="I2677" s="246" t="s">
        <v>1763</v>
      </c>
    </row>
    <row r="2678" spans="2:10" x14ac:dyDescent="0.2">
      <c r="B2678" s="247" t="s">
        <v>1176</v>
      </c>
      <c r="C2678" s="301">
        <v>20691</v>
      </c>
      <c r="D2678" s="260">
        <v>0.76041666666666663</v>
      </c>
      <c r="F2678" s="247">
        <v>1671</v>
      </c>
      <c r="G2678" s="25"/>
      <c r="H2678" s="90" t="str">
        <f>VLOOKUP($F2678,'Alarm boxes'!$E$17:$F$962,2)</f>
        <v>Rockaway &amp; Sutter Aves</v>
      </c>
      <c r="I2678" s="246" t="s">
        <v>44</v>
      </c>
    </row>
    <row r="2679" spans="2:10" x14ac:dyDescent="0.2">
      <c r="B2679" s="247" t="s">
        <v>1176</v>
      </c>
      <c r="C2679" s="301">
        <v>20691</v>
      </c>
      <c r="D2679" s="260">
        <v>0.83958333333333324</v>
      </c>
      <c r="F2679" s="247">
        <v>1641</v>
      </c>
      <c r="G2679" s="25"/>
      <c r="H2679" s="90" t="str">
        <f>VLOOKUP($F2679,'Alarm boxes'!$E$17:$F$962,2)</f>
        <v>Sutter Ave &amp; Strauss St</v>
      </c>
      <c r="I2679" s="246" t="s">
        <v>1676</v>
      </c>
    </row>
    <row r="2680" spans="2:10" x14ac:dyDescent="0.2">
      <c r="B2680" s="247" t="s">
        <v>1176</v>
      </c>
      <c r="C2680" s="301">
        <v>20692</v>
      </c>
      <c r="D2680" s="260">
        <v>0.91527777777777775</v>
      </c>
      <c r="F2680" s="247">
        <v>1670</v>
      </c>
      <c r="G2680" s="25"/>
      <c r="H2680" s="90" t="str">
        <f>VLOOKUP($F2680,'Alarm boxes'!$E$17:$F$962,2)</f>
        <v>Blake Ave, 500' E of Rockway Ave</v>
      </c>
      <c r="I2680" s="246" t="s">
        <v>1763</v>
      </c>
    </row>
    <row r="2681" spans="2:10" x14ac:dyDescent="0.2">
      <c r="B2681" s="247" t="s">
        <v>1176</v>
      </c>
      <c r="C2681" s="301">
        <v>20697</v>
      </c>
      <c r="D2681" s="260">
        <v>0.51527777777777783</v>
      </c>
      <c r="F2681" s="247">
        <v>1647</v>
      </c>
      <c r="G2681" s="25"/>
      <c r="H2681" s="90" t="str">
        <f>VLOOKUP($F2681,'Alarm boxes'!$E$17:$F$962,2)</f>
        <v>Saratoga Ave &amp; Bergen St</v>
      </c>
      <c r="I2681" s="246" t="s">
        <v>419</v>
      </c>
    </row>
    <row r="2682" spans="2:10" x14ac:dyDescent="0.2">
      <c r="B2682" s="16" t="s">
        <v>1176</v>
      </c>
      <c r="C2682" s="303">
        <v>20697</v>
      </c>
      <c r="D2682" s="264">
        <v>0.59861111111111109</v>
      </c>
      <c r="E2682" s="16"/>
      <c r="F2682" s="16">
        <v>1612</v>
      </c>
      <c r="G2682" s="30"/>
      <c r="H2682" s="91" t="str">
        <f>VLOOKUP($F2682,'Alarm boxes'!$E$17:$F$962,2)</f>
        <v>Rochester &amp; St Marks Aves</v>
      </c>
      <c r="I2682" s="48" t="s">
        <v>44</v>
      </c>
      <c r="J2682" s="413"/>
    </row>
    <row r="2683" spans="2:10" x14ac:dyDescent="0.2">
      <c r="B2683" s="247" t="s">
        <v>1176</v>
      </c>
      <c r="C2683" s="301">
        <v>20699</v>
      </c>
      <c r="D2683" s="260">
        <v>0.98749999999999993</v>
      </c>
      <c r="F2683" s="247">
        <v>861</v>
      </c>
      <c r="G2683" s="25"/>
      <c r="H2683" s="90" t="str">
        <f>VLOOKUP($F2683,'Alarm boxes'!$E$17:$F$962,2)</f>
        <v>Howard Ave &amp; Chauncey St</v>
      </c>
      <c r="I2683" s="168" t="s">
        <v>1765</v>
      </c>
    </row>
    <row r="2684" spans="2:10" x14ac:dyDescent="0.2">
      <c r="B2684" s="247" t="s">
        <v>1176</v>
      </c>
      <c r="C2684" s="301">
        <v>20700</v>
      </c>
      <c r="D2684" s="260">
        <v>0.20902777777777778</v>
      </c>
      <c r="F2684" s="247">
        <v>1669</v>
      </c>
      <c r="G2684" s="25"/>
      <c r="H2684" s="90" t="str">
        <f>VLOOKUP($F2684,'Alarm boxes'!$E$17:$F$962,2)</f>
        <v>Dumont Ave &amp; Thatford St</v>
      </c>
      <c r="I2684" s="246" t="s">
        <v>1763</v>
      </c>
    </row>
    <row r="2685" spans="2:10" x14ac:dyDescent="0.2">
      <c r="B2685" s="247" t="s">
        <v>1176</v>
      </c>
      <c r="C2685" s="301">
        <v>20700</v>
      </c>
      <c r="D2685" s="260">
        <v>0.77500000000000002</v>
      </c>
      <c r="F2685" s="247">
        <v>1663</v>
      </c>
      <c r="G2685" s="25"/>
      <c r="H2685" s="90" t="str">
        <f>VLOOKUP($F2685,'Alarm boxes'!$E$17:$F$962,2)</f>
        <v>Dumont Ave &amp; Bristol St</v>
      </c>
      <c r="I2685" s="246" t="s">
        <v>1895</v>
      </c>
    </row>
    <row r="2686" spans="2:10" x14ac:dyDescent="0.2">
      <c r="B2686" s="247" t="s">
        <v>1176</v>
      </c>
      <c r="C2686" s="301">
        <v>20700</v>
      </c>
      <c r="D2686" s="260">
        <v>0.83472222222222225</v>
      </c>
      <c r="F2686" s="247">
        <v>2140</v>
      </c>
      <c r="G2686" s="25"/>
      <c r="H2686" s="90" t="str">
        <f>VLOOKUP($F2686,'Alarm boxes'!$E$17:$F$962,2)</f>
        <v>New Lots Ave &amp; Powell St</v>
      </c>
      <c r="I2686" s="246" t="s">
        <v>44</v>
      </c>
    </row>
    <row r="2687" spans="2:10" x14ac:dyDescent="0.2">
      <c r="B2687" s="247" t="s">
        <v>1176</v>
      </c>
      <c r="C2687" s="301">
        <v>20700</v>
      </c>
      <c r="D2687" s="260">
        <v>0.85625000000000007</v>
      </c>
      <c r="F2687" s="247">
        <v>1669</v>
      </c>
      <c r="G2687" s="25"/>
      <c r="H2687" s="90" t="str">
        <f>VLOOKUP($F2687,'Alarm boxes'!$E$17:$F$962,2)</f>
        <v>Dumont Ave &amp; Thatford St</v>
      </c>
      <c r="I2687" s="246" t="s">
        <v>1763</v>
      </c>
    </row>
    <row r="2688" spans="2:10" x14ac:dyDescent="0.2">
      <c r="B2688" s="247" t="s">
        <v>1176</v>
      </c>
      <c r="C2688" s="301">
        <v>20700</v>
      </c>
      <c r="D2688" s="260">
        <v>0.89027777777777783</v>
      </c>
      <c r="F2688" s="247">
        <v>1680</v>
      </c>
      <c r="G2688" s="25"/>
      <c r="H2688" s="90" t="str">
        <f>VLOOKUP($F2688,'Alarm boxes'!$E$17:$F$962,2)</f>
        <v>Liberty Ave &amp; Powell St</v>
      </c>
      <c r="I2688" s="168" t="s">
        <v>1765</v>
      </c>
    </row>
    <row r="2689" spans="2:9" x14ac:dyDescent="0.2">
      <c r="B2689" s="247" t="s">
        <v>1176</v>
      </c>
      <c r="C2689" s="301">
        <v>20704</v>
      </c>
      <c r="D2689" s="260">
        <v>0.45069444444444445</v>
      </c>
      <c r="F2689" s="247">
        <v>3719</v>
      </c>
      <c r="G2689" s="25"/>
      <c r="H2689" s="90" t="str">
        <f>VLOOKUP($F2689,'Alarm boxes'!$E$17:$F$962,2)</f>
        <v>ENY Ave &amp; Christopher St</v>
      </c>
      <c r="I2689" s="246" t="s">
        <v>1347</v>
      </c>
    </row>
    <row r="2690" spans="2:9" x14ac:dyDescent="0.2">
      <c r="B2690" s="247" t="s">
        <v>1176</v>
      </c>
      <c r="C2690" s="301">
        <v>20705</v>
      </c>
      <c r="D2690" s="260">
        <v>0.55833333333333335</v>
      </c>
      <c r="F2690" s="247">
        <v>844</v>
      </c>
      <c r="G2690" s="25"/>
      <c r="H2690" s="90" t="str">
        <f>VLOOKUP($F2690,'Alarm boxes'!$E$17:$F$962,2)</f>
        <v>Stone Ave &amp; Hull St</v>
      </c>
      <c r="I2690" s="246" t="s">
        <v>44</v>
      </c>
    </row>
    <row r="2691" spans="2:9" x14ac:dyDescent="0.2">
      <c r="B2691" s="247" t="s">
        <v>1176</v>
      </c>
      <c r="C2691" s="301">
        <v>20705</v>
      </c>
      <c r="D2691" s="260">
        <v>0.64722222222222225</v>
      </c>
      <c r="F2691" s="247">
        <v>862</v>
      </c>
      <c r="G2691" s="25"/>
      <c r="H2691" s="90" t="str">
        <f>VLOOKUP($F2691,'Alarm boxes'!$E$17:$F$962,2)</f>
        <v>Fulton St &amp; Saratoga Ave</v>
      </c>
      <c r="I2691" s="168" t="s">
        <v>1765</v>
      </c>
    </row>
    <row r="2692" spans="2:9" x14ac:dyDescent="0.2">
      <c r="B2692" s="247" t="s">
        <v>1176</v>
      </c>
      <c r="C2692" s="301">
        <v>20707</v>
      </c>
      <c r="D2692" s="260">
        <v>0.79236111111111107</v>
      </c>
      <c r="F2692" s="247">
        <v>1663</v>
      </c>
      <c r="G2692" s="25"/>
      <c r="H2692" s="90" t="str">
        <f>VLOOKUP($F2692,'Alarm boxes'!$E$17:$F$962,2)</f>
        <v>Dumont Ave &amp; Bristol St</v>
      </c>
      <c r="I2692" s="246" t="s">
        <v>44</v>
      </c>
    </row>
    <row r="2693" spans="2:9" x14ac:dyDescent="0.2">
      <c r="B2693" s="247" t="s">
        <v>1176</v>
      </c>
      <c r="C2693" s="301">
        <v>20707</v>
      </c>
      <c r="D2693" s="260">
        <v>0.85555555555555562</v>
      </c>
      <c r="F2693" s="247">
        <v>1654</v>
      </c>
      <c r="G2693" s="25"/>
      <c r="H2693" s="90" t="str">
        <f>VLOOKUP($F2693,'Alarm boxes'!$E$17:$F$962,2)</f>
        <v>Rockaway Ave &amp; St Marks Ave</v>
      </c>
      <c r="I2693" s="246" t="s">
        <v>82</v>
      </c>
    </row>
    <row r="2694" spans="2:9" x14ac:dyDescent="0.2">
      <c r="B2694" s="247" t="s">
        <v>1176</v>
      </c>
      <c r="C2694" s="301">
        <v>20709</v>
      </c>
      <c r="D2694" s="260">
        <v>0.12013888888888889</v>
      </c>
      <c r="F2694" s="247">
        <v>1623</v>
      </c>
      <c r="G2694" s="25"/>
      <c r="H2694" s="90" t="str">
        <f>VLOOKUP($F2694,'Alarm boxes'!$E$17:$F$962,2)</f>
        <v>Ralph Ave &amp; St Johns Pl</v>
      </c>
      <c r="I2694" s="246" t="s">
        <v>91</v>
      </c>
    </row>
    <row r="2695" spans="2:9" x14ac:dyDescent="0.2">
      <c r="B2695" s="247" t="s">
        <v>1176</v>
      </c>
      <c r="C2695" s="301">
        <v>20713</v>
      </c>
      <c r="D2695" s="260">
        <v>0.6333333333333333</v>
      </c>
      <c r="F2695" s="247">
        <v>1646</v>
      </c>
      <c r="G2695" s="25"/>
      <c r="H2695" s="90" t="str">
        <f>VLOOKUP($F2695,'Alarm boxes'!$E$17:$F$962,2)</f>
        <v>Howard &amp; St Marks Aves</v>
      </c>
      <c r="I2695" s="246" t="s">
        <v>50</v>
      </c>
    </row>
    <row r="2696" spans="2:9" x14ac:dyDescent="0.2">
      <c r="B2696" s="247" t="s">
        <v>1176</v>
      </c>
      <c r="C2696" s="301">
        <v>20713</v>
      </c>
      <c r="D2696" s="260">
        <v>0.68194444444444446</v>
      </c>
      <c r="F2696" s="247">
        <v>1684</v>
      </c>
      <c r="G2696" s="25"/>
      <c r="H2696" s="90" t="str">
        <f>VLOOKUP($F2696,'Alarm boxes'!$E$17:$F$962,2)</f>
        <v>Belmont Ave &amp; Powell St</v>
      </c>
      <c r="I2696" s="246" t="s">
        <v>50</v>
      </c>
    </row>
    <row r="2697" spans="2:9" x14ac:dyDescent="0.2">
      <c r="B2697" s="247" t="s">
        <v>1176</v>
      </c>
      <c r="C2697" s="301">
        <v>20720</v>
      </c>
      <c r="D2697" s="260">
        <v>0.56458333333333333</v>
      </c>
      <c r="F2697" s="247">
        <v>1705</v>
      </c>
      <c r="G2697" s="25"/>
      <c r="H2697" s="90" t="str">
        <f>VLOOKUP($F2697,'Alarm boxes'!$E$17:$F$962,2)</f>
        <v>Sutter &amp; Snedicker Aves</v>
      </c>
      <c r="I2697" s="168" t="s">
        <v>1765</v>
      </c>
    </row>
    <row r="2698" spans="2:9" x14ac:dyDescent="0.2">
      <c r="B2698" s="247" t="s">
        <v>1176</v>
      </c>
      <c r="C2698" s="301">
        <v>20720</v>
      </c>
      <c r="D2698" s="260">
        <v>0.61944444444444446</v>
      </c>
      <c r="F2698" s="247">
        <v>3923</v>
      </c>
      <c r="G2698" s="25"/>
      <c r="H2698" s="90" t="str">
        <f>VLOOKUP($F2698,'Alarm boxes'!$E$17:$F$962,2)</f>
        <v>Eastern Pkway &amp; Utica Ave</v>
      </c>
      <c r="I2698" s="246" t="s">
        <v>49</v>
      </c>
    </row>
    <row r="2699" spans="2:9" x14ac:dyDescent="0.2">
      <c r="B2699" s="247" t="s">
        <v>1176</v>
      </c>
      <c r="C2699" s="301">
        <v>20720</v>
      </c>
      <c r="D2699" s="260">
        <v>0.72638888888888886</v>
      </c>
      <c r="F2699" s="247">
        <v>1667</v>
      </c>
      <c r="G2699" s="25"/>
      <c r="H2699" s="90" t="str">
        <f>VLOOKUP($F2699,'Alarm boxes'!$E$17:$F$962,2)</f>
        <v>Riverdale Ave &amp; Chester St</v>
      </c>
      <c r="I2699" s="246" t="s">
        <v>49</v>
      </c>
    </row>
    <row r="2700" spans="2:9" x14ac:dyDescent="0.2">
      <c r="B2700" s="247" t="s">
        <v>1176</v>
      </c>
      <c r="C2700" s="301">
        <v>20721</v>
      </c>
      <c r="D2700" s="260">
        <v>0.39027777777777778</v>
      </c>
      <c r="F2700" s="247">
        <v>867</v>
      </c>
      <c r="G2700" s="25"/>
      <c r="H2700" s="90" t="str">
        <f>VLOOKUP($F2700,'Alarm boxes'!$E$17:$F$962,2)</f>
        <v>Patchen Ave &amp; Chauncey St</v>
      </c>
      <c r="I2700" s="246" t="s">
        <v>1339</v>
      </c>
    </row>
    <row r="2701" spans="2:9" x14ac:dyDescent="0.2">
      <c r="B2701" s="247" t="s">
        <v>1176</v>
      </c>
      <c r="C2701" s="301">
        <v>20721</v>
      </c>
      <c r="D2701" s="260">
        <v>0.52847222222222223</v>
      </c>
      <c r="F2701" s="247">
        <v>2199</v>
      </c>
      <c r="G2701" s="25"/>
      <c r="H2701" s="90" t="str">
        <f>VLOOKUP($F2701,'Alarm boxes'!$E$17:$F$962,2)</f>
        <v>Rockaway &amp; Shore Pkways</v>
      </c>
      <c r="I2701" s="246" t="s">
        <v>1779</v>
      </c>
    </row>
    <row r="2702" spans="2:9" x14ac:dyDescent="0.2">
      <c r="B2702" s="247" t="s">
        <v>1176</v>
      </c>
      <c r="C2702" s="301">
        <v>20721</v>
      </c>
      <c r="D2702" s="260">
        <v>0.54652777777777783</v>
      </c>
      <c r="F2702" s="247">
        <v>1697</v>
      </c>
      <c r="G2702" s="25"/>
      <c r="H2702" s="90" t="str">
        <f>VLOOKUP($F2702,'Alarm boxes'!$E$17:$F$962,2)</f>
        <v>Herkimer St &amp; Monaco Pl</v>
      </c>
      <c r="I2702" s="246" t="s">
        <v>44</v>
      </c>
    </row>
    <row r="2703" spans="2:9" x14ac:dyDescent="0.2">
      <c r="B2703" s="247" t="s">
        <v>1176</v>
      </c>
      <c r="C2703" s="301">
        <v>20723</v>
      </c>
      <c r="D2703" s="260">
        <v>0.77361111111111114</v>
      </c>
      <c r="F2703" s="247">
        <v>2003</v>
      </c>
      <c r="G2703" s="25"/>
      <c r="H2703" s="90" t="str">
        <f>VLOOKUP($F2703,'Alarm boxes'!$E$17:$F$962,2)</f>
        <v>Blake &amp; Van Sinderin</v>
      </c>
      <c r="I2703" s="246" t="s">
        <v>925</v>
      </c>
    </row>
    <row r="2704" spans="2:9" x14ac:dyDescent="0.2">
      <c r="B2704" s="247" t="s">
        <v>1176</v>
      </c>
      <c r="C2704" s="301">
        <v>20723</v>
      </c>
      <c r="D2704" s="260">
        <v>0.85138888888888886</v>
      </c>
      <c r="F2704" s="247">
        <v>2014</v>
      </c>
      <c r="G2704" s="25"/>
      <c r="H2704" s="90" t="str">
        <f>VLOOKUP($F2704,'Alarm boxes'!$E$17:$F$962,2)</f>
        <v>New Lots &amp; Miller Aves</v>
      </c>
      <c r="I2704" s="246" t="s">
        <v>192</v>
      </c>
    </row>
    <row r="2705" spans="2:10" x14ac:dyDescent="0.2">
      <c r="B2705" s="247" t="s">
        <v>1176</v>
      </c>
      <c r="C2705" s="301">
        <v>20725</v>
      </c>
      <c r="D2705" s="260">
        <v>0.27777777777777779</v>
      </c>
      <c r="F2705" s="247">
        <v>1666</v>
      </c>
      <c r="G2705" s="25"/>
      <c r="H2705" s="90" t="str">
        <f>VLOOKUP($F2705,'Alarm boxes'!$E$17:$F$962,2)</f>
        <v>Atlantic &amp; Buffalo Aves</v>
      </c>
      <c r="I2705" s="168" t="s">
        <v>1765</v>
      </c>
    </row>
    <row r="2706" spans="2:10" x14ac:dyDescent="0.2">
      <c r="B2706" s="247" t="s">
        <v>1176</v>
      </c>
      <c r="C2706" s="301">
        <v>20725</v>
      </c>
      <c r="D2706" s="260">
        <v>0.50208333333333333</v>
      </c>
      <c r="F2706" s="247">
        <v>1699</v>
      </c>
      <c r="G2706" s="25"/>
      <c r="H2706" s="90" t="str">
        <f>VLOOKUP($F2706,'Alarm boxes'!$E$17:$F$962,2)</f>
        <v>Dumont Ave &amp; Herzl St</v>
      </c>
      <c r="I2706" s="246" t="s">
        <v>1568</v>
      </c>
    </row>
    <row r="2707" spans="2:10" x14ac:dyDescent="0.2">
      <c r="B2707" s="16" t="s">
        <v>1176</v>
      </c>
      <c r="C2707" s="303">
        <v>20725</v>
      </c>
      <c r="D2707" s="264">
        <v>0.62569444444444444</v>
      </c>
      <c r="E2707" s="16"/>
      <c r="F2707" s="16">
        <v>1723</v>
      </c>
      <c r="G2707" s="30"/>
      <c r="H2707" s="91" t="str">
        <f>VLOOKUP($F2707,'Alarm boxes'!$E$17:$F$962,2)</f>
        <v>Livonia &amp; Sheffield Aves</v>
      </c>
      <c r="I2707" s="48" t="s">
        <v>196</v>
      </c>
      <c r="J2707" s="413"/>
    </row>
    <row r="2708" spans="2:10" x14ac:dyDescent="0.2">
      <c r="B2708" s="247" t="s">
        <v>1176</v>
      </c>
      <c r="C2708" s="301">
        <v>20729</v>
      </c>
      <c r="D2708" s="260">
        <v>0.39305555555555555</v>
      </c>
      <c r="F2708" s="247">
        <v>864</v>
      </c>
      <c r="G2708" s="25"/>
      <c r="H2708" s="90" t="str">
        <f>VLOOKUP($F2708,'Alarm boxes'!$E$17:$F$962,2)</f>
        <v>Fulton St &amp; Ralph Ave</v>
      </c>
      <c r="I2708" s="168" t="s">
        <v>1765</v>
      </c>
    </row>
    <row r="2709" spans="2:10" x14ac:dyDescent="0.2">
      <c r="B2709" s="247" t="s">
        <v>1176</v>
      </c>
      <c r="C2709" s="301">
        <v>20729</v>
      </c>
      <c r="D2709" s="260">
        <v>0.66041666666666665</v>
      </c>
      <c r="F2709" s="247">
        <v>2105</v>
      </c>
      <c r="G2709" s="25"/>
      <c r="H2709" s="90" t="str">
        <f>VLOOKUP($F2709,'Alarm boxes'!$E$17:$F$962,2)</f>
        <v>Stone &amp; Newport Aves</v>
      </c>
      <c r="I2709" s="246" t="s">
        <v>1329</v>
      </c>
    </row>
    <row r="2710" spans="2:10" x14ac:dyDescent="0.2">
      <c r="B2710" s="247" t="s">
        <v>1176</v>
      </c>
      <c r="C2710" s="301">
        <v>20732</v>
      </c>
      <c r="D2710" s="260">
        <v>0.73125000000000007</v>
      </c>
      <c r="F2710" s="247">
        <v>2004</v>
      </c>
      <c r="G2710" s="25"/>
      <c r="H2710" s="90" t="str">
        <f>VLOOKUP($F2710,'Alarm boxes'!$E$17:$F$962,2)</f>
        <v>Dumont &amp; Georgia Aves</v>
      </c>
      <c r="I2710" s="246" t="s">
        <v>49</v>
      </c>
    </row>
    <row r="2711" spans="2:10" x14ac:dyDescent="0.2">
      <c r="B2711" s="247" t="s">
        <v>1176</v>
      </c>
      <c r="C2711" s="301">
        <v>20733</v>
      </c>
      <c r="D2711" s="260">
        <v>0.31111111111111112</v>
      </c>
      <c r="F2711" s="247">
        <v>1600</v>
      </c>
      <c r="G2711" s="25"/>
      <c r="H2711" s="90" t="str">
        <f>VLOOKUP($F2711,'Alarm boxes'!$E$17:$F$962,2)</f>
        <v>ENY Ave &amp; Strauss St</v>
      </c>
      <c r="I2711" s="246" t="s">
        <v>50</v>
      </c>
    </row>
    <row r="2712" spans="2:10" x14ac:dyDescent="0.2">
      <c r="B2712" s="247" t="s">
        <v>1176</v>
      </c>
      <c r="C2712" s="301">
        <v>20736</v>
      </c>
      <c r="D2712" s="260">
        <v>0.67708333333333337</v>
      </c>
      <c r="F2712" s="247">
        <v>864</v>
      </c>
      <c r="G2712" s="25"/>
      <c r="H2712" s="90" t="str">
        <f>VLOOKUP($F2712,'Alarm boxes'!$E$17:$F$962,2)</f>
        <v>Fulton St &amp; Ralph Ave</v>
      </c>
      <c r="I2712" s="246" t="s">
        <v>44</v>
      </c>
    </row>
    <row r="2713" spans="2:10" x14ac:dyDescent="0.2">
      <c r="B2713" s="247" t="s">
        <v>1176</v>
      </c>
      <c r="C2713" s="301">
        <v>20740</v>
      </c>
      <c r="D2713" s="260">
        <v>0.77361111111111114</v>
      </c>
      <c r="F2713" s="247">
        <v>2024</v>
      </c>
      <c r="G2713" s="25"/>
      <c r="H2713" s="90" t="str">
        <f>VLOOKUP($F2713,'Alarm boxes'!$E$17:$F$962,2)</f>
        <v>Pitkin Ave &amp; Williams St</v>
      </c>
      <c r="I2713" s="246" t="s">
        <v>925</v>
      </c>
    </row>
    <row r="2714" spans="2:10" x14ac:dyDescent="0.2">
      <c r="B2714" s="247" t="s">
        <v>1176</v>
      </c>
      <c r="C2714" s="301">
        <v>20740</v>
      </c>
      <c r="D2714" s="260">
        <v>0.9604166666666667</v>
      </c>
      <c r="F2714" s="247">
        <v>1650</v>
      </c>
      <c r="G2714" s="25"/>
      <c r="H2714" s="90" t="str">
        <f>VLOOKUP($F2714,'Alarm boxes'!$E$17:$F$962,2)</f>
        <v>Saratoga &amp; Atlantic Aves</v>
      </c>
      <c r="I2714" s="168" t="s">
        <v>1765</v>
      </c>
    </row>
    <row r="2715" spans="2:10" x14ac:dyDescent="0.2">
      <c r="B2715" s="247" t="s">
        <v>1176</v>
      </c>
      <c r="C2715" s="301">
        <v>20741</v>
      </c>
      <c r="D2715" s="260">
        <v>0.35972222222222222</v>
      </c>
      <c r="F2715" s="247">
        <v>1661</v>
      </c>
      <c r="G2715" s="25"/>
      <c r="H2715" s="90" t="str">
        <f>VLOOKUP($F2715,'Alarm boxes'!$E$17:$F$962,2)</f>
        <v>Blake Ave &amp; Amboy St</v>
      </c>
      <c r="I2715" s="246" t="s">
        <v>1568</v>
      </c>
    </row>
    <row r="2716" spans="2:10" x14ac:dyDescent="0.2">
      <c r="B2716" s="247" t="s">
        <v>1176</v>
      </c>
      <c r="C2716" s="301">
        <v>20744</v>
      </c>
      <c r="D2716" s="260">
        <v>0.50208333333333333</v>
      </c>
      <c r="F2716" s="247">
        <v>1701</v>
      </c>
      <c r="G2716" s="25"/>
      <c r="H2716" s="90" t="str">
        <f>VLOOKUP($F2716,'Alarm boxes'!$E$17:$F$962,2)</f>
        <v>Riverdale Ave &amp; Hinsdale St</v>
      </c>
      <c r="I2716" s="168" t="s">
        <v>1765</v>
      </c>
    </row>
    <row r="2717" spans="2:10" x14ac:dyDescent="0.2">
      <c r="B2717" s="247" t="s">
        <v>1176</v>
      </c>
      <c r="C2717" s="301">
        <v>20748</v>
      </c>
      <c r="D2717" s="260">
        <v>2.1527777777777781E-2</v>
      </c>
      <c r="F2717" s="247">
        <v>1608</v>
      </c>
      <c r="G2717" s="25"/>
      <c r="H2717" s="90" t="str">
        <f>VLOOKUP($F2717,'Alarm boxes'!$E$17:$F$962,2)</f>
        <v>Rochester Ave &amp; Lincoln Pl</v>
      </c>
      <c r="I2717" s="246" t="s">
        <v>927</v>
      </c>
    </row>
    <row r="2718" spans="2:10" x14ac:dyDescent="0.2">
      <c r="B2718" s="247" t="s">
        <v>1176</v>
      </c>
      <c r="C2718" s="301">
        <v>20748</v>
      </c>
      <c r="D2718" s="260">
        <v>0.14027777777777778</v>
      </c>
      <c r="F2718" s="247">
        <v>1615</v>
      </c>
      <c r="G2718" s="25"/>
      <c r="H2718" s="90" t="str">
        <f>VLOOKUP($F2718,'Alarm boxes'!$E$17:$F$962,2)</f>
        <v>Utica Ave &amp; Dean St</v>
      </c>
      <c r="I2718" s="246" t="s">
        <v>1203</v>
      </c>
    </row>
    <row r="2719" spans="2:10" x14ac:dyDescent="0.2">
      <c r="B2719" s="247" t="s">
        <v>1176</v>
      </c>
      <c r="C2719" s="301">
        <v>20748</v>
      </c>
      <c r="D2719" s="260">
        <v>0.16944444444444443</v>
      </c>
      <c r="F2719" s="247">
        <v>1641</v>
      </c>
      <c r="G2719" s="25"/>
      <c r="H2719" s="90" t="str">
        <f>VLOOKUP($F2719,'Alarm boxes'!$E$17:$F$962,2)</f>
        <v>Sutter Ave &amp; Strauss St</v>
      </c>
      <c r="I2719" s="246" t="s">
        <v>739</v>
      </c>
    </row>
    <row r="2720" spans="2:10" x14ac:dyDescent="0.2">
      <c r="B2720" s="247" t="s">
        <v>1176</v>
      </c>
      <c r="C2720" s="301">
        <v>20748</v>
      </c>
      <c r="D2720" s="260">
        <v>0.20208333333333331</v>
      </c>
      <c r="F2720" s="247">
        <v>1698</v>
      </c>
      <c r="G2720" s="25"/>
      <c r="H2720" s="90" t="str">
        <f>VLOOKUP($F2720,'Alarm boxes'!$E$17:$F$962,2)</f>
        <v>Sutter Ave &amp; Sackman St</v>
      </c>
      <c r="I2720" s="246" t="s">
        <v>49</v>
      </c>
    </row>
    <row r="2721" spans="2:10" x14ac:dyDescent="0.2">
      <c r="B2721" s="247" t="s">
        <v>1176</v>
      </c>
      <c r="C2721" s="301">
        <v>20748</v>
      </c>
      <c r="D2721" s="260">
        <v>0.94305555555555554</v>
      </c>
      <c r="F2721" s="247">
        <v>865</v>
      </c>
      <c r="G2721" s="25"/>
      <c r="H2721" s="90" t="str">
        <f>VLOOKUP($F2721,'Alarm boxes'!$E$17:$F$962,2)</f>
        <v>Patchen Ave &amp; Fulton St</v>
      </c>
      <c r="I2721" s="246" t="s">
        <v>1763</v>
      </c>
    </row>
    <row r="2722" spans="2:10" x14ac:dyDescent="0.2">
      <c r="B2722" s="247" t="s">
        <v>1176</v>
      </c>
      <c r="C2722" s="301">
        <v>20752</v>
      </c>
      <c r="D2722" s="260">
        <v>0.40763888888888888</v>
      </c>
      <c r="F2722" s="247">
        <v>2105</v>
      </c>
      <c r="G2722" s="25"/>
      <c r="H2722" s="90" t="str">
        <f>VLOOKUP($F2722,'Alarm boxes'!$E$17:$F$962,2)</f>
        <v>Stone &amp; Newport Aves</v>
      </c>
      <c r="I2722" s="246" t="s">
        <v>44</v>
      </c>
    </row>
    <row r="2723" spans="2:10" x14ac:dyDescent="0.2">
      <c r="B2723" s="247" t="s">
        <v>1176</v>
      </c>
      <c r="C2723" s="301">
        <v>20752</v>
      </c>
      <c r="D2723" s="260">
        <v>0.70763888888888893</v>
      </c>
      <c r="F2723" s="247">
        <v>1641</v>
      </c>
      <c r="G2723" s="25"/>
      <c r="H2723" s="90" t="str">
        <f>VLOOKUP($F2723,'Alarm boxes'!$E$17:$F$962,2)</f>
        <v>Sutter Ave &amp; Strauss St</v>
      </c>
      <c r="I2723" s="246" t="s">
        <v>1851</v>
      </c>
    </row>
    <row r="2724" spans="2:10" x14ac:dyDescent="0.2">
      <c r="B2724" s="247" t="s">
        <v>1176</v>
      </c>
      <c r="C2724" s="301">
        <v>20753</v>
      </c>
      <c r="D2724" s="260">
        <v>0.4055555555555555</v>
      </c>
      <c r="F2724" s="247">
        <v>2014</v>
      </c>
      <c r="G2724" s="25"/>
      <c r="H2724" s="90" t="str">
        <f>VLOOKUP($F2724,'Alarm boxes'!$E$17:$F$962,2)</f>
        <v>New Lots &amp; Miller Aves</v>
      </c>
      <c r="I2724" s="246" t="s">
        <v>1574</v>
      </c>
    </row>
    <row r="2725" spans="2:10" x14ac:dyDescent="0.2">
      <c r="B2725" s="247" t="s">
        <v>1176</v>
      </c>
      <c r="C2725" s="301">
        <v>20753</v>
      </c>
      <c r="D2725" s="260">
        <v>0.61041666666666672</v>
      </c>
      <c r="F2725" s="247">
        <v>1655</v>
      </c>
      <c r="G2725" s="29" t="s">
        <v>1909</v>
      </c>
      <c r="H2725" s="90" t="str">
        <f>VLOOKUP($F2725,'Alarm boxes'!$E$17:$F$962,2)</f>
        <v>Hopkinson Ave &amp; Prospect Pl</v>
      </c>
      <c r="I2725" s="246" t="s">
        <v>61</v>
      </c>
      <c r="J2725" s="348" t="s">
        <v>2316</v>
      </c>
    </row>
    <row r="2726" spans="2:10" x14ac:dyDescent="0.2">
      <c r="B2726" s="247" t="s">
        <v>1176</v>
      </c>
      <c r="C2726" s="301">
        <v>20755</v>
      </c>
      <c r="D2726" s="260">
        <v>0.75277777777777777</v>
      </c>
      <c r="F2726" s="247">
        <v>1655</v>
      </c>
      <c r="G2726" s="25"/>
      <c r="H2726" s="90" t="str">
        <f>VLOOKUP($F2726,'Alarm boxes'!$E$17:$F$962,2)</f>
        <v>Hopkinson Ave &amp; Prospect Pl</v>
      </c>
      <c r="I2726" s="246" t="s">
        <v>1851</v>
      </c>
    </row>
    <row r="2727" spans="2:10" x14ac:dyDescent="0.2">
      <c r="B2727" s="247" t="s">
        <v>1176</v>
      </c>
      <c r="C2727" s="301">
        <v>20755</v>
      </c>
      <c r="D2727" s="260">
        <v>0.7944444444444444</v>
      </c>
      <c r="F2727" s="247">
        <v>1608</v>
      </c>
      <c r="G2727" s="25"/>
      <c r="H2727" s="90" t="str">
        <f>VLOOKUP($F2727,'Alarm boxes'!$E$17:$F$962,2)</f>
        <v>Rochester Ave &amp; Lincoln Pl</v>
      </c>
      <c r="I2727" s="246" t="s">
        <v>1910</v>
      </c>
    </row>
    <row r="2728" spans="2:10" x14ac:dyDescent="0.2">
      <c r="B2728" s="247" t="s">
        <v>1176</v>
      </c>
      <c r="C2728" s="301">
        <v>20756</v>
      </c>
      <c r="D2728" s="260">
        <v>2.1527777777777781E-2</v>
      </c>
      <c r="F2728" s="20">
        <v>845</v>
      </c>
      <c r="G2728" s="25"/>
      <c r="H2728" s="90" t="str">
        <f>VLOOKUP($F2728,'Alarm boxes'!$E$17:$F$962,2)</f>
        <v>Rockaway Ave &amp; Fulton St</v>
      </c>
      <c r="I2728" s="246" t="s">
        <v>44</v>
      </c>
    </row>
    <row r="2729" spans="2:10" x14ac:dyDescent="0.2">
      <c r="B2729" s="16" t="s">
        <v>1176</v>
      </c>
      <c r="C2729" s="303">
        <v>20756</v>
      </c>
      <c r="D2729" s="264">
        <v>3.1944444444444449E-2</v>
      </c>
      <c r="E2729" s="16"/>
      <c r="F2729" s="16">
        <v>917</v>
      </c>
      <c r="G2729" s="30"/>
      <c r="H2729" s="91" t="str">
        <f>VLOOKUP($F2729,'Alarm boxes'!$E$17:$F$962,2)</f>
        <v>Bergen St &amp; Schenectady Ave</v>
      </c>
      <c r="I2729" s="48" t="s">
        <v>44</v>
      </c>
      <c r="J2729" s="413"/>
    </row>
    <row r="2730" spans="2:10" x14ac:dyDescent="0.2">
      <c r="B2730" s="247" t="s">
        <v>1176</v>
      </c>
      <c r="C2730" s="301">
        <v>20761</v>
      </c>
      <c r="D2730" s="260">
        <v>0.43194444444444446</v>
      </c>
      <c r="F2730" s="247">
        <v>1622</v>
      </c>
      <c r="G2730" s="25"/>
      <c r="H2730" s="90" t="str">
        <f>VLOOKUP($F2730,'Alarm boxes'!$E$17:$F$962,2)</f>
        <v>Rochester Ave &amp; Park Pl</v>
      </c>
      <c r="I2730" s="168" t="s">
        <v>1765</v>
      </c>
    </row>
    <row r="2731" spans="2:10" x14ac:dyDescent="0.2">
      <c r="B2731" s="247" t="s">
        <v>1176</v>
      </c>
      <c r="C2731" s="301">
        <v>20768</v>
      </c>
      <c r="D2731" s="260">
        <v>0.65625</v>
      </c>
      <c r="F2731" s="247">
        <v>1692</v>
      </c>
      <c r="G2731" s="25"/>
      <c r="H2731" s="90" t="str">
        <f>VLOOKUP($F2731,'Alarm boxes'!$E$17:$F$962,2)</f>
        <v>Livonia Ave &amp; Watkins St</v>
      </c>
      <c r="I2731" s="246" t="s">
        <v>569</v>
      </c>
    </row>
    <row r="2732" spans="2:10" x14ac:dyDescent="0.2">
      <c r="B2732" s="247" t="s">
        <v>1176</v>
      </c>
      <c r="C2732" s="301">
        <v>20769</v>
      </c>
      <c r="D2732" s="260">
        <v>0.4861111111111111</v>
      </c>
      <c r="F2732" s="247">
        <v>892</v>
      </c>
      <c r="G2732" s="25"/>
      <c r="H2732" s="90" t="str">
        <f>VLOOKUP($F2732,'Alarm boxes'!$E$17:$F$962,2)</f>
        <v>Fulton St &amp; Rochester Ave</v>
      </c>
      <c r="I2732" s="246" t="s">
        <v>91</v>
      </c>
    </row>
    <row r="2733" spans="2:10" x14ac:dyDescent="0.2">
      <c r="B2733" s="247" t="s">
        <v>1176</v>
      </c>
      <c r="C2733" s="301">
        <v>20769</v>
      </c>
      <c r="D2733" s="260">
        <v>0.61944444444444446</v>
      </c>
      <c r="F2733" s="247">
        <v>850</v>
      </c>
      <c r="G2733" s="25"/>
      <c r="H2733" s="90" t="str">
        <f>VLOOKUP($F2733,'Alarm boxes'!$E$17:$F$962,2)</f>
        <v>Hopkinson Ave &amp; Chauncey St</v>
      </c>
      <c r="I2733" s="246" t="s">
        <v>44</v>
      </c>
    </row>
    <row r="2734" spans="2:10" x14ac:dyDescent="0.2">
      <c r="B2734" s="247" t="s">
        <v>1176</v>
      </c>
      <c r="C2734" s="301">
        <v>20769</v>
      </c>
      <c r="D2734" s="260">
        <v>0.62708333333333333</v>
      </c>
      <c r="F2734" s="247">
        <v>1698</v>
      </c>
      <c r="G2734" s="25"/>
      <c r="H2734" s="90" t="str">
        <f>VLOOKUP($F2734,'Alarm boxes'!$E$17:$F$962,2)</f>
        <v>Sutter Ave &amp; Sackman St</v>
      </c>
      <c r="I2734" s="246" t="s">
        <v>1911</v>
      </c>
    </row>
    <row r="2735" spans="2:10" x14ac:dyDescent="0.2">
      <c r="B2735" s="247" t="s">
        <v>1176</v>
      </c>
      <c r="C2735" s="301">
        <v>20771</v>
      </c>
      <c r="D2735" s="260">
        <v>0.76597222222222217</v>
      </c>
      <c r="F2735" s="247">
        <v>1707</v>
      </c>
      <c r="G2735" s="25"/>
      <c r="H2735" s="90" t="str">
        <f>VLOOKUP($F2735,'Alarm boxes'!$E$17:$F$962,2)</f>
        <v>Pitkin Ave &amp; Snediker St</v>
      </c>
      <c r="I2735" s="168" t="s">
        <v>1765</v>
      </c>
    </row>
    <row r="2736" spans="2:10" x14ac:dyDescent="0.2">
      <c r="B2736" s="247" t="s">
        <v>1176</v>
      </c>
      <c r="C2736" s="301">
        <v>20772</v>
      </c>
      <c r="D2736" s="260">
        <v>0.72916666666666663</v>
      </c>
      <c r="F2736" s="25">
        <v>1653</v>
      </c>
      <c r="G2736" s="25"/>
      <c r="H2736" s="90" t="str">
        <f>VLOOKUP($F2736,'Alarm boxes'!$E$17:$F$962,2)</f>
        <v>Hopkinson Ave &amp; Dean St</v>
      </c>
      <c r="I2736" s="168" t="s">
        <v>1765</v>
      </c>
    </row>
    <row r="2737" spans="2:10" x14ac:dyDescent="0.2">
      <c r="B2737" s="247" t="s">
        <v>1176</v>
      </c>
      <c r="C2737" s="301">
        <v>20772</v>
      </c>
      <c r="D2737" s="260">
        <v>0.73472222222222217</v>
      </c>
      <c r="F2737" s="25">
        <v>852</v>
      </c>
      <c r="G2737" s="25"/>
      <c r="H2737" s="90" t="str">
        <f>VLOOKUP($F2737,'Alarm boxes'!$E$17:$F$962,2)</f>
        <v>Saratoga Ave &amp; Halsey St</v>
      </c>
      <c r="I2737" s="246" t="s">
        <v>1329</v>
      </c>
    </row>
    <row r="2738" spans="2:10" x14ac:dyDescent="0.2">
      <c r="B2738" s="247" t="s">
        <v>1176</v>
      </c>
      <c r="C2738" s="301">
        <v>20772</v>
      </c>
      <c r="D2738" s="260">
        <v>0.8979166666666667</v>
      </c>
      <c r="E2738" s="328"/>
      <c r="F2738" s="25">
        <v>2013</v>
      </c>
      <c r="G2738" s="25"/>
      <c r="H2738" s="90" t="str">
        <f>VLOOKUP($F2738,'Alarm boxes'!$E$17:$F$962,2)</f>
        <v>Newport &amp; Williams Aves</v>
      </c>
      <c r="I2738" s="168" t="s">
        <v>1765</v>
      </c>
    </row>
    <row r="2739" spans="2:10" x14ac:dyDescent="0.2">
      <c r="B2739" s="247" t="s">
        <v>1176</v>
      </c>
      <c r="C2739" s="301">
        <v>20772</v>
      </c>
      <c r="D2739" s="260">
        <v>0.90138888888888891</v>
      </c>
      <c r="F2739" s="25">
        <v>1681</v>
      </c>
      <c r="G2739" s="25"/>
      <c r="H2739" s="90" t="str">
        <f>VLOOKUP($F2739,'Alarm boxes'!$E$17:$F$962,2)</f>
        <v>Glenmore Ave &amp; Sackman St</v>
      </c>
      <c r="I2739" s="168" t="s">
        <v>1765</v>
      </c>
    </row>
    <row r="2740" spans="2:10" x14ac:dyDescent="0.2">
      <c r="B2740" s="247" t="s">
        <v>1176</v>
      </c>
      <c r="C2740" s="301">
        <v>20776</v>
      </c>
      <c r="D2740" s="260">
        <v>0.56458333333333333</v>
      </c>
      <c r="F2740" s="25">
        <v>1621</v>
      </c>
      <c r="G2740" s="25"/>
      <c r="H2740" s="90" t="str">
        <f>VLOOKUP($F2740,'Alarm boxes'!$E$17:$F$962,2)</f>
        <v>Ralph Ave &amp; Prospect Pl</v>
      </c>
      <c r="I2740" s="246" t="s">
        <v>50</v>
      </c>
    </row>
    <row r="2741" spans="2:10" x14ac:dyDescent="0.2">
      <c r="B2741" s="247" t="s">
        <v>1176</v>
      </c>
      <c r="C2741" s="301">
        <v>20776</v>
      </c>
      <c r="D2741" s="260">
        <v>0.61111111111111105</v>
      </c>
      <c r="F2741" s="25">
        <v>2194</v>
      </c>
      <c r="G2741" s="25"/>
      <c r="H2741" s="90" t="str">
        <f>VLOOKUP($F2741,'Alarm boxes'!$E$17:$F$962,2)</f>
        <v>Seaview Ave &amp; E 98th St</v>
      </c>
      <c r="I2741" s="246" t="s">
        <v>1779</v>
      </c>
    </row>
    <row r="2742" spans="2:10" x14ac:dyDescent="0.2">
      <c r="B2742" s="247" t="s">
        <v>1176</v>
      </c>
      <c r="C2742" s="301">
        <v>20777</v>
      </c>
      <c r="D2742" s="260">
        <v>0.54513888888888895</v>
      </c>
      <c r="F2742" s="25">
        <v>3760</v>
      </c>
      <c r="G2742" s="25"/>
      <c r="H2742" s="90" t="str">
        <f>VLOOKUP($F2742,'Alarm boxes'!$E$17:$F$962,2)</f>
        <v>Eastern Pkway &amp; Ralph Ave</v>
      </c>
      <c r="I2742" s="246" t="s">
        <v>44</v>
      </c>
    </row>
    <row r="2743" spans="2:10" x14ac:dyDescent="0.2">
      <c r="B2743" s="247" t="s">
        <v>1176</v>
      </c>
      <c r="C2743" s="301">
        <v>20777</v>
      </c>
      <c r="D2743" s="260">
        <v>0.5756944444444444</v>
      </c>
      <c r="F2743" s="25">
        <v>1640</v>
      </c>
      <c r="G2743" s="25"/>
      <c r="H2743" s="90" t="str">
        <f>VLOOKUP($F2743,'Alarm boxes'!$E$17:$F$962,2)</f>
        <v>Sutter Ave &amp; Grafton St</v>
      </c>
      <c r="I2743" s="246" t="s">
        <v>50</v>
      </c>
    </row>
    <row r="2744" spans="2:10" x14ac:dyDescent="0.2">
      <c r="B2744" s="247" t="s">
        <v>1176</v>
      </c>
      <c r="C2744" s="301">
        <v>20777</v>
      </c>
      <c r="D2744" s="260">
        <v>0.59791666666666665</v>
      </c>
      <c r="F2744" s="25">
        <v>1695</v>
      </c>
      <c r="G2744" s="25"/>
      <c r="H2744" s="90" t="str">
        <f>VLOOKUP($F2744,'Alarm boxes'!$E$17:$F$962,2)</f>
        <v>Dumont Ave &amp; Legion St</v>
      </c>
      <c r="I2744" s="246" t="s">
        <v>44</v>
      </c>
    </row>
    <row r="2745" spans="2:10" x14ac:dyDescent="0.2">
      <c r="B2745" s="247" t="s">
        <v>1176</v>
      </c>
      <c r="C2745" s="301">
        <v>20779</v>
      </c>
      <c r="D2745" s="260">
        <v>0.75</v>
      </c>
      <c r="F2745" s="25">
        <v>1657</v>
      </c>
      <c r="G2745" s="25"/>
      <c r="H2745" s="90" t="str">
        <f>VLOOKUP($F2745,'Alarm boxes'!$E$17:$F$962,2)</f>
        <v>Pitkin Ave &amp; Amboy St</v>
      </c>
      <c r="I2745" s="246" t="s">
        <v>1918</v>
      </c>
    </row>
    <row r="2746" spans="2:10" x14ac:dyDescent="0.2">
      <c r="B2746" s="247" t="s">
        <v>1176</v>
      </c>
      <c r="C2746" s="301">
        <v>20779</v>
      </c>
      <c r="D2746" s="260">
        <v>0.87638888888888899</v>
      </c>
      <c r="E2746" s="32">
        <v>0.90625</v>
      </c>
      <c r="F2746" s="25">
        <v>898</v>
      </c>
      <c r="G2746" s="29" t="s">
        <v>1917</v>
      </c>
      <c r="H2746" s="90" t="str">
        <f>VLOOKUP($F2746,'Alarm boxes'!$E$17:$F$962,2)</f>
        <v>Knickerbocker Ave &amp; Moffet St</v>
      </c>
      <c r="I2746" s="246" t="s">
        <v>1919</v>
      </c>
      <c r="J2746" s="348" t="s">
        <v>2317</v>
      </c>
    </row>
    <row r="2747" spans="2:10" x14ac:dyDescent="0.2">
      <c r="B2747" s="247" t="s">
        <v>1176</v>
      </c>
      <c r="C2747" s="301">
        <v>20780</v>
      </c>
      <c r="D2747" s="260">
        <v>0.27708333333333335</v>
      </c>
      <c r="E2747" s="32">
        <v>0.30624999999999997</v>
      </c>
      <c r="F2747" s="25">
        <v>1685</v>
      </c>
      <c r="G2747" s="25"/>
      <c r="H2747" s="90" t="str">
        <f>VLOOKUP($F2747,'Alarm boxes'!$E$17:$F$962,2)</f>
        <v>Belmont &amp; Stone Aves</v>
      </c>
      <c r="I2747" s="246" t="s">
        <v>91</v>
      </c>
    </row>
    <row r="2748" spans="2:10" x14ac:dyDescent="0.2">
      <c r="B2748" s="247" t="s">
        <v>1176</v>
      </c>
      <c r="C2748" s="301">
        <v>20783</v>
      </c>
      <c r="D2748" s="260">
        <v>0.80069444444444438</v>
      </c>
      <c r="F2748" s="25">
        <v>859</v>
      </c>
      <c r="G2748" s="25"/>
      <c r="H2748" s="90" t="str">
        <f>VLOOKUP($F2748,'Alarm boxes'!$E$17:$F$962,2)</f>
        <v>Howard Ave &amp; Decatur St</v>
      </c>
      <c r="I2748" s="168" t="s">
        <v>1765</v>
      </c>
    </row>
    <row r="2749" spans="2:10" x14ac:dyDescent="0.2">
      <c r="B2749" s="247" t="s">
        <v>1176</v>
      </c>
      <c r="C2749" s="301">
        <v>20783</v>
      </c>
      <c r="D2749" s="260">
        <v>0.8354166666666667</v>
      </c>
      <c r="F2749" s="25">
        <v>1714</v>
      </c>
      <c r="G2749" s="25"/>
      <c r="H2749" s="90" t="str">
        <f>VLOOKUP($F2749,'Alarm boxes'!$E$17:$F$962,2)</f>
        <v>Liberty &amp; Williams Aves</v>
      </c>
      <c r="I2749" s="246" t="s">
        <v>1920</v>
      </c>
    </row>
    <row r="2750" spans="2:10" x14ac:dyDescent="0.2">
      <c r="B2750" s="247" t="s">
        <v>1176</v>
      </c>
      <c r="C2750" s="301">
        <v>20783</v>
      </c>
      <c r="D2750" s="260">
        <v>0.87222222222222223</v>
      </c>
      <c r="F2750" s="25">
        <v>1709</v>
      </c>
      <c r="G2750" s="25"/>
      <c r="H2750" s="90" t="str">
        <f>VLOOKUP($F2750,'Alarm boxes'!$E$17:$F$962,2)</f>
        <v>Liberty &amp; Snediker Aves</v>
      </c>
      <c r="I2750" s="246" t="s">
        <v>1402</v>
      </c>
    </row>
    <row r="2751" spans="2:10" x14ac:dyDescent="0.2">
      <c r="B2751" s="247" t="s">
        <v>1176</v>
      </c>
      <c r="C2751" s="301">
        <v>20783</v>
      </c>
      <c r="D2751" s="260">
        <v>0.95694444444444438</v>
      </c>
      <c r="F2751" s="25">
        <v>1709</v>
      </c>
      <c r="G2751" s="25"/>
      <c r="H2751" s="90" t="str">
        <f>VLOOKUP($F2751,'Alarm boxes'!$E$17:$F$962,2)</f>
        <v>Liberty &amp; Snediker Aves</v>
      </c>
      <c r="I2751" s="246" t="s">
        <v>1371</v>
      </c>
    </row>
    <row r="2752" spans="2:10" x14ac:dyDescent="0.2">
      <c r="B2752" s="247" t="s">
        <v>1176</v>
      </c>
      <c r="C2752" s="301">
        <v>20784</v>
      </c>
      <c r="D2752" s="260">
        <v>2.2222222222222223E-2</v>
      </c>
      <c r="F2752" s="25">
        <v>2025</v>
      </c>
      <c r="G2752" s="25"/>
      <c r="H2752" s="90" t="str">
        <f>VLOOKUP($F2752,'Alarm boxes'!$E$17:$F$962,2)</f>
        <v>Belmont Ave &amp; Hinsdale St</v>
      </c>
      <c r="I2752" s="246" t="s">
        <v>192</v>
      </c>
    </row>
    <row r="2753" spans="2:10" x14ac:dyDescent="0.2">
      <c r="B2753" s="247" t="s">
        <v>1176</v>
      </c>
      <c r="C2753" s="301">
        <v>20784</v>
      </c>
      <c r="D2753" s="260">
        <v>0.18680555555555556</v>
      </c>
      <c r="F2753" s="25">
        <v>1707</v>
      </c>
      <c r="G2753" s="25"/>
      <c r="H2753" s="90" t="str">
        <f>VLOOKUP($F2753,'Alarm boxes'!$E$17:$F$962,2)</f>
        <v>Pitkin Ave &amp; Snediker St</v>
      </c>
      <c r="I2753" s="246" t="s">
        <v>50</v>
      </c>
    </row>
    <row r="2754" spans="2:10" x14ac:dyDescent="0.2">
      <c r="B2754" s="247" t="s">
        <v>1176</v>
      </c>
      <c r="C2754" s="301">
        <v>20784</v>
      </c>
      <c r="D2754" s="260">
        <v>0.33055555555555555</v>
      </c>
      <c r="F2754" s="25">
        <v>1668</v>
      </c>
      <c r="G2754" s="25"/>
      <c r="H2754" s="90" t="str">
        <f>VLOOKUP($F2754,'Alarm boxes'!$E$17:$F$962,2)</f>
        <v>Livonia &amp; Rockaway Aves</v>
      </c>
      <c r="I2754" s="246" t="s">
        <v>50</v>
      </c>
    </row>
    <row r="2755" spans="2:10" ht="13.5" thickBot="1" x14ac:dyDescent="0.25">
      <c r="B2755" s="247" t="s">
        <v>1176</v>
      </c>
      <c r="C2755" s="301">
        <v>20784</v>
      </c>
      <c r="D2755" s="260">
        <v>0.35347222222222219</v>
      </c>
      <c r="F2755" s="25">
        <v>1662</v>
      </c>
      <c r="G2755" s="25"/>
      <c r="H2755" s="90" t="str">
        <f>VLOOKUP($F2755,'Alarm boxes'!$E$17:$F$962,2)</f>
        <v>Blake Ave &amp; Chester St</v>
      </c>
      <c r="I2755" s="246" t="s">
        <v>50</v>
      </c>
    </row>
    <row r="2756" spans="2:10" x14ac:dyDescent="0.2">
      <c r="B2756" s="491" t="s">
        <v>1176</v>
      </c>
      <c r="C2756" s="497">
        <v>20784</v>
      </c>
      <c r="D2756" s="493"/>
      <c r="E2756" s="494"/>
      <c r="F2756" s="494"/>
      <c r="G2756" s="494"/>
      <c r="H2756" s="498" t="s">
        <v>1089</v>
      </c>
      <c r="I2756" s="498" t="s">
        <v>1089</v>
      </c>
      <c r="J2756" s="499"/>
    </row>
    <row r="2757" spans="2:10" ht="13.5" thickBot="1" x14ac:dyDescent="0.25">
      <c r="B2757" s="337" t="s">
        <v>1176</v>
      </c>
      <c r="C2757" s="355">
        <v>20791</v>
      </c>
      <c r="D2757" s="339"/>
      <c r="E2757" s="340"/>
      <c r="F2757" s="340"/>
      <c r="G2757" s="340"/>
      <c r="H2757" s="356" t="s">
        <v>1089</v>
      </c>
      <c r="I2757" s="356" t="s">
        <v>1089</v>
      </c>
      <c r="J2757" s="357"/>
    </row>
    <row r="2758" spans="2:10" x14ac:dyDescent="0.2">
      <c r="B2758" s="247" t="s">
        <v>1176</v>
      </c>
      <c r="C2758" s="301">
        <v>20794</v>
      </c>
      <c r="D2758" s="260">
        <v>0.4680555555555555</v>
      </c>
      <c r="F2758" s="247">
        <v>1612</v>
      </c>
      <c r="G2758" s="25"/>
      <c r="H2758" s="90" t="str">
        <f>VLOOKUP($F2758,'Alarm boxes'!$E$17:$F$962,2)</f>
        <v>Rochester &amp; St Marks Aves</v>
      </c>
      <c r="I2758" s="246" t="s">
        <v>44</v>
      </c>
    </row>
    <row r="2759" spans="2:10" x14ac:dyDescent="0.2">
      <c r="B2759" s="247" t="s">
        <v>1176</v>
      </c>
      <c r="C2759" s="301">
        <v>20794</v>
      </c>
      <c r="D2759" s="260">
        <v>0.65138888888888891</v>
      </c>
      <c r="F2759" s="247">
        <v>1612</v>
      </c>
      <c r="G2759" s="25"/>
      <c r="H2759" s="90" t="str">
        <f>VLOOKUP($F2759,'Alarm boxes'!$E$17:$F$962,2)</f>
        <v>Rochester &amp; St Marks Aves</v>
      </c>
      <c r="I2759" s="246" t="s">
        <v>44</v>
      </c>
    </row>
    <row r="2760" spans="2:10" x14ac:dyDescent="0.2">
      <c r="B2760" s="247" t="s">
        <v>1176</v>
      </c>
      <c r="C2760" s="301">
        <v>20795</v>
      </c>
      <c r="D2760" s="260">
        <v>0.62222222222222223</v>
      </c>
      <c r="F2760" s="247">
        <v>1637</v>
      </c>
      <c r="G2760" s="25"/>
      <c r="H2760" s="90" t="str">
        <f>VLOOKUP($F2760,'Alarm boxes'!$E$17:$F$962,2)</f>
        <v>Howard &amp; Blake Aves</v>
      </c>
      <c r="I2760" s="246" t="s">
        <v>61</v>
      </c>
    </row>
    <row r="2761" spans="2:10" x14ac:dyDescent="0.2">
      <c r="B2761" s="247" t="s">
        <v>1176</v>
      </c>
      <c r="C2761" s="301">
        <v>20795</v>
      </c>
      <c r="D2761" s="260">
        <v>0.6972222222222223</v>
      </c>
      <c r="F2761" s="247">
        <v>1660</v>
      </c>
      <c r="G2761" s="25"/>
      <c r="H2761" s="90" t="str">
        <f>VLOOKUP($F2761,'Alarm boxes'!$E$17:$F$962,2)</f>
        <v>Blake &amp; Saratoga Aves</v>
      </c>
      <c r="I2761" s="246" t="s">
        <v>192</v>
      </c>
    </row>
    <row r="2762" spans="2:10" x14ac:dyDescent="0.2">
      <c r="B2762" s="247" t="s">
        <v>1176</v>
      </c>
      <c r="C2762" s="301">
        <v>20802</v>
      </c>
      <c r="D2762" s="260">
        <v>0.84305555555555556</v>
      </c>
      <c r="F2762" s="247">
        <v>1663</v>
      </c>
      <c r="G2762" s="25"/>
      <c r="H2762" s="90" t="str">
        <f>VLOOKUP($F2762,'Alarm boxes'!$E$17:$F$962,2)</f>
        <v>Dumont Ave &amp; Bristol St</v>
      </c>
      <c r="I2762" s="246" t="s">
        <v>1677</v>
      </c>
    </row>
    <row r="2763" spans="2:10" x14ac:dyDescent="0.2">
      <c r="B2763" s="247" t="s">
        <v>1176</v>
      </c>
      <c r="C2763" s="301">
        <v>20807</v>
      </c>
      <c r="D2763" s="260">
        <v>0.37083333333333335</v>
      </c>
      <c r="F2763" s="247">
        <v>1682</v>
      </c>
      <c r="G2763" s="25"/>
      <c r="H2763" s="90" t="str">
        <f>VLOOKUP($F2763,'Alarm boxes'!$E$17:$F$962,2)</f>
        <v>Pitkin &amp; Christopher Aves</v>
      </c>
      <c r="I2763" s="246" t="s">
        <v>1402</v>
      </c>
    </row>
    <row r="2764" spans="2:10" x14ac:dyDescent="0.2">
      <c r="B2764" s="247" t="s">
        <v>1176</v>
      </c>
      <c r="C2764" s="301">
        <v>20807</v>
      </c>
      <c r="D2764" s="260">
        <v>0.49027777777777781</v>
      </c>
      <c r="F2764" s="247">
        <v>1662</v>
      </c>
      <c r="G2764" s="25"/>
      <c r="H2764" s="90" t="str">
        <f>VLOOKUP($F2764,'Alarm boxes'!$E$17:$F$962,2)</f>
        <v>Blake Ave &amp; Chester St</v>
      </c>
      <c r="I2764" s="246" t="s">
        <v>1329</v>
      </c>
    </row>
    <row r="2765" spans="2:10" x14ac:dyDescent="0.2">
      <c r="B2765" s="34" t="s">
        <v>1176</v>
      </c>
      <c r="C2765" s="302">
        <v>20811</v>
      </c>
      <c r="D2765" s="266">
        <v>5.486111111111111E-2</v>
      </c>
      <c r="E2765" s="136">
        <v>0.29305555555555557</v>
      </c>
      <c r="F2765" s="34">
        <v>1717</v>
      </c>
      <c r="G2765" s="34"/>
      <c r="H2765" s="140" t="str">
        <f>VLOOKUP($F2765,'Alarm boxes'!$E$17:$F$962,2)</f>
        <v>Belmont &amp; Alabama Aves</v>
      </c>
      <c r="I2765" s="140" t="s">
        <v>1944</v>
      </c>
    </row>
    <row r="2766" spans="2:10" x14ac:dyDescent="0.2">
      <c r="B2766" s="247" t="s">
        <v>1176</v>
      </c>
      <c r="C2766" s="301">
        <v>20811</v>
      </c>
      <c r="D2766" s="260">
        <v>0.77847222222222223</v>
      </c>
      <c r="F2766" s="247">
        <v>1641</v>
      </c>
      <c r="G2766" s="25"/>
      <c r="H2766" s="90" t="str">
        <f>VLOOKUP($F2766,'Alarm boxes'!$E$17:$F$962,2)</f>
        <v>Sutter Ave &amp; Strauss St</v>
      </c>
      <c r="I2766" s="246" t="s">
        <v>105</v>
      </c>
    </row>
    <row r="2767" spans="2:10" x14ac:dyDescent="0.2">
      <c r="B2767" s="247" t="s">
        <v>1176</v>
      </c>
      <c r="C2767" s="301">
        <v>20811</v>
      </c>
      <c r="D2767" s="260">
        <v>0.86319444444444438</v>
      </c>
      <c r="F2767" s="247">
        <v>1670</v>
      </c>
      <c r="G2767" s="25"/>
      <c r="H2767" s="90" t="str">
        <f>VLOOKUP($F2767,'Alarm boxes'!$E$17:$F$962,2)</f>
        <v>Blake Ave, 500' E of Rockway Ave</v>
      </c>
      <c r="I2767" s="246" t="s">
        <v>1945</v>
      </c>
    </row>
    <row r="2768" spans="2:10" x14ac:dyDescent="0.2">
      <c r="B2768" s="247" t="s">
        <v>1176</v>
      </c>
      <c r="C2768" s="301">
        <v>20811</v>
      </c>
      <c r="D2768" s="260">
        <v>0.91666666666666663</v>
      </c>
      <c r="F2768" s="247">
        <v>1613</v>
      </c>
      <c r="G2768" s="25"/>
      <c r="H2768" s="90" t="str">
        <f>VLOOKUP($F2768,'Alarm boxes'!$E$17:$F$962,2)</f>
        <v>Utica Ave &amp; Prospect Pl</v>
      </c>
      <c r="I2768" s="246" t="s">
        <v>196</v>
      </c>
    </row>
    <row r="2769" spans="2:10" x14ac:dyDescent="0.2">
      <c r="B2769" s="247" t="s">
        <v>1176</v>
      </c>
      <c r="C2769" s="301">
        <v>20811</v>
      </c>
      <c r="D2769" s="260">
        <v>0.9375</v>
      </c>
      <c r="F2769" s="247">
        <v>1690</v>
      </c>
      <c r="G2769" s="25"/>
      <c r="H2769" s="90" t="str">
        <f>VLOOKUP($F2769,'Alarm boxes'!$E$17:$F$962,2)</f>
        <v>Dumont Ave &amp; Powell St</v>
      </c>
      <c r="I2769" s="246" t="s">
        <v>1946</v>
      </c>
    </row>
    <row r="2770" spans="2:10" x14ac:dyDescent="0.2">
      <c r="B2770" s="247" t="s">
        <v>1176</v>
      </c>
      <c r="C2770" s="301">
        <v>20812</v>
      </c>
      <c r="D2770" s="260">
        <v>0.10486111111111111</v>
      </c>
      <c r="F2770" s="25">
        <v>836</v>
      </c>
      <c r="G2770" s="25"/>
      <c r="H2770" s="90" t="str">
        <f>VLOOKUP($F2770,'Alarm boxes'!$E$17:$F$962,2)</f>
        <v>Bway &amp; Rockaway Ave</v>
      </c>
      <c r="I2770" s="246" t="s">
        <v>1650</v>
      </c>
    </row>
    <row r="2771" spans="2:10" x14ac:dyDescent="0.2">
      <c r="B2771" s="247" t="s">
        <v>1176</v>
      </c>
      <c r="C2771" s="301">
        <v>20812</v>
      </c>
      <c r="D2771" s="260">
        <v>0.29166666666666669</v>
      </c>
      <c r="F2771" s="25">
        <v>1687</v>
      </c>
      <c r="G2771" s="25"/>
      <c r="H2771" s="90" t="str">
        <f>VLOOKUP($F2771,'Alarm boxes'!$E$17:$F$962,2)</f>
        <v>Blake Ave &amp; Christopher St</v>
      </c>
      <c r="I2771" s="246" t="s">
        <v>49</v>
      </c>
    </row>
    <row r="2772" spans="2:10" x14ac:dyDescent="0.2">
      <c r="B2772" s="247" t="s">
        <v>1176</v>
      </c>
      <c r="C2772" s="301">
        <v>20815</v>
      </c>
      <c r="D2772" s="260">
        <v>0.71111111111111114</v>
      </c>
      <c r="F2772" s="25">
        <v>830</v>
      </c>
      <c r="G2772" s="25"/>
      <c r="H2772" s="90" t="str">
        <f>VLOOKUP($F2772,'Alarm boxes'!$E$17:$F$962,2)</f>
        <v>Bway &amp; Cornelia St</v>
      </c>
      <c r="I2772" s="168" t="s">
        <v>1765</v>
      </c>
    </row>
    <row r="2773" spans="2:10" x14ac:dyDescent="0.2">
      <c r="B2773" s="247" t="s">
        <v>1176</v>
      </c>
      <c r="C2773" s="301">
        <v>20816</v>
      </c>
      <c r="D2773" s="260">
        <v>0.38750000000000001</v>
      </c>
      <c r="F2773" s="25">
        <v>1714</v>
      </c>
      <c r="G2773" s="25"/>
      <c r="H2773" s="90" t="str">
        <f>VLOOKUP($F2773,'Alarm boxes'!$E$17:$F$962,2)</f>
        <v>Liberty &amp; Williams Aves</v>
      </c>
      <c r="I2773" s="246" t="s">
        <v>61</v>
      </c>
    </row>
    <row r="2774" spans="2:10" x14ac:dyDescent="0.2">
      <c r="B2774" s="247" t="s">
        <v>1176</v>
      </c>
      <c r="C2774" s="301">
        <v>20816</v>
      </c>
      <c r="D2774" s="260">
        <v>0.50972222222222219</v>
      </c>
      <c r="E2774" s="32">
        <v>0.56666666666666665</v>
      </c>
      <c r="F2774" s="25">
        <v>2116</v>
      </c>
      <c r="G2774" s="25"/>
      <c r="H2774" s="90" t="str">
        <f>VLOOKUP($F2774,'Alarm boxes'!$E$17:$F$962,2)</f>
        <v>Hegman Ave &amp; Chester St</v>
      </c>
      <c r="I2774" s="168" t="s">
        <v>1765</v>
      </c>
    </row>
    <row r="2775" spans="2:10" ht="13.5" thickBot="1" x14ac:dyDescent="0.25">
      <c r="B2775" s="4" t="s">
        <v>1176</v>
      </c>
      <c r="C2775" s="394">
        <v>20819</v>
      </c>
      <c r="D2775" s="395">
        <v>0.8847222222222223</v>
      </c>
      <c r="E2775" s="4"/>
      <c r="F2775" s="4">
        <v>863</v>
      </c>
      <c r="G2775" s="396"/>
      <c r="H2775" s="397" t="str">
        <f>VLOOKUP($F2775,'Alarm boxes'!$E$17:$F$962,2)</f>
        <v>Howard Ave &amp; Sumpter St</v>
      </c>
      <c r="I2775" s="412" t="s">
        <v>1765</v>
      </c>
      <c r="J2775" s="408"/>
    </row>
    <row r="2776" spans="2:10" ht="13.5" thickTop="1" x14ac:dyDescent="0.2">
      <c r="B2776" s="247" t="s">
        <v>1176</v>
      </c>
      <c r="C2776" s="301">
        <v>20823</v>
      </c>
      <c r="D2776" s="260">
        <v>0.43888888888888888</v>
      </c>
      <c r="F2776" s="247">
        <v>864</v>
      </c>
      <c r="G2776" s="25"/>
      <c r="H2776" s="97" t="s">
        <v>1747</v>
      </c>
      <c r="I2776" s="246" t="s">
        <v>260</v>
      </c>
    </row>
    <row r="2777" spans="2:10" x14ac:dyDescent="0.2">
      <c r="B2777" s="247" t="s">
        <v>1176</v>
      </c>
      <c r="C2777" s="301">
        <v>20823</v>
      </c>
      <c r="D2777" s="260">
        <v>0.46736111111111112</v>
      </c>
      <c r="F2777" s="247">
        <v>1682</v>
      </c>
      <c r="G2777" s="25"/>
      <c r="H2777" s="90" t="str">
        <f>VLOOKUP($F2777,'Alarm boxes'!$E$17:$F$962,2)</f>
        <v>Pitkin &amp; Christopher Aves</v>
      </c>
      <c r="I2777" s="246" t="s">
        <v>1743</v>
      </c>
    </row>
    <row r="2778" spans="2:10" x14ac:dyDescent="0.2">
      <c r="B2778" s="247" t="s">
        <v>1176</v>
      </c>
      <c r="C2778" s="301">
        <v>20823</v>
      </c>
      <c r="D2778" s="260">
        <v>0.65763888888888888</v>
      </c>
      <c r="F2778" s="247">
        <v>1664</v>
      </c>
      <c r="G2778" s="25"/>
      <c r="H2778" s="90" t="str">
        <f>VLOOKUP($F2778,'Alarm boxes'!$E$17:$F$962,2)</f>
        <v>Livonia &amp; Hopkinson Aves</v>
      </c>
      <c r="I2778" s="246" t="s">
        <v>171</v>
      </c>
    </row>
    <row r="2779" spans="2:10" x14ac:dyDescent="0.2">
      <c r="B2779" s="247" t="s">
        <v>1176</v>
      </c>
      <c r="C2779" s="301">
        <v>20823</v>
      </c>
      <c r="D2779" s="260">
        <v>0.69861111111111107</v>
      </c>
      <c r="F2779" s="247">
        <v>998</v>
      </c>
      <c r="G2779" s="25"/>
      <c r="H2779" s="90" t="str">
        <f>VLOOKUP($F2779,'Alarm boxes'!$E$17:$F$962,2)</f>
        <v>Stone Ave &amp; Sumpter St</v>
      </c>
      <c r="I2779" s="168" t="s">
        <v>1765</v>
      </c>
    </row>
    <row r="2780" spans="2:10" x14ac:dyDescent="0.2">
      <c r="B2780" s="247" t="s">
        <v>1176</v>
      </c>
      <c r="C2780" s="301">
        <v>20824</v>
      </c>
      <c r="D2780" s="260">
        <v>0.59652777777777777</v>
      </c>
      <c r="F2780" s="247">
        <v>2004</v>
      </c>
      <c r="G2780" s="25"/>
      <c r="H2780" s="90" t="str">
        <f>VLOOKUP($F2780,'Alarm boxes'!$E$17:$F$962,2)</f>
        <v>Dumont &amp; Georgia Aves</v>
      </c>
      <c r="I2780" s="246" t="s">
        <v>50</v>
      </c>
    </row>
    <row r="2781" spans="2:10" x14ac:dyDescent="0.2">
      <c r="B2781" s="247" t="s">
        <v>1176</v>
      </c>
      <c r="C2781" s="301">
        <v>20824</v>
      </c>
      <c r="D2781" s="260">
        <v>0.71944444444444444</v>
      </c>
      <c r="F2781" s="247">
        <v>868</v>
      </c>
      <c r="G2781" s="25"/>
      <c r="H2781" s="90" t="str">
        <f>VLOOKUP($F2781,'Alarm boxes'!$E$17:$F$962,2)</f>
        <v>Ralph Ave &amp; Bainbridge St</v>
      </c>
      <c r="I2781" s="246" t="s">
        <v>50</v>
      </c>
    </row>
    <row r="2782" spans="2:10" x14ac:dyDescent="0.2">
      <c r="B2782" s="247" t="s">
        <v>1176</v>
      </c>
      <c r="C2782" s="301">
        <v>20826</v>
      </c>
      <c r="D2782" s="260">
        <v>0.73263888888888884</v>
      </c>
      <c r="F2782" s="247">
        <v>1641</v>
      </c>
      <c r="G2782" s="25"/>
      <c r="H2782" s="90" t="str">
        <f>VLOOKUP($F2782,'Alarm boxes'!$E$17:$F$962,2)</f>
        <v>Sutter Ave &amp; Strauss St</v>
      </c>
      <c r="I2782" s="246" t="s">
        <v>1851</v>
      </c>
    </row>
    <row r="2783" spans="2:10" x14ac:dyDescent="0.2">
      <c r="B2783" s="247" t="s">
        <v>1176</v>
      </c>
      <c r="C2783" s="301">
        <v>20826</v>
      </c>
      <c r="D2783" s="260">
        <v>0.75763888888888886</v>
      </c>
      <c r="F2783" s="247">
        <v>855</v>
      </c>
      <c r="G2783" s="25"/>
      <c r="H2783" s="90" t="str">
        <f>VLOOKUP($F2783,'Alarm boxes'!$E$17:$F$962,2)</f>
        <v>Howard Ave &amp; Hancock St</v>
      </c>
      <c r="I2783" s="168" t="s">
        <v>1765</v>
      </c>
    </row>
    <row r="2784" spans="2:10" x14ac:dyDescent="0.2">
      <c r="B2784" s="247" t="s">
        <v>1176</v>
      </c>
      <c r="C2784" s="301">
        <v>20826</v>
      </c>
      <c r="D2784" s="260">
        <v>0.86875000000000002</v>
      </c>
      <c r="F2784" s="247">
        <v>3760</v>
      </c>
      <c r="G2784" s="25"/>
      <c r="H2784" s="90" t="str">
        <f>VLOOKUP($F2784,'Alarm boxes'!$E$17:$F$962,2)</f>
        <v>Eastern Pkway &amp; Ralph Ave</v>
      </c>
      <c r="I2784" s="246" t="s">
        <v>196</v>
      </c>
    </row>
    <row r="2785" spans="2:10" x14ac:dyDescent="0.2">
      <c r="B2785" s="247" t="s">
        <v>1176</v>
      </c>
      <c r="C2785" s="301">
        <v>20827</v>
      </c>
      <c r="D2785" s="260">
        <v>0.84652777777777777</v>
      </c>
      <c r="F2785" s="247">
        <v>2110</v>
      </c>
      <c r="G2785" s="25"/>
      <c r="H2785" s="90" t="str">
        <f>VLOOKUP($F2785,'Alarm boxes'!$E$17:$F$962,2)</f>
        <v>Riverdale Ave &amp; Osborne St</v>
      </c>
      <c r="I2785" s="246" t="s">
        <v>1851</v>
      </c>
    </row>
    <row r="2786" spans="2:10" x14ac:dyDescent="0.2">
      <c r="B2786" s="247" t="s">
        <v>1176</v>
      </c>
      <c r="C2786" s="301">
        <v>20827</v>
      </c>
      <c r="D2786" s="260">
        <v>0.35069444444444442</v>
      </c>
      <c r="F2786" s="247">
        <v>1659</v>
      </c>
      <c r="G2786" s="29" t="s">
        <v>1951</v>
      </c>
      <c r="H2786" s="90" t="str">
        <f>VLOOKUP($F2786,'Alarm boxes'!$E$17:$F$962,2)</f>
        <v>Hopkinson &amp; Sutter Aves</v>
      </c>
      <c r="I2786" s="246" t="s">
        <v>1964</v>
      </c>
      <c r="J2786" s="348" t="s">
        <v>2318</v>
      </c>
    </row>
    <row r="2787" spans="2:10" x14ac:dyDescent="0.2">
      <c r="B2787" s="247" t="s">
        <v>1176</v>
      </c>
      <c r="C2787" s="301">
        <v>20827</v>
      </c>
      <c r="D2787" s="260">
        <v>0.77986111111111101</v>
      </c>
      <c r="F2787" s="247">
        <v>1705</v>
      </c>
      <c r="G2787" s="25"/>
      <c r="H2787" s="90" t="str">
        <f>VLOOKUP($F2787,'Alarm boxes'!$E$17:$F$962,2)</f>
        <v>Sutter &amp; Snedicker Aves</v>
      </c>
      <c r="I2787" s="246" t="s">
        <v>192</v>
      </c>
    </row>
    <row r="2788" spans="2:10" x14ac:dyDescent="0.2">
      <c r="B2788" s="247" t="s">
        <v>1176</v>
      </c>
      <c r="C2788" s="301">
        <v>20827</v>
      </c>
      <c r="D2788" s="260">
        <v>0.81736111111111109</v>
      </c>
      <c r="F2788" s="247">
        <v>1656</v>
      </c>
      <c r="G2788" s="25"/>
      <c r="H2788" s="90" t="str">
        <f>VLOOKUP($F2788,'Alarm boxes'!$E$17:$F$962,2)</f>
        <v>ENY Ave &amp; Bristol St</v>
      </c>
      <c r="I2788" s="246" t="s">
        <v>91</v>
      </c>
    </row>
    <row r="2789" spans="2:10" x14ac:dyDescent="0.2">
      <c r="B2789" s="247" t="s">
        <v>1176</v>
      </c>
      <c r="C2789" s="301">
        <v>20827</v>
      </c>
      <c r="D2789" s="260">
        <v>0.92222222222222217</v>
      </c>
      <c r="F2789" s="247">
        <v>919</v>
      </c>
      <c r="G2789" s="25"/>
      <c r="H2789" s="90" t="str">
        <f>VLOOKUP($F2789,'Alarm boxes'!$E$17:$F$962,2)</f>
        <v>Schnectady Ave &amp; Park Pl</v>
      </c>
      <c r="I2789" s="246" t="s">
        <v>1329</v>
      </c>
    </row>
    <row r="2790" spans="2:10" x14ac:dyDescent="0.2">
      <c r="B2790" s="247" t="s">
        <v>1176</v>
      </c>
      <c r="C2790" s="301">
        <v>20828</v>
      </c>
      <c r="D2790" s="260">
        <v>0.27430555555555552</v>
      </c>
      <c r="F2790" s="247">
        <v>1646</v>
      </c>
      <c r="G2790" s="25"/>
      <c r="H2790" s="90" t="str">
        <f>VLOOKUP($F2790,'Alarm boxes'!$E$17:$F$962,2)</f>
        <v>Howard &amp; St Marks Aves</v>
      </c>
      <c r="I2790" s="246" t="s">
        <v>569</v>
      </c>
    </row>
    <row r="2791" spans="2:10" x14ac:dyDescent="0.2">
      <c r="B2791" s="247" t="s">
        <v>1176</v>
      </c>
      <c r="C2791" s="301">
        <v>20831</v>
      </c>
      <c r="D2791" s="260">
        <v>0.49236111111111108</v>
      </c>
      <c r="F2791" s="247">
        <v>1720</v>
      </c>
      <c r="G2791" s="25"/>
      <c r="H2791" s="90" t="str">
        <f>VLOOKUP($F2791,'Alarm boxes'!$E$17:$F$962,2)</f>
        <v>Dumont Ave &amp; Williams St</v>
      </c>
      <c r="I2791" s="246" t="s">
        <v>260</v>
      </c>
    </row>
    <row r="2792" spans="2:10" x14ac:dyDescent="0.2">
      <c r="B2792" s="247" t="s">
        <v>1176</v>
      </c>
      <c r="C2792" s="301">
        <v>20831</v>
      </c>
      <c r="D2792" s="260">
        <v>0.55972222222222223</v>
      </c>
      <c r="F2792" s="247">
        <v>1671</v>
      </c>
      <c r="G2792" s="25"/>
      <c r="H2792" s="90" t="str">
        <f>VLOOKUP($F2792,'Alarm boxes'!$E$17:$F$962,2)</f>
        <v>Rockaway &amp; Sutter Aves</v>
      </c>
      <c r="I2792" s="246" t="s">
        <v>49</v>
      </c>
    </row>
    <row r="2793" spans="2:10" x14ac:dyDescent="0.2">
      <c r="B2793" s="247" t="s">
        <v>1176</v>
      </c>
      <c r="C2793" s="301">
        <v>20831</v>
      </c>
      <c r="D2793" s="260">
        <v>0.57361111111111118</v>
      </c>
      <c r="F2793" s="247">
        <v>2007</v>
      </c>
      <c r="G2793" s="25"/>
      <c r="H2793" s="90" t="str">
        <f>VLOOKUP($F2793,'Alarm boxes'!$E$17:$F$962,2)</f>
        <v>Livonia &amp; Alabama Aves</v>
      </c>
      <c r="I2793" s="246" t="s">
        <v>569</v>
      </c>
    </row>
    <row r="2794" spans="2:10" x14ac:dyDescent="0.2">
      <c r="B2794" s="247" t="s">
        <v>1176</v>
      </c>
      <c r="C2794" s="301">
        <v>20832</v>
      </c>
      <c r="D2794" s="260">
        <v>0.39166666666666666</v>
      </c>
      <c r="F2794" s="247">
        <v>1720</v>
      </c>
      <c r="G2794" s="25"/>
      <c r="H2794" s="90" t="str">
        <f>VLOOKUP($F2794,'Alarm boxes'!$E$17:$F$962,2)</f>
        <v>Dumont Ave &amp; Williams St</v>
      </c>
      <c r="I2794" s="246" t="s">
        <v>569</v>
      </c>
    </row>
    <row r="2795" spans="2:10" x14ac:dyDescent="0.2">
      <c r="B2795" s="247" t="s">
        <v>1176</v>
      </c>
      <c r="C2795" s="301">
        <v>20835</v>
      </c>
      <c r="D2795" s="260">
        <v>9.9999999999999992E-2</v>
      </c>
      <c r="F2795" s="247">
        <v>1614</v>
      </c>
      <c r="G2795" s="25"/>
      <c r="H2795" s="90" t="str">
        <f>VLOOKUP($F2795,'Alarm boxes'!$E$17:$F$962,2)</f>
        <v>Rochester Ave &amp; Pacific St</v>
      </c>
      <c r="I2795" s="168" t="s">
        <v>1765</v>
      </c>
    </row>
    <row r="2796" spans="2:10" x14ac:dyDescent="0.2">
      <c r="B2796" s="247" t="s">
        <v>1176</v>
      </c>
      <c r="C2796" s="301">
        <v>20835</v>
      </c>
      <c r="D2796" s="260">
        <v>0.27777777777777779</v>
      </c>
      <c r="F2796" s="247">
        <v>1645</v>
      </c>
      <c r="G2796" s="25"/>
      <c r="H2796" s="90" t="str">
        <f>VLOOKUP($F2796,'Alarm boxes'!$E$17:$F$962,2)</f>
        <v>Saratoga Ave &amp; Park Pl</v>
      </c>
      <c r="I2796" s="246" t="s">
        <v>569</v>
      </c>
    </row>
    <row r="2797" spans="2:10" x14ac:dyDescent="0.2">
      <c r="B2797" s="247" t="s">
        <v>1176</v>
      </c>
      <c r="C2797" s="301">
        <v>20835</v>
      </c>
      <c r="D2797" s="260">
        <v>0.36458333333333331</v>
      </c>
      <c r="F2797" s="247">
        <v>1619</v>
      </c>
      <c r="G2797" s="25"/>
      <c r="H2797" s="90" t="str">
        <f>VLOOKUP($F2797,'Alarm boxes'!$E$17:$F$962,2)</f>
        <v>Ralph Ave &amp; Dean St</v>
      </c>
      <c r="I2797" s="246" t="s">
        <v>49</v>
      </c>
    </row>
    <row r="2798" spans="2:10" x14ac:dyDescent="0.2">
      <c r="B2798" s="247" t="s">
        <v>1176</v>
      </c>
      <c r="C2798" s="301">
        <v>20835</v>
      </c>
      <c r="D2798" s="260">
        <v>0.74305555555555547</v>
      </c>
      <c r="F2798" s="247">
        <v>2110</v>
      </c>
      <c r="G2798" s="25"/>
      <c r="H2798" s="90" t="str">
        <f>VLOOKUP($F2798,'Alarm boxes'!$E$17:$F$962,2)</f>
        <v>Riverdale Ave &amp; Osborne St</v>
      </c>
      <c r="I2798" s="246" t="s">
        <v>91</v>
      </c>
    </row>
    <row r="2799" spans="2:10" x14ac:dyDescent="0.2">
      <c r="B2799" s="247" t="s">
        <v>1176</v>
      </c>
      <c r="C2799" s="301">
        <v>20835</v>
      </c>
      <c r="D2799" s="260">
        <v>0.79722222222222217</v>
      </c>
      <c r="F2799" s="247">
        <v>1648</v>
      </c>
      <c r="G2799" s="25"/>
      <c r="H2799" s="90" t="str">
        <f>VLOOKUP($F2799,'Alarm boxes'!$E$17:$F$962,2)</f>
        <v>Howard Ave &amp; Pacific St</v>
      </c>
      <c r="I2799" s="246" t="s">
        <v>61</v>
      </c>
    </row>
    <row r="2800" spans="2:10" x14ac:dyDescent="0.2">
      <c r="B2800" s="247" t="s">
        <v>1176</v>
      </c>
      <c r="C2800" s="301">
        <v>20835</v>
      </c>
      <c r="D2800" s="260">
        <v>0.87361111111111101</v>
      </c>
      <c r="F2800" s="247">
        <v>1714</v>
      </c>
      <c r="G2800" s="25"/>
      <c r="H2800" s="90" t="str">
        <f>VLOOKUP($F2800,'Alarm boxes'!$E$17:$F$962,2)</f>
        <v>Liberty &amp; Williams Aves</v>
      </c>
      <c r="I2800" s="246" t="s">
        <v>44</v>
      </c>
    </row>
    <row r="2801" spans="2:10" x14ac:dyDescent="0.2">
      <c r="B2801" s="247" t="s">
        <v>1176</v>
      </c>
      <c r="C2801" s="301">
        <v>20836</v>
      </c>
      <c r="D2801" s="260">
        <v>0.29444444444444445</v>
      </c>
      <c r="F2801" s="247">
        <v>872</v>
      </c>
      <c r="G2801" s="25"/>
      <c r="H2801" s="90" t="str">
        <f>VLOOKUP($F2801,'Alarm boxes'!$E$17:$F$962,2)</f>
        <v>Ralph Ave &amp; Halsey St</v>
      </c>
      <c r="I2801" s="246" t="s">
        <v>569</v>
      </c>
    </row>
    <row r="2802" spans="2:10" x14ac:dyDescent="0.2">
      <c r="B2802" s="247" t="s">
        <v>1176</v>
      </c>
      <c r="C2802" s="301">
        <v>20839</v>
      </c>
      <c r="D2802" s="260">
        <v>0.6020833333333333</v>
      </c>
      <c r="F2802" s="247">
        <v>1703</v>
      </c>
      <c r="G2802" s="25"/>
      <c r="H2802" s="90" t="str">
        <f>VLOOKUP($F2802,'Alarm boxes'!$E$17:$F$962,2)</f>
        <v>Dumont &amp; Snediker Aves</v>
      </c>
      <c r="I2802" s="246" t="s">
        <v>1969</v>
      </c>
    </row>
    <row r="2803" spans="2:10" x14ac:dyDescent="0.2">
      <c r="B2803" s="247" t="s">
        <v>1176</v>
      </c>
      <c r="C2803" s="301">
        <v>20839</v>
      </c>
      <c r="D2803" s="260">
        <v>0.62708333333333333</v>
      </c>
      <c r="E2803" s="32">
        <v>0.64930555555555558</v>
      </c>
      <c r="F2803" s="247">
        <v>1654</v>
      </c>
      <c r="G2803" s="25"/>
      <c r="H2803" s="90" t="str">
        <f>VLOOKUP($F2803,'Alarm boxes'!$E$17:$F$962,2)</f>
        <v>Rockaway Ave &amp; St Marks Ave</v>
      </c>
      <c r="I2803" s="246" t="s">
        <v>1970</v>
      </c>
    </row>
    <row r="2804" spans="2:10" x14ac:dyDescent="0.2">
      <c r="B2804" s="247" t="s">
        <v>1176</v>
      </c>
      <c r="C2804" s="301">
        <v>20839</v>
      </c>
      <c r="D2804" s="260">
        <v>0.68611111111111101</v>
      </c>
      <c r="F2804" s="247">
        <v>1620</v>
      </c>
      <c r="G2804" s="25"/>
      <c r="H2804" s="90" t="str">
        <f>VLOOKUP($F2804,'Alarm boxes'!$E$17:$F$962,2)</f>
        <v>Buffalo Ave &amp; Bergen St</v>
      </c>
      <c r="I2804" s="246" t="s">
        <v>192</v>
      </c>
    </row>
    <row r="2805" spans="2:10" x14ac:dyDescent="0.2">
      <c r="B2805" s="247" t="s">
        <v>1176</v>
      </c>
      <c r="C2805" s="301">
        <v>20840</v>
      </c>
      <c r="D2805" s="260">
        <v>0.41041666666666665</v>
      </c>
      <c r="F2805" s="247">
        <v>1639</v>
      </c>
      <c r="G2805" s="25"/>
      <c r="H2805" s="90" t="str">
        <f>VLOOKUP($F2805,'Alarm boxes'!$E$17:$F$962,2)</f>
        <v>Sutter Ave &amp; Union St</v>
      </c>
      <c r="I2805" s="246" t="s">
        <v>62</v>
      </c>
    </row>
    <row r="2806" spans="2:10" x14ac:dyDescent="0.2">
      <c r="B2806" s="247" t="s">
        <v>1176</v>
      </c>
      <c r="C2806" s="301">
        <v>20840</v>
      </c>
      <c r="D2806" s="260">
        <v>0.66875000000000007</v>
      </c>
      <c r="F2806" s="247">
        <v>3922</v>
      </c>
      <c r="G2806" s="25"/>
      <c r="H2806" s="90" t="str">
        <f>VLOOKUP($F2806,'Alarm boxes'!$E$17:$F$962,2)</f>
        <v>Eastern Pkway &amp; Saratoga Ave</v>
      </c>
      <c r="I2806" s="246" t="s">
        <v>50</v>
      </c>
    </row>
    <row r="2807" spans="2:10" x14ac:dyDescent="0.2">
      <c r="B2807" s="247" t="s">
        <v>1176</v>
      </c>
      <c r="C2807" s="301">
        <v>20842</v>
      </c>
      <c r="D2807" s="260">
        <v>0.84722222222222221</v>
      </c>
      <c r="F2807" s="247">
        <v>919</v>
      </c>
      <c r="G2807" s="25"/>
      <c r="H2807" s="90" t="str">
        <f>VLOOKUP($F2807,'Alarm boxes'!$E$17:$F$962,2)</f>
        <v>Schnectady Ave &amp; Park Pl</v>
      </c>
      <c r="I2807" s="246" t="s">
        <v>49</v>
      </c>
    </row>
    <row r="2808" spans="2:10" x14ac:dyDescent="0.2">
      <c r="B2808" s="247" t="s">
        <v>1176</v>
      </c>
      <c r="C2808" s="301">
        <v>20842</v>
      </c>
      <c r="D2808" s="260">
        <v>0.89374999999999993</v>
      </c>
      <c r="F2808" s="247">
        <v>1716</v>
      </c>
      <c r="G2808" s="25"/>
      <c r="H2808" s="90" t="str">
        <f>VLOOKUP($F2808,'Alarm boxes'!$E$17:$F$962,2)</f>
        <v>Pitkin &amp; Georgia Aves</v>
      </c>
      <c r="I2808" s="246" t="s">
        <v>91</v>
      </c>
    </row>
    <row r="2809" spans="2:10" x14ac:dyDescent="0.2">
      <c r="B2809" s="34" t="s">
        <v>1176</v>
      </c>
      <c r="C2809" s="302">
        <v>20842</v>
      </c>
      <c r="D2809" s="266">
        <v>0.91041666666666676</v>
      </c>
      <c r="E2809" s="136">
        <v>0.95763888888888893</v>
      </c>
      <c r="F2809" s="34">
        <v>1666</v>
      </c>
      <c r="G2809" s="34"/>
      <c r="H2809" s="140" t="str">
        <f>VLOOKUP($F2809,'Alarm boxes'!$E$17:$F$962,2)</f>
        <v>Atlantic &amp; Buffalo Aves</v>
      </c>
      <c r="I2809" s="140" t="s">
        <v>1971</v>
      </c>
      <c r="J2809" s="349" t="s">
        <v>2346</v>
      </c>
    </row>
    <row r="2810" spans="2:10" x14ac:dyDescent="0.2">
      <c r="B2810" s="247" t="s">
        <v>1176</v>
      </c>
      <c r="C2810" s="258">
        <v>20843</v>
      </c>
      <c r="D2810" s="260">
        <v>0.79166666666666663</v>
      </c>
      <c r="F2810" s="247">
        <v>2025</v>
      </c>
      <c r="G2810" s="25"/>
      <c r="H2810" s="90" t="str">
        <f>VLOOKUP($F2810,'Alarm boxes'!$E$17:$F$962,2)</f>
        <v>Belmont Ave &amp; Hinsdale St</v>
      </c>
      <c r="I2810" s="246" t="s">
        <v>102</v>
      </c>
    </row>
    <row r="2811" spans="2:10" x14ac:dyDescent="0.2">
      <c r="B2811" s="247" t="s">
        <v>1176</v>
      </c>
      <c r="C2811" s="258">
        <v>20843</v>
      </c>
      <c r="D2811" s="260">
        <v>0.8027777777777777</v>
      </c>
      <c r="F2811" s="247">
        <v>869</v>
      </c>
      <c r="G2811" s="25"/>
      <c r="H2811" s="90" t="str">
        <f>VLOOKUP($F2811,'Alarm boxes'!$E$17:$F$962,2)</f>
        <v>Decatur St &amp; Patchen Ave</v>
      </c>
      <c r="I2811" s="168" t="s">
        <v>1765</v>
      </c>
    </row>
    <row r="2812" spans="2:10" x14ac:dyDescent="0.2">
      <c r="B2812" s="247" t="s">
        <v>1176</v>
      </c>
      <c r="C2812" s="258">
        <v>20843</v>
      </c>
      <c r="D2812" s="260">
        <v>0.96319444444444446</v>
      </c>
      <c r="F2812" s="247">
        <v>1636</v>
      </c>
      <c r="G2812" s="25"/>
      <c r="H2812" s="90" t="str">
        <f>VLOOKUP($F2812,'Alarm boxes'!$E$17:$F$962,2)</f>
        <v>Livonia Ave &amp; E 98th St</v>
      </c>
      <c r="I2812" s="246" t="s">
        <v>171</v>
      </c>
    </row>
    <row r="2813" spans="2:10" x14ac:dyDescent="0.2">
      <c r="B2813" s="247" t="s">
        <v>1176</v>
      </c>
      <c r="C2813" s="258">
        <v>20844</v>
      </c>
      <c r="D2813" s="260">
        <v>0.33819444444444446</v>
      </c>
      <c r="F2813" s="247">
        <v>1691</v>
      </c>
      <c r="G2813" s="25"/>
      <c r="H2813" s="90" t="str">
        <f>VLOOKUP($F2813,'Alarm boxes'!$E$17:$F$962,2)</f>
        <v>Livonia Ave &amp; Sackman St</v>
      </c>
      <c r="I2813" s="246" t="s">
        <v>1568</v>
      </c>
    </row>
    <row r="2814" spans="2:10" x14ac:dyDescent="0.2">
      <c r="B2814" s="247" t="s">
        <v>1176</v>
      </c>
      <c r="C2814" s="258">
        <v>20847</v>
      </c>
      <c r="D2814" s="260">
        <v>0.36388888888888887</v>
      </c>
      <c r="F2814" s="247">
        <v>868</v>
      </c>
      <c r="G2814" s="25"/>
      <c r="H2814" s="90" t="str">
        <f>VLOOKUP($F2814,'Alarm boxes'!$E$17:$F$962,2)</f>
        <v>Ralph Ave &amp; Bainbridge St</v>
      </c>
      <c r="I2814" s="168" t="s">
        <v>1765</v>
      </c>
    </row>
    <row r="2815" spans="2:10" x14ac:dyDescent="0.2">
      <c r="B2815" s="247" t="s">
        <v>1176</v>
      </c>
      <c r="C2815" s="258">
        <v>20847</v>
      </c>
      <c r="D2815" s="260">
        <v>0.66319444444444442</v>
      </c>
      <c r="F2815" s="247">
        <v>2010</v>
      </c>
      <c r="G2815" s="25"/>
      <c r="H2815" s="90" t="str">
        <f>VLOOKUP($F2815,'Alarm boxes'!$E$17:$F$962,2)</f>
        <v>Riverdale &amp; Pennsylvania Aves</v>
      </c>
      <c r="I2815" s="168" t="s">
        <v>1765</v>
      </c>
    </row>
    <row r="2816" spans="2:10" x14ac:dyDescent="0.2">
      <c r="B2816" s="247" t="s">
        <v>1176</v>
      </c>
      <c r="C2816" s="258">
        <v>20848</v>
      </c>
      <c r="D2816" s="260">
        <v>0.4694444444444445</v>
      </c>
      <c r="F2816" s="247">
        <v>1609</v>
      </c>
      <c r="G2816" s="25"/>
      <c r="H2816" s="90" t="str">
        <f>VLOOKUP($F2816,'Alarm boxes'!$E$17:$F$962,2)</f>
        <v>Utica Ave &amp; St Johns Pl</v>
      </c>
      <c r="I2816" s="246" t="s">
        <v>44</v>
      </c>
    </row>
    <row r="2817" spans="2:10" x14ac:dyDescent="0.2">
      <c r="B2817" s="247" t="s">
        <v>1176</v>
      </c>
      <c r="C2817" s="258">
        <v>20848</v>
      </c>
      <c r="D2817" s="260">
        <v>0.61041666666666672</v>
      </c>
      <c r="F2817" s="247">
        <v>1657</v>
      </c>
      <c r="G2817" s="25"/>
      <c r="H2817" s="90" t="str">
        <f>VLOOKUP($F2817,'Alarm boxes'!$E$17:$F$962,2)</f>
        <v>Pitkin Ave &amp; Amboy St</v>
      </c>
      <c r="I2817" s="246" t="s">
        <v>61</v>
      </c>
    </row>
    <row r="2818" spans="2:10" x14ac:dyDescent="0.2">
      <c r="B2818" s="247" t="s">
        <v>1176</v>
      </c>
      <c r="C2818" s="258">
        <v>20850</v>
      </c>
      <c r="D2818" s="260">
        <v>0.80833333333333324</v>
      </c>
      <c r="F2818" s="25">
        <v>2116</v>
      </c>
      <c r="G2818" s="25"/>
      <c r="H2818" s="90" t="str">
        <f>VLOOKUP($F2818,'Alarm boxes'!$E$17:$F$962,2)</f>
        <v>Hegman Ave &amp; Chester St</v>
      </c>
      <c r="I2818" s="246" t="s">
        <v>171</v>
      </c>
    </row>
    <row r="2819" spans="2:10" x14ac:dyDescent="0.2">
      <c r="B2819" s="16" t="s">
        <v>1176</v>
      </c>
      <c r="C2819" s="300">
        <v>20850</v>
      </c>
      <c r="D2819" s="264">
        <v>0.87361111111111101</v>
      </c>
      <c r="E2819" s="16"/>
      <c r="F2819" s="30">
        <v>1619</v>
      </c>
      <c r="G2819" s="30"/>
      <c r="H2819" s="91" t="str">
        <f>VLOOKUP($F2819,'Alarm boxes'!$E$17:$F$962,2)</f>
        <v>Ralph Ave &amp; Dean St</v>
      </c>
      <c r="I2819" s="48" t="s">
        <v>91</v>
      </c>
      <c r="J2819" s="413"/>
    </row>
    <row r="2820" spans="2:10" x14ac:dyDescent="0.2">
      <c r="B2820" s="247" t="s">
        <v>1176</v>
      </c>
      <c r="C2820" s="258">
        <v>20855</v>
      </c>
      <c r="D2820" s="260">
        <v>0.4513888888888889</v>
      </c>
      <c r="F2820" s="247">
        <v>1690</v>
      </c>
      <c r="G2820" s="25"/>
      <c r="H2820" s="90" t="str">
        <f>VLOOKUP($F2820,'Alarm boxes'!$E$17:$F$962,2)</f>
        <v>Dumont Ave &amp; Powell St</v>
      </c>
      <c r="I2820" s="246" t="s">
        <v>1779</v>
      </c>
    </row>
    <row r="2821" spans="2:10" x14ac:dyDescent="0.2">
      <c r="B2821" s="247" t="s">
        <v>1176</v>
      </c>
      <c r="C2821" s="258">
        <v>20856</v>
      </c>
      <c r="D2821" s="260">
        <v>0.58333333333333337</v>
      </c>
      <c r="F2821" s="247">
        <v>1663</v>
      </c>
      <c r="G2821" s="25"/>
      <c r="H2821" s="90" t="str">
        <f>VLOOKUP($F2821,'Alarm boxes'!$E$17:$F$962,2)</f>
        <v>Dumont Ave &amp; Bristol St</v>
      </c>
      <c r="I2821" s="246" t="s">
        <v>677</v>
      </c>
    </row>
    <row r="2822" spans="2:10" x14ac:dyDescent="0.2">
      <c r="B2822" s="247" t="s">
        <v>1176</v>
      </c>
      <c r="C2822" s="258">
        <v>20857</v>
      </c>
      <c r="D2822" s="260">
        <v>0.86111111111111116</v>
      </c>
      <c r="E2822" s="32">
        <v>0.90277777777777779</v>
      </c>
      <c r="F2822" s="247">
        <v>919</v>
      </c>
      <c r="G2822" s="25"/>
      <c r="H2822" s="90" t="str">
        <f>VLOOKUP($F2822,'Alarm boxes'!$E$17:$F$962,2)</f>
        <v>Schnectady Ave &amp; Park Pl</v>
      </c>
      <c r="I2822" s="246" t="s">
        <v>61</v>
      </c>
    </row>
    <row r="2823" spans="2:10" x14ac:dyDescent="0.2">
      <c r="B2823" s="247" t="s">
        <v>1176</v>
      </c>
      <c r="C2823" s="258">
        <v>20858</v>
      </c>
      <c r="D2823" s="260">
        <v>0.31527777777777777</v>
      </c>
      <c r="F2823" s="247">
        <v>2022</v>
      </c>
      <c r="G2823" s="25"/>
      <c r="H2823" s="90" t="str">
        <f>VLOOKUP($F2823,'Alarm boxes'!$E$17:$F$962,2)</f>
        <v>Glenmore &amp; Alabama Aves</v>
      </c>
      <c r="I2823" s="246" t="s">
        <v>1568</v>
      </c>
    </row>
    <row r="2824" spans="2:10" x14ac:dyDescent="0.2">
      <c r="B2824" s="247" t="s">
        <v>1176</v>
      </c>
      <c r="C2824" s="258">
        <v>20858</v>
      </c>
      <c r="D2824" s="260">
        <v>0.77569444444444446</v>
      </c>
      <c r="F2824" s="247">
        <v>848</v>
      </c>
      <c r="G2824" s="25"/>
      <c r="H2824" s="90" t="str">
        <f>VLOOKUP($F2824,'Alarm boxes'!$E$17:$F$962,2)</f>
        <v>Hopkinson Ave &amp; Sumpter St</v>
      </c>
      <c r="I2824" s="168" t="s">
        <v>1765</v>
      </c>
    </row>
    <row r="2825" spans="2:10" x14ac:dyDescent="0.2">
      <c r="B2825" s="247" t="s">
        <v>1176</v>
      </c>
      <c r="C2825" s="258">
        <v>20858</v>
      </c>
      <c r="D2825" s="260">
        <v>0.90625</v>
      </c>
      <c r="F2825" s="247">
        <v>1667</v>
      </c>
      <c r="G2825" s="25"/>
      <c r="H2825" s="90" t="str">
        <f>VLOOKUP($F2825,'Alarm boxes'!$E$17:$F$962,2)</f>
        <v>Riverdale Ave &amp; Chester St</v>
      </c>
      <c r="I2825" s="246" t="s">
        <v>419</v>
      </c>
    </row>
    <row r="2826" spans="2:10" x14ac:dyDescent="0.2">
      <c r="B2826" s="247" t="s">
        <v>1176</v>
      </c>
      <c r="C2826" s="258">
        <v>20858</v>
      </c>
      <c r="D2826" s="260">
        <v>0.9194444444444444</v>
      </c>
      <c r="F2826" s="247">
        <v>2114</v>
      </c>
      <c r="G2826" s="25"/>
      <c r="H2826" s="90" t="str">
        <f>VLOOKUP($F2826,'Alarm boxes'!$E$17:$F$962,2)</f>
        <v>Lott Ave &amp; E 98th St</v>
      </c>
      <c r="I2826" s="246" t="s">
        <v>61</v>
      </c>
    </row>
    <row r="2827" spans="2:10" x14ac:dyDescent="0.2">
      <c r="B2827" s="247" t="s">
        <v>1176</v>
      </c>
      <c r="C2827" s="258">
        <v>20859</v>
      </c>
      <c r="D2827" s="260">
        <v>0.32708333333333334</v>
      </c>
      <c r="F2827" s="247">
        <v>2113</v>
      </c>
      <c r="G2827" s="25"/>
      <c r="H2827" s="90" t="str">
        <f>VLOOKUP($F2827,'Alarm boxes'!$E$17:$F$962,2)</f>
        <v>Lott Ave &amp; Amboy St</v>
      </c>
      <c r="I2827" s="246" t="s">
        <v>196</v>
      </c>
    </row>
    <row r="2828" spans="2:10" x14ac:dyDescent="0.2">
      <c r="B2828" s="247" t="s">
        <v>1176</v>
      </c>
      <c r="C2828" s="258">
        <v>20859</v>
      </c>
      <c r="D2828" s="260">
        <v>0.80347222222222225</v>
      </c>
      <c r="F2828" s="247">
        <v>2104</v>
      </c>
      <c r="G2828" s="25"/>
      <c r="H2828" s="90" t="str">
        <f>VLOOKUP($F2828,'Alarm boxes'!$E$17:$F$962,2)</f>
        <v>Saratoga Ave &amp; Newport St</v>
      </c>
      <c r="I2828" s="168" t="s">
        <v>1765</v>
      </c>
    </row>
    <row r="2829" spans="2:10" x14ac:dyDescent="0.2">
      <c r="B2829" s="247" t="s">
        <v>1176</v>
      </c>
      <c r="C2829" s="258">
        <v>20859</v>
      </c>
      <c r="D2829" s="260">
        <v>0.87361111111111101</v>
      </c>
      <c r="F2829" s="247">
        <v>1698</v>
      </c>
      <c r="G2829" s="25"/>
      <c r="H2829" s="90" t="str">
        <f>VLOOKUP($F2829,'Alarm boxes'!$E$17:$F$962,2)</f>
        <v>Sutter Ave &amp; Sackman St</v>
      </c>
      <c r="I2829" s="168" t="s">
        <v>1765</v>
      </c>
    </row>
    <row r="2830" spans="2:10" x14ac:dyDescent="0.2">
      <c r="B2830" s="247" t="s">
        <v>1176</v>
      </c>
      <c r="C2830" s="258">
        <v>20859</v>
      </c>
      <c r="D2830" s="260">
        <v>0.95277777777777783</v>
      </c>
      <c r="F2830" s="247">
        <v>1660</v>
      </c>
      <c r="G2830" s="25"/>
      <c r="H2830" s="90" t="str">
        <f>VLOOKUP($F2830,'Alarm boxes'!$E$17:$F$962,2)</f>
        <v>Blake &amp; Saratoga Aves</v>
      </c>
      <c r="I2830" s="246" t="s">
        <v>739</v>
      </c>
    </row>
    <row r="2831" spans="2:10" x14ac:dyDescent="0.2">
      <c r="B2831" s="247" t="s">
        <v>1176</v>
      </c>
      <c r="C2831" s="258">
        <v>20860</v>
      </c>
      <c r="D2831" s="260">
        <v>0.15694444444444444</v>
      </c>
      <c r="F2831" s="247">
        <v>1684</v>
      </c>
      <c r="G2831" s="25"/>
      <c r="H2831" s="90" t="str">
        <f>VLOOKUP($F2831,'Alarm boxes'!$E$17:$F$962,2)</f>
        <v>Belmont Ave &amp; Powell St</v>
      </c>
      <c r="I2831" s="246" t="s">
        <v>50</v>
      </c>
    </row>
    <row r="2832" spans="2:10" x14ac:dyDescent="0.2">
      <c r="B2832" s="247" t="s">
        <v>1176</v>
      </c>
      <c r="C2832" s="258">
        <v>20864</v>
      </c>
      <c r="D2832" s="260">
        <v>0.72083333333333333</v>
      </c>
      <c r="F2832" s="247">
        <v>1620</v>
      </c>
      <c r="G2832" s="25"/>
      <c r="H2832" s="90" t="str">
        <f>VLOOKUP($F2832,'Alarm boxes'!$E$17:$F$962,2)</f>
        <v>Buffalo Ave &amp; Bergen St</v>
      </c>
      <c r="I2832" s="246" t="s">
        <v>192</v>
      </c>
    </row>
    <row r="2833" spans="2:10" x14ac:dyDescent="0.2">
      <c r="B2833" s="247" t="s">
        <v>1176</v>
      </c>
      <c r="C2833" s="258">
        <v>20866</v>
      </c>
      <c r="D2833" s="260">
        <v>0.83333333333333337</v>
      </c>
      <c r="F2833" s="247">
        <v>1671</v>
      </c>
      <c r="G2833" s="25"/>
      <c r="H2833" s="90" t="str">
        <f>VLOOKUP($F2833,'Alarm boxes'!$E$17:$F$962,2)</f>
        <v>Rockaway &amp; Sutter Aves</v>
      </c>
      <c r="I2833" s="246" t="s">
        <v>569</v>
      </c>
    </row>
    <row r="2834" spans="2:10" x14ac:dyDescent="0.2">
      <c r="B2834" s="247" t="s">
        <v>1176</v>
      </c>
      <c r="C2834" s="258">
        <v>20866</v>
      </c>
      <c r="D2834" s="260">
        <v>0.94861111111111107</v>
      </c>
      <c r="F2834" s="247">
        <v>1613</v>
      </c>
      <c r="G2834" s="25"/>
      <c r="H2834" s="90" t="str">
        <f>VLOOKUP($F2834,'Alarm boxes'!$E$17:$F$962,2)</f>
        <v>Utica Ave &amp; Prospect Pl</v>
      </c>
      <c r="I2834" s="246" t="s">
        <v>91</v>
      </c>
    </row>
    <row r="2835" spans="2:10" x14ac:dyDescent="0.2">
      <c r="B2835" s="247" t="s">
        <v>1176</v>
      </c>
      <c r="C2835" s="258">
        <v>20867</v>
      </c>
      <c r="D2835" s="260">
        <v>0.8534722222222223</v>
      </c>
      <c r="F2835" s="247">
        <v>1641</v>
      </c>
      <c r="G2835" s="25"/>
      <c r="H2835" s="90" t="str">
        <f>VLOOKUP($F2835,'Alarm boxes'!$E$17:$F$962,2)</f>
        <v>Sutter Ave &amp; Strauss St</v>
      </c>
      <c r="I2835" s="246" t="s">
        <v>192</v>
      </c>
    </row>
    <row r="2836" spans="2:10" x14ac:dyDescent="0.2">
      <c r="B2836" s="247" t="s">
        <v>1176</v>
      </c>
      <c r="C2836" s="258">
        <v>20868</v>
      </c>
      <c r="D2836" s="260">
        <v>0.32569444444444445</v>
      </c>
      <c r="F2836" s="247">
        <v>1618</v>
      </c>
      <c r="G2836" s="25"/>
      <c r="H2836" s="90" t="str">
        <f>VLOOKUP($F2836,'Alarm boxes'!$E$17:$F$962,2)</f>
        <v>Atlantic &amp; Ralph Aves</v>
      </c>
      <c r="I2836" s="246" t="s">
        <v>1973</v>
      </c>
    </row>
    <row r="2837" spans="2:10" x14ac:dyDescent="0.2">
      <c r="B2837" s="247" t="s">
        <v>1176</v>
      </c>
      <c r="C2837" s="258">
        <v>20871</v>
      </c>
      <c r="D2837" s="260">
        <v>0.55763888888888891</v>
      </c>
      <c r="F2837" s="247">
        <v>1903</v>
      </c>
      <c r="G2837" s="25"/>
      <c r="H2837" s="90" t="str">
        <f>VLOOKUP($F2837,'Alarm boxes'!$E$17:$F$962,2)</f>
        <v>New Lots &amp; Sheffield Aves</v>
      </c>
      <c r="I2837" s="246" t="s">
        <v>192</v>
      </c>
    </row>
    <row r="2838" spans="2:10" x14ac:dyDescent="0.2">
      <c r="B2838" s="247" t="s">
        <v>1176</v>
      </c>
      <c r="C2838" s="258">
        <v>20871</v>
      </c>
      <c r="D2838" s="260">
        <v>0.66666666666666663</v>
      </c>
      <c r="F2838" s="247">
        <v>1648</v>
      </c>
      <c r="G2838" s="25"/>
      <c r="H2838" s="90" t="str">
        <f>VLOOKUP($F2838,'Alarm boxes'!$E$17:$F$962,2)</f>
        <v>Howard Ave &amp; Pacific St</v>
      </c>
      <c r="I2838" s="246" t="s">
        <v>61</v>
      </c>
    </row>
    <row r="2839" spans="2:10" x14ac:dyDescent="0.2">
      <c r="B2839" s="247" t="s">
        <v>1176</v>
      </c>
      <c r="C2839" s="258">
        <v>20872</v>
      </c>
      <c r="D2839" s="260">
        <v>0.53541666666666665</v>
      </c>
      <c r="F2839" s="247">
        <v>2150</v>
      </c>
      <c r="G2839" s="25"/>
      <c r="H2839" s="90" t="str">
        <f>VLOOKUP($F2839,'Alarm boxes'!$E$17:$F$962,2)</f>
        <v>Lott Ave &amp; Bristol St</v>
      </c>
      <c r="I2839" s="246" t="s">
        <v>192</v>
      </c>
    </row>
    <row r="2840" spans="2:10" x14ac:dyDescent="0.2">
      <c r="B2840" s="247" t="s">
        <v>1176</v>
      </c>
      <c r="C2840" s="258">
        <v>20872</v>
      </c>
      <c r="D2840" s="260">
        <v>0.57916666666666672</v>
      </c>
      <c r="F2840" s="247">
        <v>1689</v>
      </c>
      <c r="G2840" s="25"/>
      <c r="H2840" s="90" t="str">
        <f>VLOOKUP($F2840,'Alarm boxes'!$E$17:$F$962,2)</f>
        <v>Dumont &amp; Stone Aves</v>
      </c>
      <c r="I2840" s="246" t="s">
        <v>1402</v>
      </c>
    </row>
    <row r="2841" spans="2:10" x14ac:dyDescent="0.2">
      <c r="B2841" s="247" t="s">
        <v>1176</v>
      </c>
      <c r="C2841" s="258">
        <v>20872</v>
      </c>
      <c r="D2841" s="260">
        <v>0.7090277777777777</v>
      </c>
      <c r="F2841" s="247">
        <v>892</v>
      </c>
      <c r="G2841" s="25"/>
      <c r="H2841" s="90" t="str">
        <f>VLOOKUP($F2841,'Alarm boxes'!$E$17:$F$962,2)</f>
        <v>Fulton St &amp; Rochester Ave</v>
      </c>
      <c r="I2841" s="168" t="s">
        <v>1765</v>
      </c>
    </row>
    <row r="2842" spans="2:10" x14ac:dyDescent="0.2">
      <c r="B2842" s="247" t="s">
        <v>1176</v>
      </c>
      <c r="C2842" s="258">
        <v>20874</v>
      </c>
      <c r="D2842" s="260">
        <v>0.99791666666666667</v>
      </c>
      <c r="F2842" s="247">
        <v>1705</v>
      </c>
      <c r="G2842" s="25"/>
      <c r="H2842" s="90" t="str">
        <f>VLOOKUP($F2842,'Alarm boxes'!$E$17:$F$962,2)</f>
        <v>Sutter &amp; Snedicker Aves</v>
      </c>
      <c r="I2842" s="246" t="s">
        <v>664</v>
      </c>
    </row>
    <row r="2843" spans="2:10" x14ac:dyDescent="0.2">
      <c r="B2843" s="247" t="s">
        <v>1176</v>
      </c>
      <c r="C2843" s="258">
        <v>20875</v>
      </c>
      <c r="D2843" s="260">
        <v>0.86111111111111116</v>
      </c>
      <c r="F2843" s="247">
        <v>1704</v>
      </c>
      <c r="G2843" s="25"/>
      <c r="H2843" s="90" t="str">
        <f>VLOOKUP($F2843,'Alarm boxes'!$E$17:$F$962,2)</f>
        <v>Blake Ave &amp; Hinsdale St</v>
      </c>
      <c r="I2843" s="168" t="s">
        <v>1765</v>
      </c>
    </row>
    <row r="2844" spans="2:10" x14ac:dyDescent="0.2">
      <c r="B2844" s="247" t="s">
        <v>1176</v>
      </c>
      <c r="C2844" s="258">
        <v>20875</v>
      </c>
      <c r="D2844" s="260">
        <v>0.86458333333333337</v>
      </c>
      <c r="F2844" s="247">
        <v>1681</v>
      </c>
      <c r="G2844" s="25"/>
      <c r="H2844" s="90" t="str">
        <f>VLOOKUP($F2844,'Alarm boxes'!$E$17:$F$962,2)</f>
        <v>Glenmore Ave &amp; Sackman St</v>
      </c>
      <c r="I2844" s="246" t="s">
        <v>50</v>
      </c>
    </row>
    <row r="2845" spans="2:10" x14ac:dyDescent="0.2">
      <c r="B2845" s="247" t="s">
        <v>1176</v>
      </c>
      <c r="C2845" s="258">
        <v>20876</v>
      </c>
      <c r="D2845" s="260">
        <v>0.32291666666666669</v>
      </c>
      <c r="F2845" s="247">
        <v>864</v>
      </c>
      <c r="G2845" s="25"/>
      <c r="H2845" s="90" t="str">
        <f>VLOOKUP($F2845,'Alarm boxes'!$E$17:$F$962,2)</f>
        <v>Fulton St &amp; Ralph Ave</v>
      </c>
      <c r="I2845" s="168" t="s">
        <v>1765</v>
      </c>
    </row>
    <row r="2846" spans="2:10" x14ac:dyDescent="0.2">
      <c r="B2846" s="16" t="s">
        <v>1176</v>
      </c>
      <c r="C2846" s="300">
        <v>20876</v>
      </c>
      <c r="D2846" s="264">
        <v>0.33611111111111108</v>
      </c>
      <c r="E2846" s="16"/>
      <c r="F2846" s="16">
        <v>857</v>
      </c>
      <c r="G2846" s="30"/>
      <c r="H2846" s="91" t="str">
        <f>VLOOKUP($F2846,'Alarm boxes'!$E$17:$F$962,2)</f>
        <v>Howard Ave &amp; Macon Ts</v>
      </c>
      <c r="I2846" s="48" t="s">
        <v>192</v>
      </c>
      <c r="J2846" s="413"/>
    </row>
    <row r="2847" spans="2:10" x14ac:dyDescent="0.2">
      <c r="B2847" s="247" t="s">
        <v>1176</v>
      </c>
      <c r="C2847" s="258">
        <v>20882</v>
      </c>
      <c r="D2847" s="260">
        <v>0.8354166666666667</v>
      </c>
      <c r="F2847" s="247">
        <v>1670</v>
      </c>
      <c r="G2847" s="25"/>
      <c r="H2847" s="90" t="str">
        <f>VLOOKUP($F2847,'Alarm boxes'!$E$17:$F$962,2)</f>
        <v>Blake Ave, 500' E of Rockway Ave</v>
      </c>
      <c r="I2847" s="246" t="s">
        <v>1779</v>
      </c>
    </row>
    <row r="2848" spans="2:10" x14ac:dyDescent="0.2">
      <c r="B2848" s="247" t="s">
        <v>1176</v>
      </c>
      <c r="C2848" s="258">
        <v>20882</v>
      </c>
      <c r="D2848" s="260">
        <v>0.86944444444444446</v>
      </c>
      <c r="F2848" s="247">
        <v>851</v>
      </c>
      <c r="G2848" s="25"/>
      <c r="H2848" s="90" t="str">
        <f>VLOOKUP($F2848,'Alarm boxes'!$E$17:$F$962,2)</f>
        <v>Hopkinson Ave &amp; Decatur St</v>
      </c>
      <c r="I2848" s="246" t="s">
        <v>327</v>
      </c>
    </row>
    <row r="2849" spans="2:9" x14ac:dyDescent="0.2">
      <c r="B2849" s="247" t="s">
        <v>1176</v>
      </c>
      <c r="C2849" s="258">
        <v>20883</v>
      </c>
      <c r="D2849" s="260">
        <v>0.29166666666666669</v>
      </c>
      <c r="F2849" s="247">
        <v>1645</v>
      </c>
      <c r="G2849" s="25"/>
      <c r="H2849" s="90" t="str">
        <f>VLOOKUP($F2849,'Alarm boxes'!$E$17:$F$962,2)</f>
        <v>Saratoga Ave &amp; Park Pl</v>
      </c>
      <c r="I2849" s="246" t="s">
        <v>50</v>
      </c>
    </row>
    <row r="2850" spans="2:9" x14ac:dyDescent="0.2">
      <c r="B2850" s="247" t="s">
        <v>1176</v>
      </c>
      <c r="C2850" s="258">
        <v>20883</v>
      </c>
      <c r="D2850" s="260">
        <v>0.73888888888888893</v>
      </c>
      <c r="F2850" s="247">
        <v>847</v>
      </c>
      <c r="G2850" s="25"/>
      <c r="H2850" s="90" t="str">
        <f>VLOOKUP($F2850,'Alarm boxes'!$E$17:$F$962,2)</f>
        <v>Rockaway Ave &amp; McDougal St</v>
      </c>
      <c r="I2850" s="168" t="s">
        <v>1765</v>
      </c>
    </row>
    <row r="2851" spans="2:9" x14ac:dyDescent="0.2">
      <c r="B2851" s="247" t="s">
        <v>1176</v>
      </c>
      <c r="C2851" s="258">
        <v>20884</v>
      </c>
      <c r="D2851" s="260">
        <v>4.3750000000000004E-2</v>
      </c>
      <c r="F2851" s="247">
        <v>1619</v>
      </c>
      <c r="G2851" s="25"/>
      <c r="H2851" s="90" t="str">
        <f>VLOOKUP($F2851,'Alarm boxes'!$E$17:$F$962,2)</f>
        <v>Ralph Ave &amp; Dean St</v>
      </c>
      <c r="I2851" s="246" t="s">
        <v>1763</v>
      </c>
    </row>
    <row r="2852" spans="2:9" x14ac:dyDescent="0.2">
      <c r="B2852" s="247" t="s">
        <v>1176</v>
      </c>
      <c r="C2852" s="258">
        <v>20884</v>
      </c>
      <c r="D2852" s="260">
        <v>5.4166666666666669E-2</v>
      </c>
      <c r="F2852" s="247">
        <v>1663</v>
      </c>
      <c r="G2852" s="25"/>
      <c r="H2852" s="90" t="str">
        <f>VLOOKUP($F2852,'Alarm boxes'!$E$17:$F$962,2)</f>
        <v>Dumont Ave &amp; Bristol St</v>
      </c>
      <c r="I2852" s="246" t="s">
        <v>50</v>
      </c>
    </row>
    <row r="2853" spans="2:9" x14ac:dyDescent="0.2">
      <c r="B2853" s="247" t="s">
        <v>1176</v>
      </c>
      <c r="C2853" s="258">
        <v>20887</v>
      </c>
      <c r="D2853" s="260">
        <v>0.4916666666666667</v>
      </c>
      <c r="F2853" s="247">
        <v>2000</v>
      </c>
      <c r="G2853" s="25"/>
      <c r="H2853" s="90" t="str">
        <f>VLOOKUP($F2853,'Alarm boxes'!$E$17:$F$962,2)</f>
        <v>Sutter Ave &amp; Junius St</v>
      </c>
      <c r="I2853" s="246" t="s">
        <v>102</v>
      </c>
    </row>
    <row r="2854" spans="2:9" x14ac:dyDescent="0.2">
      <c r="B2854" s="247" t="s">
        <v>1176</v>
      </c>
      <c r="C2854" s="258">
        <v>20890</v>
      </c>
      <c r="D2854" s="260">
        <v>0.91875000000000007</v>
      </c>
      <c r="F2854" s="247">
        <v>2010</v>
      </c>
      <c r="G2854" s="25"/>
      <c r="H2854" s="90" t="str">
        <f>VLOOKUP($F2854,'Alarm boxes'!$E$17:$F$962,2)</f>
        <v>Riverdale &amp; Pennsylvania Aves</v>
      </c>
      <c r="I2854" s="246" t="s">
        <v>49</v>
      </c>
    </row>
    <row r="2855" spans="2:9" x14ac:dyDescent="0.2">
      <c r="B2855" s="247" t="s">
        <v>1176</v>
      </c>
      <c r="C2855" s="258">
        <v>20890</v>
      </c>
      <c r="D2855" s="260">
        <v>0.98333333333333339</v>
      </c>
      <c r="F2855" s="247">
        <v>1704</v>
      </c>
      <c r="G2855" s="25"/>
      <c r="H2855" s="90" t="str">
        <f>VLOOKUP($F2855,'Alarm boxes'!$E$17:$F$962,2)</f>
        <v>Blake Ave &amp; Hinsdale St</v>
      </c>
      <c r="I2855" s="246" t="s">
        <v>91</v>
      </c>
    </row>
    <row r="2856" spans="2:9" x14ac:dyDescent="0.2">
      <c r="B2856" s="247" t="s">
        <v>1176</v>
      </c>
      <c r="C2856" s="258">
        <v>20891</v>
      </c>
      <c r="D2856" s="260">
        <v>0.15347222222222223</v>
      </c>
      <c r="F2856" s="247">
        <v>863</v>
      </c>
      <c r="G2856" s="25"/>
      <c r="H2856" s="90" t="str">
        <f>VLOOKUP($F2856,'Alarm boxes'!$E$17:$F$962,2)</f>
        <v>Howard Ave &amp; Sumpter St</v>
      </c>
      <c r="I2856" s="246" t="s">
        <v>50</v>
      </c>
    </row>
    <row r="2857" spans="2:9" x14ac:dyDescent="0.2">
      <c r="B2857" s="247" t="s">
        <v>1176</v>
      </c>
      <c r="C2857" s="258">
        <v>20891</v>
      </c>
      <c r="D2857" s="260">
        <v>0.87569444444444444</v>
      </c>
      <c r="F2857" s="247">
        <v>1623</v>
      </c>
      <c r="G2857" s="25"/>
      <c r="H2857" s="90" t="str">
        <f>VLOOKUP($F2857,'Alarm boxes'!$E$17:$F$962,2)</f>
        <v>Ralph Ave &amp; St Johns Pl</v>
      </c>
      <c r="I2857" s="246" t="s">
        <v>1975</v>
      </c>
    </row>
    <row r="2858" spans="2:9" x14ac:dyDescent="0.2">
      <c r="B2858" s="247" t="s">
        <v>1176</v>
      </c>
      <c r="C2858" s="258">
        <v>20892</v>
      </c>
      <c r="D2858" s="260">
        <v>0.34791666666666665</v>
      </c>
      <c r="F2858" s="247">
        <v>3930</v>
      </c>
      <c r="G2858" s="25"/>
      <c r="H2858" s="90" t="str">
        <f>VLOOKUP($F2858,'Alarm boxes'!$E$17:$F$962,2)</f>
        <v>ENY Ave &amp; Junius St</v>
      </c>
      <c r="I2858" s="246" t="s">
        <v>44</v>
      </c>
    </row>
    <row r="2859" spans="2:9" x14ac:dyDescent="0.2">
      <c r="B2859" s="247" t="s">
        <v>1176</v>
      </c>
      <c r="C2859" s="258">
        <v>20895</v>
      </c>
      <c r="D2859" s="260">
        <v>0.51944444444444449</v>
      </c>
      <c r="F2859" s="247">
        <v>1729</v>
      </c>
      <c r="G2859" s="25"/>
      <c r="H2859" s="90" t="str">
        <f>VLOOKUP($F2859,'Alarm boxes'!$E$17:$F$962,2)</f>
        <v>Glenmore &amp; Sheffield Aves</v>
      </c>
      <c r="I2859" s="246" t="s">
        <v>61</v>
      </c>
    </row>
    <row r="2860" spans="2:9" x14ac:dyDescent="0.2">
      <c r="B2860" s="247" t="s">
        <v>1176</v>
      </c>
      <c r="C2860" s="258">
        <v>20895</v>
      </c>
      <c r="D2860" s="260">
        <v>0.59305555555555556</v>
      </c>
      <c r="F2860" s="247">
        <v>1670</v>
      </c>
      <c r="G2860" s="25"/>
      <c r="H2860" s="90" t="str">
        <f>VLOOKUP($F2860,'Alarm boxes'!$E$17:$F$962,2)</f>
        <v>Blake Ave, 500' E of Rockway Ave</v>
      </c>
      <c r="I2860" s="246" t="s">
        <v>44</v>
      </c>
    </row>
    <row r="2861" spans="2:9" x14ac:dyDescent="0.2">
      <c r="B2861" s="247" t="s">
        <v>1176</v>
      </c>
      <c r="C2861" s="258">
        <v>20895</v>
      </c>
      <c r="D2861" s="260">
        <v>0.65972222222222221</v>
      </c>
      <c r="F2861" s="247">
        <v>1646</v>
      </c>
      <c r="G2861" s="25"/>
      <c r="H2861" s="90" t="str">
        <f>VLOOKUP($F2861,'Alarm boxes'!$E$17:$F$962,2)</f>
        <v>Howard &amp; St Marks Aves</v>
      </c>
      <c r="I2861" s="246" t="s">
        <v>50</v>
      </c>
    </row>
    <row r="2862" spans="2:9" x14ac:dyDescent="0.2">
      <c r="B2862" s="247" t="s">
        <v>1176</v>
      </c>
      <c r="C2862" s="258">
        <v>20896</v>
      </c>
      <c r="D2862" s="260">
        <v>0.5444444444444444</v>
      </c>
      <c r="F2862" s="247">
        <v>1692</v>
      </c>
      <c r="G2862" s="25"/>
      <c r="H2862" s="90" t="str">
        <f>VLOOKUP($F2862,'Alarm boxes'!$E$17:$F$962,2)</f>
        <v>Livonia Ave &amp; Watkins St</v>
      </c>
      <c r="I2862" s="246" t="s">
        <v>365</v>
      </c>
    </row>
    <row r="2863" spans="2:9" x14ac:dyDescent="0.2">
      <c r="B2863" s="247" t="s">
        <v>1176</v>
      </c>
      <c r="C2863" s="258">
        <v>20896</v>
      </c>
      <c r="D2863" s="260">
        <v>0.63472222222222219</v>
      </c>
      <c r="F2863" s="247">
        <v>838</v>
      </c>
      <c r="G2863" s="25"/>
      <c r="H2863" s="90" t="str">
        <f>VLOOKUP($F2863,'Alarm boxes'!$E$17:$F$962,2)</f>
        <v>Bway &amp; Rockaway Ave</v>
      </c>
      <c r="I2863" s="246" t="s">
        <v>925</v>
      </c>
    </row>
    <row r="2864" spans="2:9" x14ac:dyDescent="0.2">
      <c r="B2864" s="247" t="s">
        <v>1176</v>
      </c>
      <c r="C2864" s="258">
        <v>20896</v>
      </c>
      <c r="D2864" s="260">
        <v>0.64930555555555558</v>
      </c>
      <c r="F2864" s="25">
        <v>3713</v>
      </c>
      <c r="G2864" s="25"/>
      <c r="H2864" s="90" t="str">
        <f>VLOOKUP($F2864,'Alarm boxes'!$E$17:$F$962,2)</f>
        <v>Riverdale Ave &amp; Legion St</v>
      </c>
      <c r="I2864" s="246" t="s">
        <v>44</v>
      </c>
    </row>
    <row r="2865" spans="2:9" x14ac:dyDescent="0.2">
      <c r="B2865" s="247" t="s">
        <v>1176</v>
      </c>
      <c r="C2865" s="258">
        <v>20896</v>
      </c>
      <c r="D2865" s="260">
        <v>0.71111111111111114</v>
      </c>
      <c r="F2865" s="247">
        <v>1663</v>
      </c>
      <c r="G2865" s="25"/>
      <c r="H2865" s="90" t="str">
        <f>VLOOKUP($F2865,'Alarm boxes'!$E$17:$F$962,2)</f>
        <v>Dumont Ave &amp; Bristol St</v>
      </c>
      <c r="I2865" s="246" t="s">
        <v>44</v>
      </c>
    </row>
    <row r="2866" spans="2:9" x14ac:dyDescent="0.2">
      <c r="B2866" s="247" t="s">
        <v>1176</v>
      </c>
      <c r="C2866" s="258">
        <v>20898</v>
      </c>
      <c r="D2866" s="260">
        <v>0.79027777777777775</v>
      </c>
      <c r="F2866" s="247">
        <v>1682</v>
      </c>
      <c r="G2866" s="25"/>
      <c r="H2866" s="90" t="str">
        <f>VLOOKUP($F2866,'Alarm boxes'!$E$17:$F$962,2)</f>
        <v>Pitkin &amp; Christopher Aves</v>
      </c>
      <c r="I2866" s="246" t="s">
        <v>1402</v>
      </c>
    </row>
    <row r="2867" spans="2:9" x14ac:dyDescent="0.2">
      <c r="B2867" s="247" t="s">
        <v>1176</v>
      </c>
      <c r="C2867" s="258">
        <v>20900</v>
      </c>
      <c r="D2867" s="260">
        <v>0.3263888888888889</v>
      </c>
      <c r="F2867" s="247">
        <v>1683</v>
      </c>
      <c r="G2867" s="25"/>
      <c r="H2867" s="90" t="str">
        <f>VLOOKUP($F2867,'Alarm boxes'!$E$17:$F$962,2)</f>
        <v>Pitkin Ave &amp; Junius St</v>
      </c>
      <c r="I2867" s="246" t="s">
        <v>549</v>
      </c>
    </row>
    <row r="2868" spans="2:9" x14ac:dyDescent="0.2">
      <c r="B2868" s="247" t="s">
        <v>1176</v>
      </c>
      <c r="C2868" s="258">
        <v>20903</v>
      </c>
      <c r="D2868" s="260">
        <v>0.59791666666666665</v>
      </c>
      <c r="F2868" s="247">
        <v>1624</v>
      </c>
      <c r="G2868" s="25"/>
      <c r="H2868" s="90" t="str">
        <f>VLOOKUP($F2868,'Alarm boxes'!$E$17:$F$962,2)</f>
        <v>Buffalo Ave &amp; Lincoln Pl</v>
      </c>
      <c r="I2868" s="168" t="s">
        <v>1765</v>
      </c>
    </row>
    <row r="2869" spans="2:9" x14ac:dyDescent="0.2">
      <c r="B2869" s="247" t="s">
        <v>1176</v>
      </c>
      <c r="C2869" s="258">
        <v>20903</v>
      </c>
      <c r="D2869" s="260">
        <v>0.62083333333333335</v>
      </c>
      <c r="F2869" s="247">
        <v>1659</v>
      </c>
      <c r="G2869" s="25"/>
      <c r="H2869" s="90" t="str">
        <f>VLOOKUP($F2869,'Alarm boxes'!$E$17:$F$962,2)</f>
        <v>Hopkinson &amp; Sutter Aves</v>
      </c>
      <c r="I2869" s="246" t="s">
        <v>50</v>
      </c>
    </row>
    <row r="2870" spans="2:9" x14ac:dyDescent="0.2">
      <c r="B2870" s="247" t="s">
        <v>1176</v>
      </c>
      <c r="C2870" s="258">
        <v>20903</v>
      </c>
      <c r="D2870" s="260">
        <v>0.74305555555555547</v>
      </c>
      <c r="F2870" s="247">
        <v>1723</v>
      </c>
      <c r="G2870" s="25"/>
      <c r="H2870" s="90" t="str">
        <f>VLOOKUP($F2870,'Alarm boxes'!$E$17:$F$962,2)</f>
        <v>Livonia &amp; Sheffield Aves</v>
      </c>
      <c r="I2870" s="246" t="s">
        <v>196</v>
      </c>
    </row>
    <row r="2871" spans="2:9" x14ac:dyDescent="0.2">
      <c r="B2871" s="247" t="s">
        <v>1176</v>
      </c>
      <c r="C2871" s="258">
        <v>20904</v>
      </c>
      <c r="D2871" s="260">
        <v>0.45833333333333331</v>
      </c>
      <c r="F2871" s="247">
        <v>836</v>
      </c>
      <c r="G2871" s="25"/>
      <c r="H2871" s="90" t="str">
        <f>VLOOKUP($F2871,'Alarm boxes'!$E$17:$F$962,2)</f>
        <v>Bway &amp; Rockaway Ave</v>
      </c>
      <c r="I2871" s="246" t="s">
        <v>1979</v>
      </c>
    </row>
    <row r="2872" spans="2:9" x14ac:dyDescent="0.2">
      <c r="B2872" s="247" t="s">
        <v>1176</v>
      </c>
      <c r="C2872" s="258">
        <v>20904</v>
      </c>
      <c r="D2872" s="260">
        <v>0.48125000000000001</v>
      </c>
      <c r="F2872" s="247">
        <v>1986</v>
      </c>
      <c r="G2872" s="25"/>
      <c r="H2872" s="90" t="str">
        <f>VLOOKUP($F2872,'Alarm boxes'!$E$17:$F$962,2)</f>
        <v>Linden Blvd &amp; Snedicker Ave</v>
      </c>
      <c r="I2872" s="246" t="s">
        <v>49</v>
      </c>
    </row>
    <row r="2873" spans="2:9" x14ac:dyDescent="0.2">
      <c r="B2873" s="247" t="s">
        <v>1176</v>
      </c>
      <c r="C2873" s="258">
        <v>20904</v>
      </c>
      <c r="D2873" s="260">
        <v>0.57361111111111118</v>
      </c>
      <c r="F2873" s="25">
        <v>1904</v>
      </c>
      <c r="G2873" s="25"/>
      <c r="H2873" s="90" t="str">
        <f>VLOOKUP($F2873,'Alarm boxes'!$E$17:$F$962,2)</f>
        <v>New Lots &amp; Alabama Aves</v>
      </c>
      <c r="I2873" s="246" t="s">
        <v>192</v>
      </c>
    </row>
    <row r="2874" spans="2:9" x14ac:dyDescent="0.2">
      <c r="B2874" s="247" t="s">
        <v>1176</v>
      </c>
      <c r="C2874" s="258">
        <v>20904</v>
      </c>
      <c r="D2874" s="260">
        <v>0.6791666666666667</v>
      </c>
      <c r="F2874" s="247">
        <v>1686</v>
      </c>
      <c r="G2874" s="25"/>
      <c r="H2874" s="90" t="str">
        <f>VLOOKUP($F2874,'Alarm boxes'!$E$17:$F$962,2)</f>
        <v>Sutter Ave &amp; Watkins St</v>
      </c>
      <c r="I2874" s="246" t="s">
        <v>44</v>
      </c>
    </row>
    <row r="2875" spans="2:9" x14ac:dyDescent="0.2">
      <c r="B2875" s="247" t="s">
        <v>1176</v>
      </c>
      <c r="C2875" s="258">
        <v>20904</v>
      </c>
      <c r="D2875" s="260">
        <v>0.71666666666666667</v>
      </c>
      <c r="F2875" s="25">
        <v>2108</v>
      </c>
      <c r="G2875" s="25"/>
      <c r="H2875" s="90" t="str">
        <f>VLOOKUP($F2875,'Alarm boxes'!$E$17:$F$962,2)</f>
        <v>Lott Ave &amp; Sackman St</v>
      </c>
      <c r="I2875" s="246" t="s">
        <v>192</v>
      </c>
    </row>
    <row r="2876" spans="2:9" x14ac:dyDescent="0.2">
      <c r="B2876" s="247" t="s">
        <v>1176</v>
      </c>
      <c r="C2876" s="258">
        <v>20906</v>
      </c>
      <c r="D2876" s="260">
        <v>0.78749999999999998</v>
      </c>
      <c r="F2876" s="247">
        <v>1714</v>
      </c>
      <c r="G2876" s="25"/>
      <c r="H2876" s="90" t="str">
        <f>VLOOKUP($F2876,'Alarm boxes'!$E$17:$F$962,2)</f>
        <v>Liberty &amp; Williams Aves</v>
      </c>
      <c r="I2876" s="246" t="s">
        <v>44</v>
      </c>
    </row>
    <row r="2877" spans="2:9" x14ac:dyDescent="0.2">
      <c r="B2877" s="247" t="s">
        <v>1176</v>
      </c>
      <c r="C2877" s="258">
        <v>20906</v>
      </c>
      <c r="D2877" s="260">
        <v>0.85833333333333339</v>
      </c>
      <c r="F2877" s="247">
        <v>1642</v>
      </c>
      <c r="G2877" s="25"/>
      <c r="H2877" s="90" t="str">
        <f>VLOOKUP($F2877,'Alarm boxes'!$E$17:$F$962,2)</f>
        <v>ENY &amp; Howard Aves</v>
      </c>
      <c r="I2877" s="246" t="s">
        <v>50</v>
      </c>
    </row>
    <row r="2878" spans="2:9" x14ac:dyDescent="0.2">
      <c r="B2878" s="247" t="s">
        <v>1176</v>
      </c>
      <c r="C2878" s="258">
        <v>20906</v>
      </c>
      <c r="D2878" s="260">
        <v>0.92013888888888884</v>
      </c>
      <c r="F2878" s="247">
        <v>1682</v>
      </c>
      <c r="G2878" s="25"/>
      <c r="H2878" s="90" t="str">
        <f>VLOOKUP($F2878,'Alarm boxes'!$E$17:$F$962,2)</f>
        <v>Pitkin &amp; Christopher Aves</v>
      </c>
      <c r="I2878" s="246" t="s">
        <v>50</v>
      </c>
    </row>
    <row r="2879" spans="2:9" x14ac:dyDescent="0.2">
      <c r="B2879" s="247" t="s">
        <v>1176</v>
      </c>
      <c r="C2879" s="258">
        <v>20907</v>
      </c>
      <c r="D2879" s="260">
        <v>6.0416666666666667E-2</v>
      </c>
      <c r="F2879" s="247">
        <v>1661</v>
      </c>
      <c r="G2879" s="25"/>
      <c r="H2879" s="90" t="str">
        <f>VLOOKUP($F2879,'Alarm boxes'!$E$17:$F$962,2)</f>
        <v>Blake Ave &amp; Amboy St</v>
      </c>
      <c r="I2879" s="246" t="s">
        <v>61</v>
      </c>
    </row>
    <row r="2880" spans="2:9" x14ac:dyDescent="0.2">
      <c r="B2880" s="247" t="s">
        <v>1176</v>
      </c>
      <c r="C2880" s="258">
        <v>20907</v>
      </c>
      <c r="D2880" s="260">
        <v>0.3659722222222222</v>
      </c>
      <c r="F2880" s="247">
        <v>997</v>
      </c>
      <c r="G2880" s="25"/>
      <c r="H2880" s="90" t="str">
        <f>VLOOKUP($F2880,'Alarm boxes'!$E$17:$F$962,2)</f>
        <v>Stone Ave &amp; Truxton St</v>
      </c>
      <c r="I2880" s="246" t="s">
        <v>44</v>
      </c>
    </row>
    <row r="2881" spans="2:10" x14ac:dyDescent="0.2">
      <c r="B2881" s="247" t="s">
        <v>1176</v>
      </c>
      <c r="C2881" s="258">
        <v>20907</v>
      </c>
      <c r="D2881" s="260">
        <v>0.78611111111111109</v>
      </c>
      <c r="F2881" s="247">
        <v>848</v>
      </c>
      <c r="G2881" s="25"/>
      <c r="H2881" s="90" t="str">
        <f>VLOOKUP($F2881,'Alarm boxes'!$E$17:$F$962,2)</f>
        <v>Hopkinson Ave &amp; Sumpter St</v>
      </c>
      <c r="I2881" s="246" t="s">
        <v>44</v>
      </c>
    </row>
    <row r="2882" spans="2:10" x14ac:dyDescent="0.2">
      <c r="B2882" s="247" t="s">
        <v>1176</v>
      </c>
      <c r="C2882" s="258">
        <v>20907</v>
      </c>
      <c r="D2882" s="260">
        <v>0.82708333333333339</v>
      </c>
      <c r="F2882" s="247">
        <v>1644</v>
      </c>
      <c r="G2882" s="25"/>
      <c r="H2882" s="90" t="str">
        <f>VLOOKUP($F2882,'Alarm boxes'!$E$17:$F$962,2)</f>
        <v>Howard Ave &amp; Sterling Pl</v>
      </c>
      <c r="I2882" s="246" t="s">
        <v>569</v>
      </c>
    </row>
    <row r="2883" spans="2:10" x14ac:dyDescent="0.2">
      <c r="B2883" s="20" t="s">
        <v>1176</v>
      </c>
      <c r="C2883" s="258">
        <v>20907</v>
      </c>
      <c r="D2883" s="275">
        <v>0.97499999999999998</v>
      </c>
      <c r="E2883" s="20"/>
      <c r="F2883" s="20">
        <v>1659</v>
      </c>
      <c r="G2883" s="40"/>
      <c r="H2883" s="95" t="str">
        <f>VLOOKUP($F2883,'Alarm boxes'!$E$17:$F$962,2)</f>
        <v>Hopkinson &amp; Sutter Aves</v>
      </c>
      <c r="I2883" s="246" t="s">
        <v>569</v>
      </c>
    </row>
    <row r="2884" spans="2:10" x14ac:dyDescent="0.2">
      <c r="B2884" s="16" t="s">
        <v>1176</v>
      </c>
      <c r="C2884" s="300">
        <v>20907</v>
      </c>
      <c r="D2884" s="264">
        <v>0.98749999999999993</v>
      </c>
      <c r="E2884" s="16"/>
      <c r="F2884" s="16">
        <v>1619</v>
      </c>
      <c r="G2884" s="30"/>
      <c r="H2884" s="91" t="str">
        <f>VLOOKUP($F2884,'Alarm boxes'!$E$17:$F$962,2)</f>
        <v>Ralph Ave &amp; Dean St</v>
      </c>
      <c r="I2884" s="48" t="s">
        <v>1763</v>
      </c>
      <c r="J2884" s="413"/>
    </row>
    <row r="2885" spans="2:10" x14ac:dyDescent="0.2">
      <c r="B2885" s="247" t="s">
        <v>1176</v>
      </c>
      <c r="C2885" s="258">
        <v>20912</v>
      </c>
      <c r="D2885" s="260">
        <v>0.58611111111111114</v>
      </c>
      <c r="F2885" s="247">
        <v>1697</v>
      </c>
      <c r="G2885" s="25"/>
      <c r="H2885" s="90" t="str">
        <f>VLOOKUP($F2885,'Alarm boxes'!$E$17:$F$962,2)</f>
        <v>Herkimer St &amp; Monaco Pl</v>
      </c>
      <c r="I2885" s="246" t="s">
        <v>44</v>
      </c>
    </row>
    <row r="2886" spans="2:10" x14ac:dyDescent="0.2">
      <c r="B2886" s="247" t="s">
        <v>1176</v>
      </c>
      <c r="C2886" s="258">
        <v>20912</v>
      </c>
      <c r="D2886" s="260">
        <v>0.59375</v>
      </c>
      <c r="F2886" s="247">
        <v>1685</v>
      </c>
      <c r="G2886" s="25"/>
      <c r="H2886" s="90" t="str">
        <f>VLOOKUP($F2886,'Alarm boxes'!$E$17:$F$962,2)</f>
        <v>Belmont &amp; Stone Aves</v>
      </c>
      <c r="I2886" s="246" t="s">
        <v>91</v>
      </c>
    </row>
    <row r="2887" spans="2:10" x14ac:dyDescent="0.2">
      <c r="B2887" s="247" t="s">
        <v>1176</v>
      </c>
      <c r="C2887" s="258">
        <v>20917</v>
      </c>
      <c r="D2887" s="260">
        <v>0.84861111111111109</v>
      </c>
      <c r="F2887" s="247">
        <v>1669</v>
      </c>
      <c r="G2887" s="25"/>
      <c r="H2887" s="90" t="str">
        <f>VLOOKUP($F2887,'Alarm boxes'!$E$17:$F$962,2)</f>
        <v>Dumont Ave &amp; Thatford St</v>
      </c>
      <c r="I2887" s="246" t="s">
        <v>196</v>
      </c>
    </row>
    <row r="2888" spans="2:10" x14ac:dyDescent="0.2">
      <c r="B2888" s="247" t="s">
        <v>1176</v>
      </c>
      <c r="C2888" s="258">
        <v>20918</v>
      </c>
      <c r="D2888" s="260">
        <v>0.87152777777777779</v>
      </c>
      <c r="F2888" s="247">
        <v>3716</v>
      </c>
      <c r="G2888" s="25"/>
      <c r="H2888" s="90" t="str">
        <f>VLOOKUP($F2888,'Alarm boxes'!$E$17:$F$962,2)</f>
        <v>Rockaway &amp; Glenmore Aves</v>
      </c>
      <c r="I2888" s="246" t="s">
        <v>1763</v>
      </c>
    </row>
    <row r="2889" spans="2:10" x14ac:dyDescent="0.2">
      <c r="B2889" s="247" t="s">
        <v>1176</v>
      </c>
      <c r="C2889" s="258">
        <v>20918</v>
      </c>
      <c r="D2889" s="260">
        <v>0.88055555555555554</v>
      </c>
      <c r="F2889" s="247">
        <v>2119</v>
      </c>
      <c r="G2889" s="25"/>
      <c r="H2889" s="90" t="str">
        <f>VLOOKUP($F2889,'Alarm boxes'!$E$17:$F$962,2)</f>
        <v>Van Sinderin &amp; New Lots Aves</v>
      </c>
      <c r="I2889" s="168" t="s">
        <v>1765</v>
      </c>
    </row>
    <row r="2890" spans="2:10" x14ac:dyDescent="0.2">
      <c r="B2890" s="247" t="s">
        <v>1176</v>
      </c>
      <c r="C2890" s="258">
        <v>20922</v>
      </c>
      <c r="D2890" s="260">
        <v>0.65833333333333333</v>
      </c>
      <c r="F2890" s="247">
        <v>1684</v>
      </c>
      <c r="G2890" s="25"/>
      <c r="H2890" s="90" t="str">
        <f>VLOOKUP($F2890,'Alarm boxes'!$E$17:$F$962,2)</f>
        <v>Belmont Ave &amp; Powell St</v>
      </c>
      <c r="I2890" s="246" t="s">
        <v>49</v>
      </c>
    </row>
    <row r="2891" spans="2:10" x14ac:dyDescent="0.2">
      <c r="B2891" s="247" t="s">
        <v>1176</v>
      </c>
      <c r="C2891" s="258">
        <v>20922</v>
      </c>
      <c r="D2891" s="260">
        <v>0.70763888888888893</v>
      </c>
      <c r="F2891" s="247">
        <v>1669</v>
      </c>
      <c r="G2891" s="25"/>
      <c r="H2891" s="90" t="str">
        <f>VLOOKUP($F2891,'Alarm boxes'!$E$17:$F$962,2)</f>
        <v>Dumont Ave &amp; Thatford St</v>
      </c>
      <c r="I2891" s="246" t="s">
        <v>551</v>
      </c>
    </row>
    <row r="2892" spans="2:10" x14ac:dyDescent="0.2">
      <c r="B2892" s="247" t="s">
        <v>1176</v>
      </c>
      <c r="C2892" s="258">
        <v>20923</v>
      </c>
      <c r="D2892" s="260">
        <v>0.6430555555555556</v>
      </c>
      <c r="F2892" s="247">
        <v>1623</v>
      </c>
      <c r="G2892" s="25"/>
      <c r="H2892" s="90" t="str">
        <f>VLOOKUP($F2892,'Alarm boxes'!$E$17:$F$962,2)</f>
        <v>Ralph Ave &amp; St Johns Pl</v>
      </c>
      <c r="I2892" s="246" t="s">
        <v>196</v>
      </c>
    </row>
    <row r="2893" spans="2:10" x14ac:dyDescent="0.2">
      <c r="B2893" s="247" t="s">
        <v>1176</v>
      </c>
      <c r="C2893" s="258">
        <v>20923</v>
      </c>
      <c r="D2893" s="260">
        <v>0.69236111111111109</v>
      </c>
      <c r="F2893" s="247">
        <v>2001</v>
      </c>
      <c r="G2893" s="25"/>
      <c r="H2893" s="90" t="str">
        <f>VLOOKUP($F2893,'Alarm boxes'!$E$17:$F$962,2)</f>
        <v>Blake &amp; Sheffield Aves</v>
      </c>
      <c r="I2893" s="168" t="s">
        <v>1765</v>
      </c>
    </row>
    <row r="2894" spans="2:10" x14ac:dyDescent="0.2">
      <c r="B2894" s="247" t="s">
        <v>1176</v>
      </c>
      <c r="C2894" s="258">
        <v>20923</v>
      </c>
      <c r="D2894" s="260">
        <v>0.71111111111111114</v>
      </c>
      <c r="F2894" s="247">
        <v>844</v>
      </c>
      <c r="G2894" s="25"/>
      <c r="H2894" s="90" t="str">
        <f>VLOOKUP($F2894,'Alarm boxes'!$E$17:$F$962,2)</f>
        <v>Stone Ave &amp; Hull St</v>
      </c>
      <c r="I2894" s="168" t="s">
        <v>1765</v>
      </c>
    </row>
    <row r="2895" spans="2:10" x14ac:dyDescent="0.2">
      <c r="B2895" s="247" t="s">
        <v>1176</v>
      </c>
      <c r="C2895" s="258">
        <v>20925</v>
      </c>
      <c r="D2895" s="260">
        <v>0.84166666666666667</v>
      </c>
      <c r="E2895" s="32">
        <v>0.87152777777777779</v>
      </c>
      <c r="F2895" s="247">
        <v>1675</v>
      </c>
      <c r="G2895" s="25"/>
      <c r="H2895" s="90" t="str">
        <f>VLOOKUP($F2895,'Alarm boxes'!$E$17:$F$962,2)</f>
        <v>Liberty &amp; Stone Aves</v>
      </c>
      <c r="I2895" s="246" t="s">
        <v>50</v>
      </c>
    </row>
    <row r="2896" spans="2:10" x14ac:dyDescent="0.2">
      <c r="B2896" s="247" t="s">
        <v>1176</v>
      </c>
      <c r="C2896" s="258">
        <v>20925</v>
      </c>
      <c r="D2896" s="260">
        <v>0.88611111111111107</v>
      </c>
      <c r="F2896" s="247">
        <v>2107</v>
      </c>
      <c r="G2896" s="25"/>
      <c r="H2896" s="90" t="str">
        <f>VLOOKUP($F2896,'Alarm boxes'!$E$17:$F$962,2)</f>
        <v>New Lots Ave &amp; Hinsdale St</v>
      </c>
      <c r="I2896" s="246" t="s">
        <v>44</v>
      </c>
    </row>
    <row r="2897" spans="2:10" x14ac:dyDescent="0.2">
      <c r="B2897" s="247" t="s">
        <v>1176</v>
      </c>
      <c r="C2897" s="258">
        <v>20926</v>
      </c>
      <c r="D2897" s="260">
        <v>0.7319444444444444</v>
      </c>
      <c r="F2897" s="247">
        <v>1714</v>
      </c>
      <c r="G2897" s="25"/>
      <c r="H2897" s="90" t="str">
        <f>VLOOKUP($F2897,'Alarm boxes'!$E$17:$F$962,2)</f>
        <v>Liberty &amp; Williams Aves</v>
      </c>
      <c r="I2897" s="246" t="s">
        <v>82</v>
      </c>
    </row>
    <row r="2898" spans="2:10" x14ac:dyDescent="0.2">
      <c r="B2898" s="247" t="s">
        <v>1176</v>
      </c>
      <c r="C2898" s="258">
        <v>20926</v>
      </c>
      <c r="D2898" s="260">
        <v>0.75347222222222221</v>
      </c>
      <c r="F2898" s="247">
        <v>2100</v>
      </c>
      <c r="G2898" s="25"/>
      <c r="H2898" s="90" t="str">
        <f>VLOOKUP($F2898,'Alarm boxes'!$E$17:$F$962,2)</f>
        <v>Lott &amp; Stone Aves</v>
      </c>
      <c r="I2898" s="246" t="s">
        <v>44</v>
      </c>
    </row>
    <row r="2899" spans="2:10" x14ac:dyDescent="0.2">
      <c r="B2899" s="247" t="s">
        <v>1176</v>
      </c>
      <c r="C2899" s="258">
        <v>20930</v>
      </c>
      <c r="D2899" s="260">
        <v>0.40069444444444446</v>
      </c>
      <c r="F2899" s="247">
        <v>2113</v>
      </c>
      <c r="G2899" s="25"/>
      <c r="H2899" s="90" t="str">
        <f>VLOOKUP($F2899,'Alarm boxes'!$E$17:$F$962,2)</f>
        <v>Lott Ave &amp; Amboy St</v>
      </c>
      <c r="I2899" s="246" t="s">
        <v>569</v>
      </c>
    </row>
    <row r="2900" spans="2:10" x14ac:dyDescent="0.2">
      <c r="B2900" s="247" t="s">
        <v>1176</v>
      </c>
      <c r="C2900" s="258">
        <v>20930</v>
      </c>
      <c r="D2900" s="260">
        <v>0.54375000000000007</v>
      </c>
      <c r="F2900" s="247">
        <v>1667</v>
      </c>
      <c r="G2900" s="25"/>
      <c r="H2900" s="90" t="str">
        <f>VLOOKUP($F2900,'Alarm boxes'!$E$17:$F$962,2)</f>
        <v>Riverdale Ave &amp; Chester St</v>
      </c>
      <c r="I2900" s="246" t="s">
        <v>1851</v>
      </c>
    </row>
    <row r="2901" spans="2:10" x14ac:dyDescent="0.2">
      <c r="B2901" s="247" t="s">
        <v>1176</v>
      </c>
      <c r="C2901" s="258">
        <v>20930</v>
      </c>
      <c r="D2901" s="260">
        <v>0.55486111111111114</v>
      </c>
      <c r="F2901" s="247">
        <v>2190</v>
      </c>
      <c r="G2901" s="25"/>
      <c r="H2901" s="90" t="str">
        <f>VLOOKUP($F2901,'Alarm boxes'!$E$17:$F$962,2)</f>
        <v>Seaview Ave &amp; E 101st St</v>
      </c>
      <c r="I2901" s="246" t="s">
        <v>174</v>
      </c>
    </row>
    <row r="2902" spans="2:10" x14ac:dyDescent="0.2">
      <c r="B2902" s="247" t="s">
        <v>1176</v>
      </c>
      <c r="C2902" s="258">
        <v>20931</v>
      </c>
      <c r="D2902" s="260">
        <v>0.38263888888888892</v>
      </c>
      <c r="F2902" s="247">
        <v>864</v>
      </c>
      <c r="G2902" s="25"/>
      <c r="H2902" s="90" t="str">
        <f>VLOOKUP($F2902,'Alarm boxes'!$E$17:$F$962,2)</f>
        <v>Fulton St &amp; Ralph Ave</v>
      </c>
      <c r="I2902" s="246" t="s">
        <v>1945</v>
      </c>
    </row>
    <row r="2903" spans="2:10" x14ac:dyDescent="0.2">
      <c r="B2903" s="247" t="s">
        <v>1176</v>
      </c>
      <c r="C2903" s="258">
        <v>20931</v>
      </c>
      <c r="D2903" s="260">
        <v>0.51458333333333328</v>
      </c>
      <c r="F2903" s="247">
        <v>1621</v>
      </c>
      <c r="G2903" s="25"/>
      <c r="H2903" s="90" t="str">
        <f>VLOOKUP($F2903,'Alarm boxes'!$E$17:$F$962,2)</f>
        <v>Ralph Ave &amp; Prospect Pl</v>
      </c>
      <c r="I2903" s="246" t="s">
        <v>1979</v>
      </c>
    </row>
    <row r="2904" spans="2:10" x14ac:dyDescent="0.2">
      <c r="B2904" s="247" t="s">
        <v>1176</v>
      </c>
      <c r="C2904" s="258">
        <v>20931</v>
      </c>
      <c r="D2904" s="260">
        <v>0.55138888888888882</v>
      </c>
      <c r="F2904" s="247">
        <v>1684</v>
      </c>
      <c r="G2904" s="25"/>
      <c r="H2904" s="90" t="str">
        <f>VLOOKUP($F2904,'Alarm boxes'!$E$17:$F$962,2)</f>
        <v>Belmont Ave &amp; Powell St</v>
      </c>
      <c r="I2904" s="246" t="s">
        <v>44</v>
      </c>
    </row>
    <row r="2905" spans="2:10" x14ac:dyDescent="0.2">
      <c r="B2905" s="247" t="s">
        <v>1176</v>
      </c>
      <c r="C2905" s="258">
        <v>20935</v>
      </c>
      <c r="D2905" s="260">
        <v>0.82013888888888886</v>
      </c>
      <c r="F2905" s="247">
        <v>1647</v>
      </c>
      <c r="G2905" s="25"/>
      <c r="H2905" s="90" t="str">
        <f>VLOOKUP($F2905,'Alarm boxes'!$E$17:$F$962,2)</f>
        <v>Saratoga Ave &amp; Bergen St</v>
      </c>
      <c r="I2905" s="246" t="s">
        <v>50</v>
      </c>
    </row>
    <row r="2906" spans="2:10" x14ac:dyDescent="0.2">
      <c r="B2906" s="247" t="s">
        <v>1176</v>
      </c>
      <c r="C2906" s="258">
        <v>20935</v>
      </c>
      <c r="D2906" s="260">
        <v>0.89236111111111116</v>
      </c>
      <c r="F2906" s="247">
        <v>1907</v>
      </c>
      <c r="G2906" s="25"/>
      <c r="H2906" s="90" t="str">
        <f>VLOOKUP($F2906,'Alarm boxes'!$E$17:$F$962,2)</f>
        <v>Hegeman &amp; Georgia Aves</v>
      </c>
      <c r="I2906" s="168" t="s">
        <v>1765</v>
      </c>
    </row>
    <row r="2907" spans="2:10" x14ac:dyDescent="0.2">
      <c r="B2907" s="247" t="s">
        <v>1176</v>
      </c>
      <c r="C2907" s="258">
        <v>20938</v>
      </c>
      <c r="D2907" s="260">
        <v>0.49374999999999997</v>
      </c>
      <c r="F2907" s="247">
        <v>1643</v>
      </c>
      <c r="G2907" s="25"/>
      <c r="H2907" s="90" t="str">
        <f>VLOOKUP($F2907,'Alarm boxes'!$E$17:$F$962,2)</f>
        <v>Pitkin &amp; Saratoga Aves</v>
      </c>
      <c r="I2907" s="246" t="s">
        <v>196</v>
      </c>
    </row>
    <row r="2908" spans="2:10" x14ac:dyDescent="0.2">
      <c r="B2908" s="247" t="s">
        <v>1176</v>
      </c>
      <c r="C2908" s="258">
        <v>20938</v>
      </c>
      <c r="D2908" s="260">
        <v>0.63958333333333328</v>
      </c>
      <c r="F2908" s="247">
        <v>3921</v>
      </c>
      <c r="G2908" s="25"/>
      <c r="H2908" s="90" t="str">
        <f>VLOOKUP($F2908,'Alarm boxes'!$E$17:$F$962,2)</f>
        <v>Eastern Pkway &amp; Howard Ave</v>
      </c>
      <c r="I2908" s="246" t="s">
        <v>1568</v>
      </c>
    </row>
    <row r="2909" spans="2:10" x14ac:dyDescent="0.2">
      <c r="B2909" s="247" t="s">
        <v>1176</v>
      </c>
      <c r="C2909" s="258">
        <v>20938</v>
      </c>
      <c r="D2909" s="260">
        <v>0.69513888888888886</v>
      </c>
      <c r="F2909" s="247">
        <v>1611</v>
      </c>
      <c r="G2909" s="25"/>
      <c r="H2909" s="90" t="str">
        <f>VLOOKUP($F2909,'Alarm boxes'!$E$17:$F$962,2)</f>
        <v>East NY Ave &amp; Osborne St</v>
      </c>
      <c r="I2909" s="246" t="s">
        <v>44</v>
      </c>
    </row>
    <row r="2910" spans="2:10" x14ac:dyDescent="0.2">
      <c r="B2910" s="247" t="s">
        <v>1176</v>
      </c>
      <c r="C2910" s="258">
        <v>20939</v>
      </c>
      <c r="D2910" s="260">
        <v>0.38819444444444445</v>
      </c>
      <c r="F2910" s="247">
        <v>1639</v>
      </c>
      <c r="G2910" s="25"/>
      <c r="H2910" s="90" t="str">
        <f>VLOOKUP($F2910,'Alarm boxes'!$E$17:$F$962,2)</f>
        <v>Sutter Ave &amp; Union St</v>
      </c>
      <c r="I2910" s="246" t="s">
        <v>196</v>
      </c>
    </row>
    <row r="2911" spans="2:10" x14ac:dyDescent="0.2">
      <c r="B2911" s="247" t="s">
        <v>1176</v>
      </c>
      <c r="C2911" s="258">
        <v>20939</v>
      </c>
      <c r="D2911" s="260">
        <v>0.69027777777777777</v>
      </c>
      <c r="F2911" s="247">
        <v>1667</v>
      </c>
      <c r="G2911" s="25"/>
      <c r="H2911" s="90" t="str">
        <f>VLOOKUP($F2911,'Alarm boxes'!$E$17:$F$962,2)</f>
        <v>Riverdale Ave &amp; Chester St</v>
      </c>
      <c r="I2911" s="246" t="s">
        <v>61</v>
      </c>
    </row>
    <row r="2912" spans="2:10" x14ac:dyDescent="0.2">
      <c r="B2912" s="16" t="s">
        <v>1176</v>
      </c>
      <c r="C2912" s="300">
        <v>20939</v>
      </c>
      <c r="D2912" s="264">
        <v>0.73333333333333339</v>
      </c>
      <c r="E2912" s="16"/>
      <c r="F2912" s="16">
        <v>3719</v>
      </c>
      <c r="G2912" s="30"/>
      <c r="H2912" s="91" t="str">
        <f>VLOOKUP($F2912,'Alarm boxes'!$E$17:$F$962,2)</f>
        <v>ENY Ave &amp; Christopher St</v>
      </c>
      <c r="I2912" s="48" t="s">
        <v>102</v>
      </c>
      <c r="J2912" s="413"/>
    </row>
    <row r="2913" spans="2:9" x14ac:dyDescent="0.2">
      <c r="B2913" s="487" t="s">
        <v>1983</v>
      </c>
      <c r="C2913" s="258">
        <v>20941</v>
      </c>
      <c r="D2913" s="260">
        <v>0.78611111111111109</v>
      </c>
      <c r="F2913" s="247">
        <v>1704</v>
      </c>
      <c r="G2913" s="25"/>
      <c r="H2913" s="90" t="str">
        <f>VLOOKUP($F2913,'Alarm boxes'!$E$17:$F$962,2)</f>
        <v>Blake Ave &amp; Hinsdale St</v>
      </c>
    </row>
    <row r="2914" spans="2:9" x14ac:dyDescent="0.2">
      <c r="B2914" s="488" t="s">
        <v>1984</v>
      </c>
      <c r="C2914" s="258">
        <v>20941</v>
      </c>
      <c r="D2914" s="260">
        <v>0.85</v>
      </c>
      <c r="E2914" s="32">
        <v>0.91527777777777775</v>
      </c>
      <c r="F2914" s="35">
        <v>2255</v>
      </c>
      <c r="G2914" s="25"/>
      <c r="H2914" s="90" t="str">
        <f>VLOOKUP($F2914,'Alarm boxes'!$E$17:$F$962,2)</f>
        <v>Glenwood Rd &amp; E 94th St</v>
      </c>
      <c r="I2914" s="246" t="s">
        <v>1989</v>
      </c>
    </row>
    <row r="2915" spans="2:9" x14ac:dyDescent="0.2">
      <c r="B2915" s="488" t="s">
        <v>1984</v>
      </c>
      <c r="C2915" s="258">
        <v>20941</v>
      </c>
      <c r="D2915" s="260">
        <v>0.93611111111111101</v>
      </c>
      <c r="F2915" s="35">
        <v>2009</v>
      </c>
      <c r="G2915" s="25"/>
      <c r="H2915" s="90" t="str">
        <f>VLOOKUP($F2915,'Alarm boxes'!$E$17:$F$962,2)</f>
        <v>Livonia &amp; Wyona Aves</v>
      </c>
      <c r="I2915" s="246" t="s">
        <v>285</v>
      </c>
    </row>
    <row r="2916" spans="2:9" x14ac:dyDescent="0.2">
      <c r="B2916" s="488" t="s">
        <v>1984</v>
      </c>
      <c r="C2916" s="258">
        <v>20941</v>
      </c>
      <c r="D2916" s="260">
        <v>0.94513888888888886</v>
      </c>
      <c r="E2916" s="32">
        <v>0.97638888888888886</v>
      </c>
      <c r="F2916" s="35">
        <v>1703</v>
      </c>
      <c r="G2916" s="25"/>
      <c r="H2916" s="90" t="str">
        <f>VLOOKUP($F2916,'Alarm boxes'!$E$17:$F$962,2)</f>
        <v>Dumont &amp; Snediker Aves</v>
      </c>
      <c r="I2916" s="246" t="s">
        <v>285</v>
      </c>
    </row>
    <row r="2917" spans="2:9" x14ac:dyDescent="0.2">
      <c r="B2917" s="247" t="s">
        <v>1176</v>
      </c>
      <c r="C2917" s="258">
        <v>20942</v>
      </c>
      <c r="D2917" s="260">
        <v>0.91875000000000007</v>
      </c>
      <c r="F2917" s="35">
        <v>1686</v>
      </c>
      <c r="G2917" s="25"/>
      <c r="H2917" s="90" t="str">
        <f>VLOOKUP($F2917,'Alarm boxes'!$E$17:$F$962,2)</f>
        <v>Sutter Ave &amp; Watkins St</v>
      </c>
      <c r="I2917" s="246" t="s">
        <v>44</v>
      </c>
    </row>
    <row r="2918" spans="2:9" x14ac:dyDescent="0.2">
      <c r="B2918" s="247" t="s">
        <v>1176</v>
      </c>
      <c r="C2918" s="258">
        <v>20942</v>
      </c>
      <c r="D2918" s="260">
        <v>0.96319444444444446</v>
      </c>
      <c r="F2918" s="35">
        <v>1666</v>
      </c>
      <c r="G2918" s="25"/>
      <c r="H2918" s="90" t="str">
        <f>VLOOKUP($F2918,'Alarm boxes'!$E$17:$F$962,2)</f>
        <v>Atlantic &amp; Buffalo Aves</v>
      </c>
    </row>
    <row r="2919" spans="2:9" x14ac:dyDescent="0.2">
      <c r="B2919" s="247" t="s">
        <v>1176</v>
      </c>
      <c r="C2919" s="258">
        <v>20942</v>
      </c>
      <c r="D2919" s="260">
        <v>0.96527777777777779</v>
      </c>
      <c r="F2919" s="35">
        <v>1718</v>
      </c>
      <c r="G2919" s="25"/>
      <c r="H2919" s="90" t="str">
        <f>VLOOKUP($F2919,'Alarm boxes'!$E$17:$F$962,2)</f>
        <v>Sutter &amp; Williams Aves</v>
      </c>
    </row>
    <row r="2920" spans="2:9" x14ac:dyDescent="0.2">
      <c r="B2920" s="247" t="s">
        <v>1176</v>
      </c>
      <c r="C2920" s="258">
        <v>20943</v>
      </c>
      <c r="D2920" s="260">
        <v>0.27152777777777776</v>
      </c>
      <c r="F2920" s="35">
        <v>3725</v>
      </c>
      <c r="G2920" s="25"/>
      <c r="H2920" s="90" t="str">
        <f>VLOOKUP($F2920,'Alarm boxes'!$E$17:$F$962,2)</f>
        <v>Dumont Ave &amp; Tapscott St</v>
      </c>
      <c r="I2920" s="246" t="s">
        <v>82</v>
      </c>
    </row>
    <row r="2921" spans="2:9" x14ac:dyDescent="0.2">
      <c r="B2921" s="247" t="s">
        <v>1176</v>
      </c>
      <c r="C2921" s="258">
        <v>20946</v>
      </c>
      <c r="D2921" s="260">
        <v>0.71805555555555556</v>
      </c>
      <c r="F2921" s="14">
        <v>1664</v>
      </c>
      <c r="G2921" s="25"/>
      <c r="H2921" s="90" t="str">
        <f>VLOOKUP($F2921,'Alarm boxes'!$E$17:$F$962,2)</f>
        <v>Livonia &amp; Hopkinson Aves</v>
      </c>
      <c r="I2921" s="246" t="s">
        <v>285</v>
      </c>
    </row>
    <row r="2922" spans="2:9" x14ac:dyDescent="0.2">
      <c r="B2922" s="247" t="s">
        <v>1176</v>
      </c>
      <c r="C2922" s="258">
        <v>20947</v>
      </c>
      <c r="D2922" s="260">
        <v>0.39583333333333331</v>
      </c>
      <c r="F2922" s="14">
        <v>917</v>
      </c>
      <c r="G2922" s="25"/>
      <c r="H2922" s="90" t="str">
        <f>VLOOKUP($F2922,'Alarm boxes'!$E$17:$F$962,2)</f>
        <v>Bergen St &amp; Schenectady Ave</v>
      </c>
      <c r="I2922" s="246" t="s">
        <v>1990</v>
      </c>
    </row>
    <row r="2923" spans="2:9" x14ac:dyDescent="0.2">
      <c r="B2923" s="247" t="s">
        <v>1176</v>
      </c>
      <c r="C2923" s="258">
        <v>20947</v>
      </c>
      <c r="D2923" s="260">
        <v>0.4291666666666667</v>
      </c>
      <c r="F2923" s="14">
        <v>2105</v>
      </c>
      <c r="G2923" s="25"/>
      <c r="H2923" s="90" t="str">
        <f>VLOOKUP($F2923,'Alarm boxes'!$E$17:$F$962,2)</f>
        <v>Stone &amp; Newport Aves</v>
      </c>
      <c r="I2923" s="246" t="s">
        <v>44</v>
      </c>
    </row>
    <row r="2924" spans="2:9" x14ac:dyDescent="0.2">
      <c r="B2924" s="247" t="s">
        <v>1176</v>
      </c>
      <c r="C2924" s="258">
        <v>20947</v>
      </c>
      <c r="D2924" s="260">
        <v>0.57013888888888886</v>
      </c>
      <c r="F2924" s="14">
        <v>1685</v>
      </c>
      <c r="G2924" s="25"/>
      <c r="H2924" s="90" t="str">
        <f>VLOOKUP($F2924,'Alarm boxes'!$E$17:$F$962,2)</f>
        <v>Belmont &amp; Stone Aves</v>
      </c>
      <c r="I2924" s="246" t="s">
        <v>102</v>
      </c>
    </row>
    <row r="2925" spans="2:9" x14ac:dyDescent="0.2">
      <c r="B2925" s="247" t="s">
        <v>1176</v>
      </c>
      <c r="C2925" s="258">
        <v>20949</v>
      </c>
      <c r="D2925" s="260">
        <v>0.84444444444444444</v>
      </c>
      <c r="F2925" s="247">
        <v>3923</v>
      </c>
      <c r="G2925" s="25"/>
      <c r="H2925" s="90" t="str">
        <f>VLOOKUP($F2925,'Alarm boxes'!$E$17:$F$962,2)</f>
        <v>Eastern Pkway &amp; Utica Ave</v>
      </c>
      <c r="I2925" s="246" t="s">
        <v>1991</v>
      </c>
    </row>
    <row r="2926" spans="2:9" x14ac:dyDescent="0.2">
      <c r="B2926" s="247" t="s">
        <v>1176</v>
      </c>
      <c r="C2926" s="258">
        <v>20950</v>
      </c>
      <c r="D2926" s="260">
        <v>0.14166666666666666</v>
      </c>
      <c r="F2926" s="247">
        <v>848</v>
      </c>
      <c r="G2926" s="25"/>
      <c r="H2926" s="90" t="str">
        <f>VLOOKUP($F2926,'Alarm boxes'!$E$17:$F$962,2)</f>
        <v>Hopkinson Ave &amp; Sumpter St</v>
      </c>
      <c r="I2926" s="246" t="s">
        <v>739</v>
      </c>
    </row>
    <row r="2927" spans="2:9" x14ac:dyDescent="0.2">
      <c r="B2927" s="247" t="s">
        <v>1176</v>
      </c>
      <c r="C2927" s="258">
        <v>20950</v>
      </c>
      <c r="D2927" s="260">
        <v>0.78541666666666676</v>
      </c>
      <c r="E2927" s="32">
        <v>0.82500000000000007</v>
      </c>
      <c r="F2927" s="247">
        <v>1689</v>
      </c>
      <c r="G2927" s="25"/>
      <c r="H2927" s="90" t="str">
        <f>VLOOKUP($F2927,'Alarm boxes'!$E$17:$F$962,2)</f>
        <v>Dumont &amp; Stone Aves</v>
      </c>
      <c r="I2927" s="246" t="s">
        <v>1992</v>
      </c>
    </row>
    <row r="2928" spans="2:9" x14ac:dyDescent="0.2">
      <c r="B2928" s="247" t="s">
        <v>1176</v>
      </c>
      <c r="C2928" s="258">
        <v>20950</v>
      </c>
      <c r="D2928" s="260">
        <v>0.82500000000000007</v>
      </c>
      <c r="F2928" s="247">
        <v>998</v>
      </c>
      <c r="G2928" s="25"/>
      <c r="H2928" s="90" t="str">
        <f>VLOOKUP($F2928,'Alarm boxes'!$E$17:$F$962,2)</f>
        <v>Stone Ave &amp; Sumpter St</v>
      </c>
      <c r="I2928" s="246" t="s">
        <v>91</v>
      </c>
    </row>
    <row r="2929" spans="2:9" x14ac:dyDescent="0.2">
      <c r="B2929" s="247" t="s">
        <v>1176</v>
      </c>
      <c r="C2929" s="258">
        <v>20950</v>
      </c>
      <c r="D2929" s="260">
        <v>0.99861111111111101</v>
      </c>
      <c r="F2929" s="247">
        <v>1704</v>
      </c>
      <c r="G2929" s="25"/>
      <c r="H2929" s="90" t="str">
        <f>VLOOKUP($F2929,'Alarm boxes'!$E$17:$F$962,2)</f>
        <v>Blake Ave &amp; Hinsdale St</v>
      </c>
      <c r="I2929" s="246" t="s">
        <v>192</v>
      </c>
    </row>
    <row r="2930" spans="2:9" x14ac:dyDescent="0.2">
      <c r="B2930" s="247" t="s">
        <v>1176</v>
      </c>
      <c r="C2930" s="258">
        <v>20951</v>
      </c>
      <c r="D2930" s="260">
        <v>0.21944444444444444</v>
      </c>
      <c r="F2930" s="247">
        <v>872</v>
      </c>
      <c r="G2930" s="25"/>
      <c r="H2930" s="90" t="str">
        <f>VLOOKUP($F2930,'Alarm boxes'!$E$17:$F$962,2)</f>
        <v>Ralph Ave &amp; Halsey St</v>
      </c>
      <c r="I2930" s="246" t="s">
        <v>49</v>
      </c>
    </row>
    <row r="2931" spans="2:9" x14ac:dyDescent="0.2">
      <c r="B2931" s="247" t="s">
        <v>1176</v>
      </c>
      <c r="C2931" s="258">
        <v>20951</v>
      </c>
      <c r="D2931" s="260">
        <v>0.3444444444444445</v>
      </c>
      <c r="F2931" s="247">
        <v>1705</v>
      </c>
      <c r="G2931" s="25"/>
      <c r="H2931" s="90" t="str">
        <f>VLOOKUP($F2931,'Alarm boxes'!$E$17:$F$962,2)</f>
        <v>Sutter &amp; Snedicker Aves</v>
      </c>
      <c r="I2931" s="246" t="s">
        <v>91</v>
      </c>
    </row>
    <row r="2932" spans="2:9" x14ac:dyDescent="0.2">
      <c r="B2932" s="14" t="s">
        <v>1176</v>
      </c>
      <c r="C2932" s="258">
        <v>20954</v>
      </c>
      <c r="D2932" s="260">
        <v>0.56944444444444442</v>
      </c>
      <c r="F2932" s="247">
        <v>917</v>
      </c>
      <c r="H2932" s="261" t="s">
        <v>1906</v>
      </c>
      <c r="I2932" s="261" t="s">
        <v>2015</v>
      </c>
    </row>
    <row r="2933" spans="2:9" x14ac:dyDescent="0.2">
      <c r="B2933" s="14" t="s">
        <v>1176</v>
      </c>
      <c r="C2933" s="258">
        <v>20957</v>
      </c>
      <c r="D2933" s="260">
        <v>0.89236111111111116</v>
      </c>
      <c r="F2933" s="247">
        <v>2113</v>
      </c>
      <c r="H2933" s="261" t="s">
        <v>1841</v>
      </c>
      <c r="I2933" s="261" t="s">
        <v>44</v>
      </c>
    </row>
    <row r="2934" spans="2:9" x14ac:dyDescent="0.2">
      <c r="B2934" s="14" t="s">
        <v>1176</v>
      </c>
      <c r="C2934" s="258">
        <v>20957</v>
      </c>
      <c r="D2934" s="260">
        <v>0.92986111111111114</v>
      </c>
      <c r="F2934" s="247">
        <v>867</v>
      </c>
      <c r="H2934" s="261" t="s">
        <v>1897</v>
      </c>
      <c r="I2934" s="261" t="s">
        <v>44</v>
      </c>
    </row>
    <row r="2935" spans="2:9" x14ac:dyDescent="0.2">
      <c r="B2935" s="14" t="s">
        <v>1176</v>
      </c>
      <c r="C2935" s="258">
        <v>20958</v>
      </c>
      <c r="D2935" s="260">
        <v>0.78680555555555554</v>
      </c>
      <c r="F2935" s="247">
        <v>2110</v>
      </c>
      <c r="H2935" s="261" t="s">
        <v>1760</v>
      </c>
      <c r="I2935" s="261" t="s">
        <v>2016</v>
      </c>
    </row>
    <row r="2936" spans="2:9" x14ac:dyDescent="0.2">
      <c r="B2936" s="14" t="s">
        <v>1176</v>
      </c>
      <c r="C2936" s="258">
        <v>20958</v>
      </c>
      <c r="D2936" s="260">
        <v>0.88888888888888884</v>
      </c>
      <c r="F2936" s="247">
        <v>1668</v>
      </c>
      <c r="H2936" s="261" t="s">
        <v>1788</v>
      </c>
      <c r="I2936" s="261" t="s">
        <v>171</v>
      </c>
    </row>
    <row r="2937" spans="2:9" x14ac:dyDescent="0.2">
      <c r="B2937" s="14" t="s">
        <v>1176</v>
      </c>
      <c r="C2937" s="258">
        <v>20963</v>
      </c>
      <c r="D2937" s="260">
        <v>0.71805555555555556</v>
      </c>
      <c r="F2937" s="247">
        <v>1669</v>
      </c>
      <c r="H2937" s="261" t="s">
        <v>1886</v>
      </c>
      <c r="I2937" s="261" t="s">
        <v>50</v>
      </c>
    </row>
    <row r="2938" spans="2:9" x14ac:dyDescent="0.2">
      <c r="B2938" s="14" t="s">
        <v>1176</v>
      </c>
      <c r="C2938" s="258">
        <v>20966</v>
      </c>
      <c r="D2938" s="260">
        <v>0.21319444444444444</v>
      </c>
      <c r="F2938" s="247">
        <v>1692</v>
      </c>
      <c r="H2938" s="261" t="s">
        <v>1774</v>
      </c>
      <c r="I2938" s="261" t="s">
        <v>50</v>
      </c>
    </row>
    <row r="2939" spans="2:9" x14ac:dyDescent="0.2">
      <c r="B2939" s="14" t="s">
        <v>1176</v>
      </c>
      <c r="C2939" s="258">
        <v>20966</v>
      </c>
      <c r="D2939" s="260">
        <v>0.77013888888888893</v>
      </c>
      <c r="F2939" s="247">
        <v>1696</v>
      </c>
      <c r="H2939" s="261" t="s">
        <v>2010</v>
      </c>
      <c r="I2939" s="261" t="s">
        <v>44</v>
      </c>
    </row>
    <row r="2940" spans="2:9" x14ac:dyDescent="0.2">
      <c r="B2940" s="14" t="s">
        <v>1176</v>
      </c>
      <c r="C2940" s="258">
        <v>20966</v>
      </c>
      <c r="D2940" s="260">
        <v>0.79236111111111107</v>
      </c>
      <c r="F2940" s="247">
        <v>867</v>
      </c>
      <c r="H2940" s="261" t="s">
        <v>1897</v>
      </c>
      <c r="I2940" s="261" t="s">
        <v>44</v>
      </c>
    </row>
    <row r="2941" spans="2:9" x14ac:dyDescent="0.2">
      <c r="B2941" s="14" t="s">
        <v>1176</v>
      </c>
      <c r="C2941" s="258">
        <v>20970</v>
      </c>
      <c r="D2941" s="260">
        <v>0.66805555555555562</v>
      </c>
      <c r="F2941" s="247">
        <v>1986</v>
      </c>
      <c r="H2941" s="261" t="s">
        <v>2009</v>
      </c>
      <c r="I2941" s="261" t="s">
        <v>171</v>
      </c>
    </row>
    <row r="2942" spans="2:9" x14ac:dyDescent="0.2">
      <c r="B2942" s="14" t="s">
        <v>1176</v>
      </c>
      <c r="C2942" s="258">
        <v>20970</v>
      </c>
      <c r="D2942" s="260">
        <v>0.6777777777777777</v>
      </c>
      <c r="F2942" s="247">
        <v>837</v>
      </c>
      <c r="H2942" s="261" t="s">
        <v>2017</v>
      </c>
      <c r="I2942" s="261" t="s">
        <v>1851</v>
      </c>
    </row>
    <row r="2943" spans="2:9" x14ac:dyDescent="0.2">
      <c r="B2943" s="14" t="s">
        <v>1176</v>
      </c>
      <c r="C2943" s="258">
        <v>20971</v>
      </c>
      <c r="D2943" s="260">
        <v>0.5131944444444444</v>
      </c>
      <c r="F2943" s="247">
        <v>1611</v>
      </c>
      <c r="H2943" s="261" t="s">
        <v>1488</v>
      </c>
      <c r="I2943" s="261" t="s">
        <v>44</v>
      </c>
    </row>
    <row r="2944" spans="2:9" x14ac:dyDescent="0.2">
      <c r="B2944" s="14" t="s">
        <v>1176</v>
      </c>
      <c r="C2944" s="258">
        <v>20971</v>
      </c>
      <c r="D2944" s="260">
        <v>0.55625000000000002</v>
      </c>
      <c r="F2944" s="247">
        <v>1683</v>
      </c>
      <c r="H2944" s="261" t="s">
        <v>1735</v>
      </c>
      <c r="I2944" s="261" t="s">
        <v>1647</v>
      </c>
    </row>
    <row r="2945" spans="2:10" x14ac:dyDescent="0.2">
      <c r="B2945" s="14" t="s">
        <v>1176</v>
      </c>
      <c r="C2945" s="258">
        <v>20971</v>
      </c>
      <c r="D2945" s="260">
        <v>0.60763888888888895</v>
      </c>
      <c r="F2945" s="247">
        <v>872</v>
      </c>
      <c r="H2945" s="261" t="s">
        <v>1767</v>
      </c>
      <c r="I2945" s="261" t="s">
        <v>1997</v>
      </c>
    </row>
    <row r="2946" spans="2:10" x14ac:dyDescent="0.2">
      <c r="B2946" s="14" t="s">
        <v>1176</v>
      </c>
      <c r="C2946" s="258">
        <v>20971</v>
      </c>
      <c r="D2946" s="260">
        <v>0.65208333333333335</v>
      </c>
      <c r="F2946" s="247">
        <v>1642</v>
      </c>
      <c r="H2946" s="261" t="s">
        <v>1632</v>
      </c>
      <c r="I2946" s="261" t="s">
        <v>196</v>
      </c>
    </row>
    <row r="2947" spans="2:10" x14ac:dyDescent="0.2">
      <c r="B2947" s="38" t="s">
        <v>1176</v>
      </c>
      <c r="C2947" s="300">
        <v>20971</v>
      </c>
      <c r="D2947" s="264">
        <v>0.71597222222222223</v>
      </c>
      <c r="E2947" s="16" t="s">
        <v>666</v>
      </c>
      <c r="F2947" s="16">
        <v>1708</v>
      </c>
      <c r="G2947" s="16" t="s">
        <v>666</v>
      </c>
      <c r="H2947" s="263" t="s">
        <v>2004</v>
      </c>
      <c r="I2947" s="263" t="s">
        <v>2018</v>
      </c>
      <c r="J2947" s="413" t="s">
        <v>666</v>
      </c>
    </row>
    <row r="2948" spans="2:10" x14ac:dyDescent="0.2">
      <c r="B2948" s="247" t="s">
        <v>1176</v>
      </c>
      <c r="C2948" s="258">
        <v>20973</v>
      </c>
      <c r="D2948" s="260">
        <v>0.84305555555555556</v>
      </c>
      <c r="F2948" s="247">
        <v>864</v>
      </c>
      <c r="H2948" s="261" t="s">
        <v>1747</v>
      </c>
      <c r="I2948" s="261" t="s">
        <v>50</v>
      </c>
    </row>
    <row r="2949" spans="2:10" x14ac:dyDescent="0.2">
      <c r="B2949" s="247" t="s">
        <v>1176</v>
      </c>
      <c r="C2949" s="258">
        <v>20973</v>
      </c>
      <c r="D2949" s="260">
        <v>0.9291666666666667</v>
      </c>
      <c r="F2949" s="247">
        <v>997</v>
      </c>
      <c r="H2949" s="261" t="s">
        <v>1487</v>
      </c>
      <c r="I2949" s="261" t="s">
        <v>44</v>
      </c>
    </row>
    <row r="2950" spans="2:10" x14ac:dyDescent="0.2">
      <c r="B2950" s="247" t="s">
        <v>1176</v>
      </c>
      <c r="C2950" s="258">
        <v>20974</v>
      </c>
      <c r="D2950" s="260">
        <v>0.78333333333333333</v>
      </c>
      <c r="F2950" s="247">
        <v>1720</v>
      </c>
      <c r="H2950" s="261" t="s">
        <v>1782</v>
      </c>
      <c r="I2950" s="261" t="s">
        <v>1402</v>
      </c>
    </row>
    <row r="2951" spans="2:10" x14ac:dyDescent="0.2">
      <c r="B2951" s="247" t="s">
        <v>1176</v>
      </c>
      <c r="C2951" s="258">
        <v>20974</v>
      </c>
      <c r="D2951" s="260">
        <v>0.90833333333333333</v>
      </c>
      <c r="F2951" s="247">
        <v>858</v>
      </c>
      <c r="H2951" s="261" t="s">
        <v>2005</v>
      </c>
      <c r="I2951" s="261" t="s">
        <v>50</v>
      </c>
    </row>
    <row r="2952" spans="2:10" x14ac:dyDescent="0.2">
      <c r="B2952" s="247" t="s">
        <v>1176</v>
      </c>
      <c r="C2952" s="258">
        <v>20974</v>
      </c>
      <c r="D2952" s="260">
        <v>0.97638888888888886</v>
      </c>
      <c r="F2952" s="247">
        <v>1656</v>
      </c>
      <c r="H2952" s="261" t="s">
        <v>1811</v>
      </c>
      <c r="I2952" s="261" t="s">
        <v>1106</v>
      </c>
    </row>
    <row r="2953" spans="2:10" x14ac:dyDescent="0.2">
      <c r="B2953" s="247" t="s">
        <v>1176</v>
      </c>
      <c r="C2953" s="258">
        <v>20975</v>
      </c>
      <c r="D2953" s="260">
        <v>0.22638888888888889</v>
      </c>
      <c r="E2953" s="32">
        <v>0.25416666666666665</v>
      </c>
      <c r="F2953" s="247">
        <v>1685</v>
      </c>
      <c r="H2953" s="261" t="s">
        <v>1890</v>
      </c>
      <c r="I2953" s="261" t="s">
        <v>91</v>
      </c>
    </row>
    <row r="2954" spans="2:10" x14ac:dyDescent="0.2">
      <c r="B2954" s="247" t="s">
        <v>1176</v>
      </c>
      <c r="C2954" s="258">
        <v>20978</v>
      </c>
      <c r="D2954" s="260">
        <v>0.50138888888888888</v>
      </c>
      <c r="F2954" s="247">
        <v>1643</v>
      </c>
      <c r="H2954" s="261" t="s">
        <v>1808</v>
      </c>
      <c r="I2954" s="261" t="s">
        <v>196</v>
      </c>
    </row>
    <row r="2955" spans="2:10" x14ac:dyDescent="0.2">
      <c r="B2955" s="247" t="s">
        <v>1176</v>
      </c>
      <c r="C2955" s="258">
        <v>20979</v>
      </c>
      <c r="D2955" s="260">
        <v>0.43263888888888885</v>
      </c>
      <c r="F2955" s="247">
        <v>1656</v>
      </c>
      <c r="H2955" s="261" t="s">
        <v>1811</v>
      </c>
      <c r="I2955" s="261" t="s">
        <v>50</v>
      </c>
    </row>
    <row r="2956" spans="2:10" x14ac:dyDescent="0.2">
      <c r="B2956" s="247" t="s">
        <v>1176</v>
      </c>
      <c r="C2956" s="258">
        <v>20979</v>
      </c>
      <c r="D2956" s="260">
        <v>0.62013888888888891</v>
      </c>
      <c r="F2956" s="247">
        <v>1668</v>
      </c>
      <c r="H2956" s="261" t="s">
        <v>1788</v>
      </c>
      <c r="I2956" s="261" t="s">
        <v>1329</v>
      </c>
    </row>
    <row r="2957" spans="2:10" x14ac:dyDescent="0.2">
      <c r="B2957" s="247" t="s">
        <v>1176</v>
      </c>
      <c r="C2957" s="258">
        <v>20979</v>
      </c>
      <c r="D2957" s="260">
        <v>0.69444444444444453</v>
      </c>
      <c r="F2957" s="247">
        <v>1669</v>
      </c>
      <c r="H2957" s="261" t="s">
        <v>1886</v>
      </c>
      <c r="I2957" s="261" t="s">
        <v>2019</v>
      </c>
    </row>
    <row r="2958" spans="2:10" x14ac:dyDescent="0.2">
      <c r="B2958" s="330" t="s">
        <v>1176</v>
      </c>
      <c r="C2958" s="331">
        <v>20979</v>
      </c>
      <c r="D2958" s="332">
        <v>0.72986111111111107</v>
      </c>
      <c r="E2958" s="347">
        <v>0.75347222222222221</v>
      </c>
      <c r="F2958" s="330">
        <v>1657</v>
      </c>
      <c r="G2958" s="330" t="s">
        <v>1528</v>
      </c>
      <c r="H2958" s="334" t="s">
        <v>1769</v>
      </c>
      <c r="I2958" s="334" t="s">
        <v>91</v>
      </c>
    </row>
    <row r="2959" spans="2:10" x14ac:dyDescent="0.2">
      <c r="B2959" s="247" t="s">
        <v>1176</v>
      </c>
      <c r="C2959" s="258">
        <v>20981</v>
      </c>
      <c r="D2959" s="260">
        <v>0.76041666666666663</v>
      </c>
      <c r="F2959" s="247">
        <v>1690</v>
      </c>
      <c r="H2959" s="261" t="s">
        <v>1801</v>
      </c>
      <c r="I2959" s="261" t="s">
        <v>44</v>
      </c>
    </row>
    <row r="2960" spans="2:10" x14ac:dyDescent="0.2">
      <c r="B2960" s="247" t="s">
        <v>1176</v>
      </c>
      <c r="C2960" s="258">
        <v>20981</v>
      </c>
      <c r="D2960" s="260">
        <v>0.81111111111111101</v>
      </c>
      <c r="F2960" s="247">
        <v>2003</v>
      </c>
      <c r="H2960" s="261" t="s">
        <v>1828</v>
      </c>
      <c r="I2960" s="261" t="s">
        <v>925</v>
      </c>
    </row>
    <row r="2961" spans="2:9" x14ac:dyDescent="0.2">
      <c r="B2961" s="247" t="s">
        <v>1176</v>
      </c>
      <c r="C2961" s="258">
        <v>20982</v>
      </c>
      <c r="D2961" s="260">
        <v>0.87430555555555556</v>
      </c>
      <c r="F2961" s="247">
        <v>1720</v>
      </c>
      <c r="H2961" s="261" t="s">
        <v>1782</v>
      </c>
      <c r="I2961" s="261" t="s">
        <v>1997</v>
      </c>
    </row>
    <row r="2962" spans="2:9" x14ac:dyDescent="0.2">
      <c r="B2962" s="247" t="s">
        <v>1176</v>
      </c>
      <c r="C2962" s="258">
        <v>20982</v>
      </c>
      <c r="D2962" s="260">
        <v>0.94166666666666676</v>
      </c>
      <c r="F2962" s="247">
        <v>3716</v>
      </c>
      <c r="H2962" s="261" t="s">
        <v>1791</v>
      </c>
      <c r="I2962" s="261" t="s">
        <v>44</v>
      </c>
    </row>
    <row r="2963" spans="2:9" x14ac:dyDescent="0.2">
      <c r="B2963" s="247" t="s">
        <v>1176</v>
      </c>
      <c r="C2963" s="258">
        <v>20982</v>
      </c>
      <c r="D2963" s="260">
        <v>0.96319444444444446</v>
      </c>
      <c r="F2963" s="247">
        <v>1689</v>
      </c>
      <c r="H2963" s="261" t="s">
        <v>1736</v>
      </c>
      <c r="I2963" s="261" t="s">
        <v>50</v>
      </c>
    </row>
    <row r="2964" spans="2:9" x14ac:dyDescent="0.2">
      <c r="B2964" s="247" t="s">
        <v>1176</v>
      </c>
      <c r="C2964" s="258">
        <v>20986</v>
      </c>
      <c r="D2964" s="260">
        <v>0.70416666666666661</v>
      </c>
      <c r="F2964" s="247">
        <v>1689</v>
      </c>
      <c r="H2964" s="261" t="s">
        <v>1736</v>
      </c>
      <c r="I2964" s="261" t="s">
        <v>44</v>
      </c>
    </row>
    <row r="2965" spans="2:9" x14ac:dyDescent="0.2">
      <c r="B2965" s="247" t="s">
        <v>1176</v>
      </c>
      <c r="C2965" s="258">
        <v>20989</v>
      </c>
      <c r="D2965" s="260">
        <v>0.84652777777777777</v>
      </c>
      <c r="F2965" s="247">
        <v>1669</v>
      </c>
      <c r="H2965" s="261" t="s">
        <v>1886</v>
      </c>
      <c r="I2965" s="261" t="s">
        <v>2019</v>
      </c>
    </row>
    <row r="2966" spans="2:9" x14ac:dyDescent="0.2">
      <c r="B2966" s="247" t="s">
        <v>1176</v>
      </c>
      <c r="C2966" s="258">
        <v>20989</v>
      </c>
      <c r="D2966" s="260">
        <v>0.87638888888888899</v>
      </c>
      <c r="F2966" s="247">
        <v>2190</v>
      </c>
      <c r="H2966" s="261" t="s">
        <v>1982</v>
      </c>
      <c r="I2966" s="261" t="s">
        <v>2020</v>
      </c>
    </row>
    <row r="2967" spans="2:9" x14ac:dyDescent="0.2">
      <c r="B2967" s="247" t="s">
        <v>1176</v>
      </c>
      <c r="C2967" s="258">
        <v>20990</v>
      </c>
      <c r="D2967" s="260">
        <v>9.5833333333333326E-2</v>
      </c>
      <c r="F2967" s="247">
        <v>1991</v>
      </c>
      <c r="H2967" s="261" t="s">
        <v>1840</v>
      </c>
      <c r="I2967" s="261" t="s">
        <v>49</v>
      </c>
    </row>
    <row r="2968" spans="2:9" x14ac:dyDescent="0.2">
      <c r="B2968" s="247" t="s">
        <v>1176</v>
      </c>
      <c r="C2968" s="258">
        <v>20990</v>
      </c>
      <c r="D2968" s="260">
        <v>0.73888888888888893</v>
      </c>
      <c r="F2968" s="247">
        <v>1664</v>
      </c>
      <c r="H2968" s="261" t="s">
        <v>1768</v>
      </c>
      <c r="I2968" s="261" t="s">
        <v>925</v>
      </c>
    </row>
    <row r="2969" spans="2:9" x14ac:dyDescent="0.2">
      <c r="B2969" s="247" t="s">
        <v>1176</v>
      </c>
      <c r="C2969" s="258">
        <v>20990</v>
      </c>
      <c r="D2969" s="260">
        <v>0.80625000000000002</v>
      </c>
      <c r="F2969" s="247">
        <v>1644</v>
      </c>
      <c r="H2969" s="261" t="s">
        <v>1777</v>
      </c>
      <c r="I2969" s="261" t="s">
        <v>44</v>
      </c>
    </row>
    <row r="2970" spans="2:9" x14ac:dyDescent="0.2">
      <c r="B2970" s="247" t="s">
        <v>1176</v>
      </c>
      <c r="C2970" s="258">
        <v>20990</v>
      </c>
      <c r="D2970" s="260">
        <v>0.80972222222222223</v>
      </c>
      <c r="F2970" s="247">
        <v>1903</v>
      </c>
      <c r="H2970" s="261" t="s">
        <v>1887</v>
      </c>
      <c r="I2970" s="261" t="s">
        <v>49</v>
      </c>
    </row>
    <row r="2971" spans="2:9" x14ac:dyDescent="0.2">
      <c r="B2971" s="247" t="s">
        <v>1176</v>
      </c>
      <c r="C2971" s="258">
        <v>20995</v>
      </c>
      <c r="D2971" s="260">
        <v>0.43055555555555558</v>
      </c>
      <c r="F2971" s="247">
        <v>3930</v>
      </c>
      <c r="H2971" s="261" t="s">
        <v>1843</v>
      </c>
      <c r="I2971" s="261" t="s">
        <v>44</v>
      </c>
    </row>
    <row r="2972" spans="2:9" x14ac:dyDescent="0.2">
      <c r="B2972" s="247" t="s">
        <v>1176</v>
      </c>
      <c r="C2972" s="258">
        <v>20995</v>
      </c>
      <c r="D2972" s="260">
        <v>0.5854166666666667</v>
      </c>
      <c r="F2972" s="247">
        <v>858</v>
      </c>
      <c r="H2972" s="261" t="s">
        <v>2005</v>
      </c>
      <c r="I2972" s="261" t="s">
        <v>1997</v>
      </c>
    </row>
    <row r="2973" spans="2:9" x14ac:dyDescent="0.2">
      <c r="B2973" s="247" t="s">
        <v>1176</v>
      </c>
      <c r="C2973" s="258">
        <v>20995</v>
      </c>
      <c r="D2973" s="260">
        <v>0.68125000000000002</v>
      </c>
      <c r="F2973" s="247">
        <v>1646</v>
      </c>
      <c r="H2973" s="261" t="s">
        <v>1751</v>
      </c>
      <c r="I2973" s="261" t="s">
        <v>1997</v>
      </c>
    </row>
    <row r="2974" spans="2:9" x14ac:dyDescent="0.2">
      <c r="B2974" s="247" t="s">
        <v>1176</v>
      </c>
      <c r="C2974" s="258">
        <v>20997</v>
      </c>
      <c r="D2974" s="260">
        <v>0.83888888888888891</v>
      </c>
      <c r="F2974" s="247">
        <v>2003</v>
      </c>
      <c r="H2974" s="261" t="s">
        <v>1828</v>
      </c>
      <c r="I2974" s="261" t="s">
        <v>44</v>
      </c>
    </row>
    <row r="2975" spans="2:9" x14ac:dyDescent="0.2">
      <c r="B2975" s="247" t="s">
        <v>1176</v>
      </c>
      <c r="C2975" s="258">
        <v>20997</v>
      </c>
      <c r="D2975" s="260">
        <v>0.84444444444444444</v>
      </c>
      <c r="F2975" s="247">
        <v>2104</v>
      </c>
      <c r="H2975" s="261" t="s">
        <v>2013</v>
      </c>
      <c r="I2975" s="261" t="s">
        <v>44</v>
      </c>
    </row>
    <row r="2976" spans="2:9" x14ac:dyDescent="0.2">
      <c r="B2976" s="247" t="s">
        <v>1176</v>
      </c>
      <c r="C2976" s="258">
        <v>20997</v>
      </c>
      <c r="D2976" s="260">
        <v>0.86319444444444438</v>
      </c>
      <c r="F2976" s="247">
        <v>2105</v>
      </c>
      <c r="H2976" s="261" t="s">
        <v>1772</v>
      </c>
      <c r="I2976" s="261" t="s">
        <v>44</v>
      </c>
    </row>
    <row r="2977" spans="2:10" x14ac:dyDescent="0.2">
      <c r="B2977" s="247" t="s">
        <v>1176</v>
      </c>
      <c r="C2977" s="258">
        <v>20998</v>
      </c>
      <c r="D2977" s="260">
        <v>0.62361111111111112</v>
      </c>
      <c r="F2977" s="247">
        <v>1618</v>
      </c>
      <c r="H2977" s="261" t="s">
        <v>1732</v>
      </c>
      <c r="I2977" s="261" t="s">
        <v>1997</v>
      </c>
    </row>
    <row r="2978" spans="2:10" x14ac:dyDescent="0.2">
      <c r="B2978" s="247" t="s">
        <v>1176</v>
      </c>
      <c r="C2978" s="258">
        <v>20998</v>
      </c>
      <c r="D2978" s="260">
        <v>0.76527777777777783</v>
      </c>
      <c r="F2978" s="247">
        <v>892</v>
      </c>
      <c r="H2978" s="261" t="s">
        <v>1905</v>
      </c>
      <c r="I2978" s="261" t="s">
        <v>44</v>
      </c>
    </row>
    <row r="2979" spans="2:10" x14ac:dyDescent="0.2">
      <c r="B2979" s="247" t="s">
        <v>1176</v>
      </c>
      <c r="C2979" s="258">
        <v>20998</v>
      </c>
      <c r="D2979" s="260">
        <v>0.80694444444444446</v>
      </c>
      <c r="F2979" s="247">
        <v>3922</v>
      </c>
      <c r="H2979" s="261" t="s">
        <v>1770</v>
      </c>
      <c r="I2979" s="261" t="s">
        <v>50</v>
      </c>
    </row>
    <row r="2980" spans="2:10" x14ac:dyDescent="0.2">
      <c r="B2980" s="247" t="s">
        <v>1176</v>
      </c>
      <c r="C2980" s="258">
        <v>20998</v>
      </c>
      <c r="D2980" s="260">
        <v>0.9458333333333333</v>
      </c>
      <c r="F2980" s="247">
        <v>998</v>
      </c>
      <c r="H2980" s="261" t="s">
        <v>1958</v>
      </c>
      <c r="I2980" s="261" t="s">
        <v>192</v>
      </c>
    </row>
    <row r="2981" spans="2:10" ht="13.5" thickBot="1" x14ac:dyDescent="0.25">
      <c r="B2981" s="14" t="s">
        <v>1176</v>
      </c>
      <c r="C2981" s="258">
        <v>20998</v>
      </c>
      <c r="D2981" s="260">
        <v>0.96111111111111114</v>
      </c>
      <c r="F2981" s="247">
        <v>1705</v>
      </c>
      <c r="H2981" s="261" t="s">
        <v>2011</v>
      </c>
      <c r="I2981" s="261" t="s">
        <v>44</v>
      </c>
    </row>
    <row r="2982" spans="2:10" ht="20.100000000000001" customHeight="1" thickBot="1" x14ac:dyDescent="0.25">
      <c r="B2982" s="359" t="s">
        <v>1176</v>
      </c>
      <c r="C2982" s="431">
        <v>21002</v>
      </c>
      <c r="D2982" s="432" t="s">
        <v>666</v>
      </c>
      <c r="E2982" s="433" t="s">
        <v>666</v>
      </c>
      <c r="F2982" s="433" t="s">
        <v>666</v>
      </c>
      <c r="G2982" s="433" t="s">
        <v>666</v>
      </c>
      <c r="H2982" s="432" t="s">
        <v>1313</v>
      </c>
      <c r="I2982" s="432" t="s">
        <v>1313</v>
      </c>
      <c r="J2982" s="434"/>
    </row>
    <row r="2983" spans="2:10" x14ac:dyDescent="0.2">
      <c r="B2983" s="248" t="s">
        <v>1176</v>
      </c>
      <c r="C2983" s="283">
        <v>21002</v>
      </c>
      <c r="D2983" s="284">
        <v>0.37291666666666662</v>
      </c>
      <c r="F2983" s="256">
        <v>1654</v>
      </c>
      <c r="G2983" s="256" t="s">
        <v>666</v>
      </c>
      <c r="H2983" s="285" t="s">
        <v>1798</v>
      </c>
      <c r="I2983" s="285" t="s">
        <v>50</v>
      </c>
      <c r="J2983" s="316" t="s">
        <v>666</v>
      </c>
    </row>
    <row r="2984" spans="2:10" x14ac:dyDescent="0.2">
      <c r="B2984" s="250" t="s">
        <v>1176</v>
      </c>
      <c r="C2984" s="286">
        <v>21002</v>
      </c>
      <c r="D2984" s="275">
        <v>0.51388888888888895</v>
      </c>
      <c r="E2984" s="20"/>
      <c r="F2984" s="20">
        <v>1906</v>
      </c>
      <c r="G2984" s="20"/>
      <c r="H2984" s="274" t="s">
        <v>1814</v>
      </c>
      <c r="I2984" s="274" t="s">
        <v>171</v>
      </c>
      <c r="J2984" s="496" t="s">
        <v>2021</v>
      </c>
    </row>
    <row r="2985" spans="2:10" x14ac:dyDescent="0.2">
      <c r="B2985" s="250" t="s">
        <v>1176</v>
      </c>
      <c r="C2985" s="286">
        <v>21002</v>
      </c>
      <c r="D2985" s="275">
        <v>0.57777777777777783</v>
      </c>
      <c r="E2985" s="20"/>
      <c r="F2985" s="20">
        <v>1708</v>
      </c>
      <c r="G2985" s="20"/>
      <c r="H2985" s="274" t="s">
        <v>2004</v>
      </c>
      <c r="I2985" s="274" t="s">
        <v>925</v>
      </c>
      <c r="J2985" s="320"/>
    </row>
    <row r="2986" spans="2:10" x14ac:dyDescent="0.2">
      <c r="B2986" s="250" t="s">
        <v>1176</v>
      </c>
      <c r="C2986" s="286">
        <v>21002</v>
      </c>
      <c r="D2986" s="275">
        <v>0.60833333333333328</v>
      </c>
      <c r="E2986" s="20"/>
      <c r="F2986" s="20">
        <v>1681</v>
      </c>
      <c r="G2986" s="20"/>
      <c r="H2986" s="274" t="s">
        <v>1914</v>
      </c>
      <c r="I2986" s="274" t="s">
        <v>171</v>
      </c>
      <c r="J2986" s="320"/>
    </row>
    <row r="2987" spans="2:10" x14ac:dyDescent="0.2">
      <c r="B2987" s="250" t="s">
        <v>1176</v>
      </c>
      <c r="C2987" s="286">
        <v>21002</v>
      </c>
      <c r="D2987" s="275">
        <v>0.61944444444444446</v>
      </c>
      <c r="E2987" s="20"/>
      <c r="F2987" s="20">
        <v>1698</v>
      </c>
      <c r="G2987" s="20"/>
      <c r="H2987" s="274" t="s">
        <v>1781</v>
      </c>
      <c r="I2987" s="274" t="s">
        <v>1945</v>
      </c>
      <c r="J2987" s="320"/>
    </row>
    <row r="2988" spans="2:10" x14ac:dyDescent="0.2">
      <c r="B2988" s="250" t="s">
        <v>1176</v>
      </c>
      <c r="C2988" s="286">
        <v>21002</v>
      </c>
      <c r="D2988" s="275">
        <v>0.64374999999999993</v>
      </c>
      <c r="E2988" s="20"/>
      <c r="F2988" s="20">
        <v>872</v>
      </c>
      <c r="G2988" s="20"/>
      <c r="H2988" s="274" t="s">
        <v>1767</v>
      </c>
      <c r="I2988" s="274" t="s">
        <v>1639</v>
      </c>
      <c r="J2988" s="320"/>
    </row>
    <row r="2989" spans="2:10" x14ac:dyDescent="0.2">
      <c r="B2989" s="250" t="s">
        <v>1176</v>
      </c>
      <c r="C2989" s="286">
        <v>21002</v>
      </c>
      <c r="D2989" s="275">
        <v>0.66597222222222219</v>
      </c>
      <c r="E2989" s="20"/>
      <c r="F2989" s="20">
        <v>1668</v>
      </c>
      <c r="G2989" s="20"/>
      <c r="H2989" s="274" t="s">
        <v>1788</v>
      </c>
      <c r="I2989" s="274" t="s">
        <v>50</v>
      </c>
      <c r="J2989" s="320"/>
    </row>
    <row r="2990" spans="2:10" x14ac:dyDescent="0.2">
      <c r="B2990" s="250" t="s">
        <v>1176</v>
      </c>
      <c r="C2990" s="286">
        <v>21002</v>
      </c>
      <c r="D2990" s="275">
        <v>0.70277777777777783</v>
      </c>
      <c r="E2990" s="20"/>
      <c r="F2990" s="20">
        <v>1703</v>
      </c>
      <c r="G2990" s="20"/>
      <c r="H2990" s="274" t="s">
        <v>1846</v>
      </c>
      <c r="I2990" s="274" t="s">
        <v>925</v>
      </c>
      <c r="J2990" s="320"/>
    </row>
    <row r="2991" spans="2:10" ht="13.5" thickBot="1" x14ac:dyDescent="0.25">
      <c r="B2991" s="251" t="s">
        <v>1176</v>
      </c>
      <c r="C2991" s="288">
        <v>21002</v>
      </c>
      <c r="D2991" s="268">
        <v>0.71527777777777779</v>
      </c>
      <c r="E2991" s="13" t="s">
        <v>666</v>
      </c>
      <c r="F2991" s="13">
        <v>847</v>
      </c>
      <c r="G2991" s="13" t="s">
        <v>666</v>
      </c>
      <c r="H2991" s="267" t="s">
        <v>1728</v>
      </c>
      <c r="I2991" s="267" t="s">
        <v>1639</v>
      </c>
      <c r="J2991" s="321"/>
    </row>
    <row r="2992" spans="2:10" x14ac:dyDescent="0.2">
      <c r="B2992" s="247" t="s">
        <v>1176</v>
      </c>
      <c r="C2992" s="258">
        <v>21003</v>
      </c>
      <c r="D2992" s="260">
        <v>0.48194444444444445</v>
      </c>
      <c r="E2992" s="32">
        <v>0.51041666666666663</v>
      </c>
      <c r="F2992" s="247">
        <v>872</v>
      </c>
      <c r="H2992" s="261" t="s">
        <v>1767</v>
      </c>
      <c r="I2992" s="261" t="s">
        <v>1639</v>
      </c>
    </row>
    <row r="2993" spans="2:9" x14ac:dyDescent="0.2">
      <c r="B2993" s="247" t="s">
        <v>1176</v>
      </c>
      <c r="C2993" s="258">
        <v>21003</v>
      </c>
      <c r="D2993" s="260">
        <v>0.55347222222222225</v>
      </c>
      <c r="F2993" s="247">
        <v>1708</v>
      </c>
      <c r="H2993" s="261" t="s">
        <v>2004</v>
      </c>
      <c r="I2993" s="261" t="s">
        <v>102</v>
      </c>
    </row>
    <row r="2994" spans="2:9" x14ac:dyDescent="0.2">
      <c r="B2994" s="247" t="s">
        <v>1176</v>
      </c>
      <c r="C2994" s="258">
        <v>21003</v>
      </c>
      <c r="D2994" s="260">
        <v>0.60833333333333328</v>
      </c>
      <c r="F2994" s="247">
        <v>1689</v>
      </c>
      <c r="H2994" s="261" t="s">
        <v>1736</v>
      </c>
      <c r="I2994" s="261" t="s">
        <v>44</v>
      </c>
    </row>
    <row r="2995" spans="2:9" x14ac:dyDescent="0.2">
      <c r="B2995" s="247" t="s">
        <v>1176</v>
      </c>
      <c r="C2995" s="258">
        <v>21003</v>
      </c>
      <c r="D2995" s="260">
        <v>0.65486111111111112</v>
      </c>
      <c r="F2995" s="247">
        <v>1657</v>
      </c>
      <c r="H2995" s="261" t="s">
        <v>1769</v>
      </c>
      <c r="I2995" s="261" t="s">
        <v>50</v>
      </c>
    </row>
    <row r="2996" spans="2:9" x14ac:dyDescent="0.2">
      <c r="B2996" s="247" t="s">
        <v>1176</v>
      </c>
      <c r="C2996" s="258">
        <v>21003</v>
      </c>
      <c r="D2996" s="260">
        <v>0.73958333333333337</v>
      </c>
      <c r="F2996" s="247">
        <v>1663</v>
      </c>
      <c r="H2996" s="261" t="s">
        <v>1885</v>
      </c>
      <c r="I2996" s="261" t="s">
        <v>50</v>
      </c>
    </row>
    <row r="2997" spans="2:9" x14ac:dyDescent="0.2">
      <c r="B2997" s="247" t="s">
        <v>1176</v>
      </c>
      <c r="C2997" s="258">
        <v>21005</v>
      </c>
      <c r="D2997" s="260">
        <v>0.86736111111111114</v>
      </c>
      <c r="F2997" s="247">
        <v>1668</v>
      </c>
      <c r="H2997" s="261" t="s">
        <v>1788</v>
      </c>
      <c r="I2997" s="261" t="s">
        <v>50</v>
      </c>
    </row>
    <row r="2998" spans="2:9" x14ac:dyDescent="0.2">
      <c r="B2998" s="247" t="s">
        <v>1176</v>
      </c>
      <c r="C2998" s="258">
        <v>21005</v>
      </c>
      <c r="D2998" s="260">
        <v>0.875</v>
      </c>
      <c r="F2998" s="247">
        <v>848</v>
      </c>
      <c r="H2998" s="261" t="s">
        <v>1680</v>
      </c>
      <c r="I2998" s="261" t="s">
        <v>50</v>
      </c>
    </row>
    <row r="2999" spans="2:9" x14ac:dyDescent="0.2">
      <c r="B2999" s="247" t="s">
        <v>1176</v>
      </c>
      <c r="C2999" s="258">
        <v>21006</v>
      </c>
      <c r="D2999" s="260">
        <v>6.0416666666666667E-2</v>
      </c>
      <c r="F2999" s="247">
        <v>2116</v>
      </c>
      <c r="H2999" s="261" t="s">
        <v>1943</v>
      </c>
      <c r="I2999" s="261" t="s">
        <v>192</v>
      </c>
    </row>
    <row r="3000" spans="2:9" x14ac:dyDescent="0.2">
      <c r="B3000" s="247" t="s">
        <v>1176</v>
      </c>
      <c r="C3000" s="258">
        <v>21006</v>
      </c>
      <c r="D3000" s="260">
        <v>9.5138888888888884E-2</v>
      </c>
      <c r="F3000" s="247">
        <v>1657</v>
      </c>
      <c r="H3000" s="261" t="s">
        <v>1769</v>
      </c>
      <c r="I3000" s="261" t="s">
        <v>49</v>
      </c>
    </row>
    <row r="3001" spans="2:9" x14ac:dyDescent="0.2">
      <c r="B3001" s="247" t="s">
        <v>1176</v>
      </c>
      <c r="C3001" s="258">
        <v>21006</v>
      </c>
      <c r="D3001" s="260">
        <v>0.10416666666666667</v>
      </c>
      <c r="F3001" s="247">
        <v>1907</v>
      </c>
      <c r="H3001" s="261" t="s">
        <v>1981</v>
      </c>
      <c r="I3001" s="261" t="s">
        <v>1997</v>
      </c>
    </row>
    <row r="3002" spans="2:9" x14ac:dyDescent="0.2">
      <c r="B3002" s="247" t="s">
        <v>1176</v>
      </c>
      <c r="C3002" s="258">
        <v>21006</v>
      </c>
      <c r="D3002" s="260">
        <v>0.86319444444444438</v>
      </c>
      <c r="F3002" s="247">
        <v>1656</v>
      </c>
      <c r="H3002" s="261" t="s">
        <v>1811</v>
      </c>
      <c r="I3002" s="261" t="s">
        <v>196</v>
      </c>
    </row>
    <row r="3003" spans="2:9" x14ac:dyDescent="0.2">
      <c r="B3003" s="247" t="s">
        <v>1176</v>
      </c>
      <c r="C3003" s="258">
        <v>21006</v>
      </c>
      <c r="D3003" s="260">
        <v>0.92083333333333339</v>
      </c>
      <c r="F3003" s="247">
        <v>1670</v>
      </c>
      <c r="H3003" s="261" t="s">
        <v>2002</v>
      </c>
      <c r="I3003" s="261" t="s">
        <v>171</v>
      </c>
    </row>
    <row r="3004" spans="2:9" x14ac:dyDescent="0.2">
      <c r="B3004" s="247" t="s">
        <v>1176</v>
      </c>
      <c r="C3004" s="258">
        <v>21010</v>
      </c>
      <c r="D3004" s="260">
        <v>0.37986111111111115</v>
      </c>
      <c r="F3004" s="247">
        <v>1673</v>
      </c>
      <c r="H3004" s="261" t="s">
        <v>2022</v>
      </c>
      <c r="I3004" s="261" t="s">
        <v>2023</v>
      </c>
    </row>
    <row r="3005" spans="2:9" x14ac:dyDescent="0.2">
      <c r="B3005" s="247" t="s">
        <v>1176</v>
      </c>
      <c r="C3005" s="258">
        <v>21010</v>
      </c>
      <c r="D3005" s="260">
        <v>0.57986111111111105</v>
      </c>
      <c r="F3005" s="247">
        <v>1664</v>
      </c>
      <c r="H3005" s="261" t="s">
        <v>1768</v>
      </c>
      <c r="I3005" s="261" t="s">
        <v>1851</v>
      </c>
    </row>
    <row r="3006" spans="2:9" x14ac:dyDescent="0.2">
      <c r="B3006" s="247" t="s">
        <v>1176</v>
      </c>
      <c r="C3006" s="258">
        <v>21010</v>
      </c>
      <c r="D3006" s="260">
        <v>0.70416666666666661</v>
      </c>
      <c r="F3006" s="247">
        <v>866</v>
      </c>
      <c r="H3006" s="261" t="s">
        <v>2024</v>
      </c>
      <c r="I3006" s="261" t="s">
        <v>1763</v>
      </c>
    </row>
    <row r="3007" spans="2:9" x14ac:dyDescent="0.2">
      <c r="B3007" s="247" t="s">
        <v>1176</v>
      </c>
      <c r="C3007" s="258">
        <v>21011</v>
      </c>
      <c r="D3007" s="260">
        <v>0.57152777777777775</v>
      </c>
      <c r="F3007" s="247">
        <v>1692</v>
      </c>
      <c r="H3007" s="261" t="s">
        <v>1774</v>
      </c>
      <c r="I3007" s="261" t="s">
        <v>1329</v>
      </c>
    </row>
    <row r="3008" spans="2:9" x14ac:dyDescent="0.2">
      <c r="B3008" s="247" t="s">
        <v>1176</v>
      </c>
      <c r="C3008" s="258">
        <v>21011</v>
      </c>
      <c r="D3008" s="260">
        <v>0.61319444444444449</v>
      </c>
      <c r="F3008" s="247">
        <v>1656</v>
      </c>
      <c r="H3008" s="261" t="s">
        <v>1811</v>
      </c>
      <c r="I3008" s="261" t="s">
        <v>50</v>
      </c>
    </row>
    <row r="3009" spans="2:9" x14ac:dyDescent="0.2">
      <c r="B3009" s="247" t="s">
        <v>1176</v>
      </c>
      <c r="C3009" s="258">
        <v>21013</v>
      </c>
      <c r="D3009" s="260">
        <v>0.7583333333333333</v>
      </c>
      <c r="E3009" s="32">
        <v>0.78680555555555554</v>
      </c>
      <c r="F3009" s="247">
        <v>1686</v>
      </c>
      <c r="H3009" s="261" t="s">
        <v>1784</v>
      </c>
      <c r="I3009" s="261" t="s">
        <v>61</v>
      </c>
    </row>
    <row r="3010" spans="2:9" x14ac:dyDescent="0.2">
      <c r="B3010" s="247" t="s">
        <v>1176</v>
      </c>
      <c r="C3010" s="258">
        <v>21014</v>
      </c>
      <c r="D3010" s="260">
        <v>0.32847222222222222</v>
      </c>
      <c r="F3010" s="247">
        <v>1689</v>
      </c>
      <c r="H3010" s="261" t="s">
        <v>1736</v>
      </c>
      <c r="I3010" s="261" t="s">
        <v>44</v>
      </c>
    </row>
    <row r="3011" spans="2:9" x14ac:dyDescent="0.2">
      <c r="B3011" s="247" t="s">
        <v>1176</v>
      </c>
      <c r="C3011" s="258">
        <v>21014</v>
      </c>
      <c r="D3011" s="260">
        <v>0.96875</v>
      </c>
      <c r="F3011" s="247">
        <v>2190</v>
      </c>
      <c r="H3011" s="261" t="s">
        <v>1982</v>
      </c>
      <c r="I3011" s="261" t="s">
        <v>1763</v>
      </c>
    </row>
    <row r="3012" spans="2:9" x14ac:dyDescent="0.2">
      <c r="B3012" s="247" t="s">
        <v>1176</v>
      </c>
      <c r="C3012" s="258">
        <v>21014</v>
      </c>
      <c r="D3012" s="260">
        <v>0.98541666666666661</v>
      </c>
      <c r="F3012" s="247">
        <v>1720</v>
      </c>
      <c r="H3012" s="261" t="s">
        <v>1782</v>
      </c>
      <c r="I3012" s="261" t="s">
        <v>44</v>
      </c>
    </row>
    <row r="3013" spans="2:9" x14ac:dyDescent="0.2">
      <c r="B3013" s="247" t="s">
        <v>1176</v>
      </c>
      <c r="C3013" s="258">
        <v>21014</v>
      </c>
      <c r="D3013" s="260">
        <v>0.99722222222222223</v>
      </c>
      <c r="F3013" s="247">
        <v>2007</v>
      </c>
      <c r="H3013" s="261" t="s">
        <v>1963</v>
      </c>
      <c r="I3013" s="261" t="s">
        <v>44</v>
      </c>
    </row>
    <row r="3014" spans="2:9" x14ac:dyDescent="0.2">
      <c r="B3014" s="247" t="s">
        <v>1176</v>
      </c>
      <c r="C3014" s="258">
        <v>21014</v>
      </c>
      <c r="D3014" s="260">
        <v>0.99930555555555556</v>
      </c>
      <c r="F3014" s="247">
        <v>1721</v>
      </c>
      <c r="H3014" s="261" t="s">
        <v>2025</v>
      </c>
      <c r="I3014" s="261" t="s">
        <v>44</v>
      </c>
    </row>
    <row r="3015" spans="2:9" x14ac:dyDescent="0.2">
      <c r="B3015" s="247" t="s">
        <v>1176</v>
      </c>
      <c r="C3015" s="258">
        <v>21015</v>
      </c>
      <c r="D3015" s="260">
        <v>9.4444444444444442E-2</v>
      </c>
      <c r="F3015" s="247">
        <v>2130</v>
      </c>
      <c r="H3015" s="261" t="s">
        <v>1804</v>
      </c>
      <c r="I3015" s="261" t="s">
        <v>49</v>
      </c>
    </row>
    <row r="3016" spans="2:9" x14ac:dyDescent="0.2">
      <c r="B3016" s="247" t="s">
        <v>1176</v>
      </c>
      <c r="C3016" s="258">
        <v>21015</v>
      </c>
      <c r="D3016" s="260">
        <v>0.15</v>
      </c>
      <c r="F3016" s="247">
        <v>865</v>
      </c>
      <c r="H3016" s="261" t="s">
        <v>1748</v>
      </c>
      <c r="I3016" s="261" t="s">
        <v>192</v>
      </c>
    </row>
    <row r="3017" spans="2:9" x14ac:dyDescent="0.2">
      <c r="B3017" s="247" t="s">
        <v>1176</v>
      </c>
      <c r="C3017" s="258">
        <v>21018</v>
      </c>
      <c r="D3017" s="260">
        <v>0.3972222222222222</v>
      </c>
      <c r="F3017" s="247">
        <v>868</v>
      </c>
      <c r="H3017" s="261" t="s">
        <v>1822</v>
      </c>
      <c r="I3017" s="261" t="s">
        <v>82</v>
      </c>
    </row>
    <row r="3018" spans="2:9" x14ac:dyDescent="0.2">
      <c r="B3018" s="247" t="s">
        <v>1176</v>
      </c>
      <c r="C3018" s="258">
        <v>21018</v>
      </c>
      <c r="D3018" s="260">
        <v>0.40347222222222223</v>
      </c>
      <c r="F3018" s="247">
        <v>1684</v>
      </c>
      <c r="H3018" s="261" t="s">
        <v>1756</v>
      </c>
      <c r="I3018" s="261" t="s">
        <v>262</v>
      </c>
    </row>
    <row r="3019" spans="2:9" x14ac:dyDescent="0.2">
      <c r="B3019" s="247" t="s">
        <v>1176</v>
      </c>
      <c r="C3019" s="258">
        <v>21018</v>
      </c>
      <c r="D3019" s="260">
        <v>0.68611111111111101</v>
      </c>
      <c r="F3019" s="247">
        <v>2108</v>
      </c>
      <c r="H3019" s="261" t="s">
        <v>1976</v>
      </c>
      <c r="I3019" s="261" t="s">
        <v>44</v>
      </c>
    </row>
    <row r="3020" spans="2:9" x14ac:dyDescent="0.2">
      <c r="B3020" s="247" t="s">
        <v>1176</v>
      </c>
      <c r="C3020" s="258">
        <v>21019</v>
      </c>
      <c r="D3020" s="260">
        <v>0.4458333333333333</v>
      </c>
      <c r="F3020" s="247">
        <v>1997</v>
      </c>
      <c r="H3020" s="261" t="s">
        <v>2026</v>
      </c>
      <c r="I3020" s="261" t="s">
        <v>192</v>
      </c>
    </row>
    <row r="3021" spans="2:9" x14ac:dyDescent="0.2">
      <c r="B3021" s="247" t="s">
        <v>1176</v>
      </c>
      <c r="C3021" s="258">
        <v>21022</v>
      </c>
      <c r="D3021" s="260">
        <v>4.7916666666666663E-2</v>
      </c>
      <c r="F3021" s="247">
        <v>3716</v>
      </c>
      <c r="H3021" s="261" t="s">
        <v>1791</v>
      </c>
      <c r="I3021" s="261" t="s">
        <v>365</v>
      </c>
    </row>
    <row r="3022" spans="2:9" x14ac:dyDescent="0.2">
      <c r="B3022" s="247" t="s">
        <v>1176</v>
      </c>
      <c r="C3022" s="258">
        <v>21022</v>
      </c>
      <c r="D3022" s="260">
        <v>0.78125</v>
      </c>
      <c r="F3022" s="247">
        <v>3763</v>
      </c>
      <c r="H3022" s="261" t="s">
        <v>1805</v>
      </c>
      <c r="I3022" s="261" t="s">
        <v>2027</v>
      </c>
    </row>
    <row r="3023" spans="2:9" x14ac:dyDescent="0.2">
      <c r="B3023" s="247" t="s">
        <v>1176</v>
      </c>
      <c r="C3023" s="258">
        <v>21022</v>
      </c>
      <c r="D3023" s="260">
        <v>0.7909722222222223</v>
      </c>
      <c r="F3023" s="247">
        <v>1723</v>
      </c>
      <c r="H3023" s="261" t="s">
        <v>1902</v>
      </c>
      <c r="I3023" s="261" t="s">
        <v>82</v>
      </c>
    </row>
    <row r="3024" spans="2:9" x14ac:dyDescent="0.2">
      <c r="B3024" s="247" t="s">
        <v>1176</v>
      </c>
      <c r="C3024" s="258">
        <v>21022</v>
      </c>
      <c r="D3024" s="260">
        <v>0.84027777777777779</v>
      </c>
      <c r="F3024" s="247">
        <v>1691</v>
      </c>
      <c r="H3024" s="261" t="s">
        <v>1826</v>
      </c>
      <c r="I3024" s="261" t="s">
        <v>1166</v>
      </c>
    </row>
    <row r="3025" spans="2:10" x14ac:dyDescent="0.2">
      <c r="B3025" s="247" t="s">
        <v>1176</v>
      </c>
      <c r="C3025" s="258">
        <v>21027</v>
      </c>
      <c r="D3025" s="260">
        <v>0.39999999999999997</v>
      </c>
      <c r="F3025" s="247">
        <v>863</v>
      </c>
      <c r="H3025" s="261" t="s">
        <v>1790</v>
      </c>
      <c r="I3025" s="261" t="s">
        <v>102</v>
      </c>
    </row>
    <row r="3026" spans="2:10" x14ac:dyDescent="0.2">
      <c r="B3026" s="247" t="s">
        <v>1176</v>
      </c>
      <c r="C3026" s="258">
        <v>21029</v>
      </c>
      <c r="D3026" s="260">
        <v>0.84166666666666667</v>
      </c>
      <c r="F3026" s="247">
        <v>1610</v>
      </c>
      <c r="H3026" s="261" t="s">
        <v>2028</v>
      </c>
      <c r="I3026" s="261" t="s">
        <v>365</v>
      </c>
    </row>
    <row r="3027" spans="2:10" x14ac:dyDescent="0.2">
      <c r="B3027" s="247" t="s">
        <v>1176</v>
      </c>
      <c r="C3027" s="258">
        <v>21029</v>
      </c>
      <c r="D3027" s="260">
        <v>0.90069444444444446</v>
      </c>
      <c r="F3027" s="247">
        <v>1689</v>
      </c>
      <c r="H3027" s="261" t="s">
        <v>1736</v>
      </c>
      <c r="I3027" s="261" t="s">
        <v>50</v>
      </c>
    </row>
    <row r="3028" spans="2:10" x14ac:dyDescent="0.2">
      <c r="B3028" s="38" t="s">
        <v>1176</v>
      </c>
      <c r="C3028" s="300">
        <v>21030</v>
      </c>
      <c r="D3028" s="264">
        <v>0.94166666666666676</v>
      </c>
      <c r="E3028" s="16" t="s">
        <v>666</v>
      </c>
      <c r="F3028" s="16">
        <v>838</v>
      </c>
      <c r="G3028" s="16" t="s">
        <v>666</v>
      </c>
      <c r="H3028" s="263" t="s">
        <v>2014</v>
      </c>
      <c r="I3028" s="263" t="s">
        <v>664</v>
      </c>
      <c r="J3028" s="413" t="s">
        <v>666</v>
      </c>
    </row>
    <row r="3029" spans="2:10" x14ac:dyDescent="0.2">
      <c r="B3029" s="247" t="s">
        <v>1176</v>
      </c>
      <c r="C3029" s="258">
        <v>21034</v>
      </c>
      <c r="D3029" s="260">
        <v>0.40347222222222223</v>
      </c>
      <c r="F3029" s="247">
        <v>1714</v>
      </c>
      <c r="H3029" s="261" t="s">
        <v>1891</v>
      </c>
      <c r="I3029" s="261" t="s">
        <v>44</v>
      </c>
    </row>
    <row r="3030" spans="2:10" x14ac:dyDescent="0.2">
      <c r="B3030" s="247" t="s">
        <v>1176</v>
      </c>
      <c r="C3030" s="258">
        <v>21034</v>
      </c>
      <c r="D3030" s="260">
        <v>0.65555555555555556</v>
      </c>
      <c r="F3030" s="247">
        <v>894</v>
      </c>
      <c r="H3030" s="261" t="s">
        <v>2012</v>
      </c>
      <c r="I3030" s="261" t="s">
        <v>1329</v>
      </c>
    </row>
    <row r="3031" spans="2:10" x14ac:dyDescent="0.2">
      <c r="B3031" s="247" t="s">
        <v>1176</v>
      </c>
      <c r="C3031" s="258">
        <v>21035</v>
      </c>
      <c r="D3031" s="260">
        <v>0.55347222222222225</v>
      </c>
      <c r="F3031" s="247">
        <v>1685</v>
      </c>
      <c r="H3031" s="261" t="s">
        <v>1890</v>
      </c>
      <c r="I3031" s="261" t="s">
        <v>44</v>
      </c>
    </row>
    <row r="3032" spans="2:10" x14ac:dyDescent="0.2">
      <c r="B3032" s="247" t="s">
        <v>1176</v>
      </c>
      <c r="C3032" s="258">
        <v>21035</v>
      </c>
      <c r="D3032" s="260">
        <v>0.55763888888888891</v>
      </c>
      <c r="F3032" s="247">
        <v>1624</v>
      </c>
      <c r="H3032" s="261" t="s">
        <v>1785</v>
      </c>
      <c r="I3032" s="261" t="s">
        <v>44</v>
      </c>
    </row>
    <row r="3033" spans="2:10" x14ac:dyDescent="0.2">
      <c r="B3033" s="247" t="s">
        <v>1176</v>
      </c>
      <c r="C3033" s="258">
        <v>21035</v>
      </c>
      <c r="D3033" s="260">
        <v>0.66319444444444442</v>
      </c>
      <c r="F3033" s="247">
        <v>1641</v>
      </c>
      <c r="H3033" s="261" t="s">
        <v>1789</v>
      </c>
      <c r="I3033" s="261" t="s">
        <v>61</v>
      </c>
    </row>
    <row r="3034" spans="2:10" x14ac:dyDescent="0.2">
      <c r="B3034" s="247" t="s">
        <v>1176</v>
      </c>
      <c r="C3034" s="258">
        <v>21035</v>
      </c>
      <c r="D3034" s="260">
        <v>0.67638888888888893</v>
      </c>
      <c r="F3034" s="247">
        <v>3759</v>
      </c>
      <c r="H3034" s="261" t="s">
        <v>2029</v>
      </c>
      <c r="I3034" s="261" t="s">
        <v>44</v>
      </c>
    </row>
    <row r="3035" spans="2:10" x14ac:dyDescent="0.2">
      <c r="B3035" s="247" t="s">
        <v>1176</v>
      </c>
      <c r="C3035" s="258">
        <v>21038</v>
      </c>
      <c r="D3035" s="260">
        <v>0.75624999999999998</v>
      </c>
      <c r="F3035" s="247">
        <v>1664</v>
      </c>
      <c r="H3035" s="261" t="s">
        <v>1768</v>
      </c>
      <c r="I3035" s="261" t="s">
        <v>925</v>
      </c>
    </row>
    <row r="3036" spans="2:10" x14ac:dyDescent="0.2">
      <c r="B3036" s="247" t="s">
        <v>1176</v>
      </c>
      <c r="C3036" s="258">
        <v>21038</v>
      </c>
      <c r="D3036" s="260">
        <v>0.81597222222222221</v>
      </c>
      <c r="F3036" s="247">
        <v>1724</v>
      </c>
      <c r="H3036" s="261" t="s">
        <v>2030</v>
      </c>
      <c r="I3036" s="261" t="s">
        <v>44</v>
      </c>
    </row>
    <row r="3037" spans="2:10" x14ac:dyDescent="0.2">
      <c r="B3037" s="247" t="s">
        <v>1176</v>
      </c>
      <c r="C3037" s="258">
        <v>21038</v>
      </c>
      <c r="D3037" s="260">
        <v>0.90763888888888899</v>
      </c>
      <c r="F3037" s="247">
        <v>1620</v>
      </c>
      <c r="H3037" s="261" t="s">
        <v>1806</v>
      </c>
      <c r="I3037" s="261" t="s">
        <v>1851</v>
      </c>
    </row>
    <row r="3038" spans="2:10" x14ac:dyDescent="0.2">
      <c r="B3038" s="247" t="s">
        <v>2031</v>
      </c>
      <c r="C3038" s="258">
        <v>21039</v>
      </c>
      <c r="D3038" s="260">
        <v>0.10902777777777778</v>
      </c>
      <c r="F3038" s="247">
        <v>1698</v>
      </c>
      <c r="H3038" s="261" t="s">
        <v>1781</v>
      </c>
      <c r="I3038" s="261" t="s">
        <v>1763</v>
      </c>
    </row>
    <row r="3039" spans="2:10" x14ac:dyDescent="0.2">
      <c r="B3039" s="247" t="s">
        <v>1176</v>
      </c>
      <c r="C3039" s="258">
        <v>21043</v>
      </c>
      <c r="D3039" s="260">
        <v>0.56874999999999998</v>
      </c>
      <c r="F3039" s="247">
        <v>1647</v>
      </c>
      <c r="H3039" s="261" t="s">
        <v>1797</v>
      </c>
      <c r="I3039" s="261" t="s">
        <v>929</v>
      </c>
    </row>
    <row r="3040" spans="2:10" x14ac:dyDescent="0.2">
      <c r="B3040" s="247" t="s">
        <v>1176</v>
      </c>
      <c r="C3040" s="258">
        <v>21043</v>
      </c>
      <c r="D3040" s="260">
        <v>0.59444444444444444</v>
      </c>
      <c r="F3040" s="247">
        <v>1660</v>
      </c>
      <c r="H3040" s="261" t="s">
        <v>1752</v>
      </c>
      <c r="I3040" s="261" t="s">
        <v>50</v>
      </c>
    </row>
    <row r="3041" spans="2:10" x14ac:dyDescent="0.2">
      <c r="B3041" s="247" t="s">
        <v>1176</v>
      </c>
      <c r="C3041" s="258">
        <v>21043</v>
      </c>
      <c r="D3041" s="260">
        <v>0.63472222222222219</v>
      </c>
      <c r="F3041" s="247">
        <v>1668</v>
      </c>
      <c r="H3041" s="261" t="s">
        <v>1788</v>
      </c>
      <c r="I3041" s="261" t="s">
        <v>61</v>
      </c>
    </row>
    <row r="3042" spans="2:10" x14ac:dyDescent="0.2">
      <c r="B3042" s="247" t="s">
        <v>1176</v>
      </c>
      <c r="C3042" s="258">
        <v>21051</v>
      </c>
      <c r="D3042" s="260">
        <v>0.55694444444444446</v>
      </c>
      <c r="F3042" s="247">
        <v>1611</v>
      </c>
      <c r="H3042" s="261" t="s">
        <v>1488</v>
      </c>
      <c r="I3042" s="261" t="s">
        <v>44</v>
      </c>
    </row>
    <row r="3043" spans="2:10" x14ac:dyDescent="0.2">
      <c r="B3043" s="247" t="s">
        <v>1176</v>
      </c>
      <c r="C3043" s="258">
        <v>21051</v>
      </c>
      <c r="D3043" s="260">
        <v>0.64374999999999993</v>
      </c>
      <c r="F3043" s="247">
        <v>1612</v>
      </c>
      <c r="H3043" s="261" t="s">
        <v>1775</v>
      </c>
      <c r="I3043" s="261" t="s">
        <v>44</v>
      </c>
    </row>
    <row r="3044" spans="2:10" x14ac:dyDescent="0.2">
      <c r="B3044" s="247" t="s">
        <v>1176</v>
      </c>
      <c r="C3044" s="258">
        <v>21051</v>
      </c>
      <c r="D3044" s="260">
        <v>0.65277777777777779</v>
      </c>
      <c r="F3044" s="247">
        <v>1696</v>
      </c>
      <c r="H3044" s="261" t="s">
        <v>2010</v>
      </c>
      <c r="I3044" s="261" t="s">
        <v>44</v>
      </c>
    </row>
    <row r="3045" spans="2:10" x14ac:dyDescent="0.2">
      <c r="B3045" s="247" t="s">
        <v>1176</v>
      </c>
      <c r="C3045" s="258">
        <v>21054</v>
      </c>
      <c r="D3045" s="260">
        <v>7.3611111111111113E-2</v>
      </c>
      <c r="F3045" s="247">
        <v>3725</v>
      </c>
      <c r="H3045" s="261" t="s">
        <v>1988</v>
      </c>
      <c r="I3045" s="261" t="s">
        <v>925</v>
      </c>
    </row>
    <row r="3046" spans="2:10" x14ac:dyDescent="0.2">
      <c r="B3046" s="247" t="s">
        <v>1176</v>
      </c>
      <c r="C3046" s="258">
        <v>21054</v>
      </c>
      <c r="D3046" s="260">
        <v>0.84305555555555556</v>
      </c>
      <c r="F3046" s="247">
        <v>1669</v>
      </c>
      <c r="H3046" s="261" t="s">
        <v>1886</v>
      </c>
      <c r="I3046" s="261" t="s">
        <v>171</v>
      </c>
    </row>
    <row r="3047" spans="2:10" x14ac:dyDescent="0.2">
      <c r="B3047" s="247" t="s">
        <v>1176</v>
      </c>
      <c r="C3047" s="258">
        <v>21054</v>
      </c>
      <c r="D3047" s="260">
        <v>0.84305555555555556</v>
      </c>
      <c r="F3047" s="247">
        <v>1625</v>
      </c>
      <c r="H3047" s="261" t="s">
        <v>1825</v>
      </c>
      <c r="I3047" s="261" t="s">
        <v>171</v>
      </c>
    </row>
    <row r="3048" spans="2:10" x14ac:dyDescent="0.2">
      <c r="B3048" s="247" t="s">
        <v>1176</v>
      </c>
      <c r="C3048" s="258">
        <v>21054</v>
      </c>
      <c r="D3048" s="260">
        <v>0.86736111111111114</v>
      </c>
      <c r="F3048" s="247">
        <v>1648</v>
      </c>
      <c r="H3048" s="261" t="s">
        <v>1809</v>
      </c>
      <c r="I3048" s="261" t="s">
        <v>61</v>
      </c>
    </row>
    <row r="3049" spans="2:10" x14ac:dyDescent="0.2">
      <c r="B3049" s="247" t="s">
        <v>1176</v>
      </c>
      <c r="C3049" s="258">
        <v>21055</v>
      </c>
      <c r="D3049" s="260">
        <v>0.26319444444444445</v>
      </c>
      <c r="E3049" s="32">
        <v>0.30763888888888891</v>
      </c>
      <c r="F3049" s="247">
        <v>1667</v>
      </c>
      <c r="H3049" s="261" t="s">
        <v>1734</v>
      </c>
      <c r="I3049" s="261" t="s">
        <v>288</v>
      </c>
    </row>
    <row r="3050" spans="2:10" x14ac:dyDescent="0.2">
      <c r="B3050" s="247" t="s">
        <v>1176</v>
      </c>
      <c r="C3050" s="258">
        <v>21059</v>
      </c>
      <c r="D3050" s="260">
        <v>0.54375000000000007</v>
      </c>
      <c r="F3050" s="247">
        <v>2199</v>
      </c>
      <c r="H3050" s="261" t="s">
        <v>1903</v>
      </c>
      <c r="I3050" s="261" t="s">
        <v>2032</v>
      </c>
    </row>
    <row r="3051" spans="2:10" ht="13.5" thickBot="1" x14ac:dyDescent="0.25">
      <c r="B3051" s="247" t="s">
        <v>1176</v>
      </c>
      <c r="C3051" s="258">
        <v>21059</v>
      </c>
      <c r="D3051" s="260">
        <v>0.65555555555555556</v>
      </c>
      <c r="F3051" s="247">
        <v>872</v>
      </c>
      <c r="H3051" s="261" t="s">
        <v>1767</v>
      </c>
      <c r="I3051" s="261" t="s">
        <v>1639</v>
      </c>
    </row>
    <row r="3052" spans="2:10" x14ac:dyDescent="0.2">
      <c r="B3052" s="447" t="s">
        <v>1176</v>
      </c>
      <c r="C3052" s="489">
        <v>21061</v>
      </c>
      <c r="D3052" s="449" t="s">
        <v>666</v>
      </c>
      <c r="E3052" s="490" t="s">
        <v>666</v>
      </c>
      <c r="F3052" s="490" t="s">
        <v>666</v>
      </c>
      <c r="G3052" s="490" t="s">
        <v>666</v>
      </c>
      <c r="H3052" s="449" t="s">
        <v>1043</v>
      </c>
      <c r="I3052" s="449" t="s">
        <v>1043</v>
      </c>
      <c r="J3052" s="452" t="s">
        <v>666</v>
      </c>
    </row>
    <row r="3053" spans="2:10" ht="13.5" thickBot="1" x14ac:dyDescent="0.25">
      <c r="B3053" s="83" t="s">
        <v>1176</v>
      </c>
      <c r="C3053" s="291">
        <v>21075</v>
      </c>
      <c r="D3053" s="270" t="s">
        <v>666</v>
      </c>
      <c r="E3053" s="24" t="s">
        <v>666</v>
      </c>
      <c r="F3053" s="24" t="s">
        <v>666</v>
      </c>
      <c r="G3053" s="24" t="s">
        <v>666</v>
      </c>
      <c r="H3053" s="270" t="s">
        <v>1043</v>
      </c>
      <c r="I3053" s="270" t="s">
        <v>1043</v>
      </c>
      <c r="J3053" s="292" t="s">
        <v>666</v>
      </c>
    </row>
    <row r="3054" spans="2:10" x14ac:dyDescent="0.2">
      <c r="B3054" s="14" t="s">
        <v>1176</v>
      </c>
      <c r="C3054" s="258">
        <v>21078</v>
      </c>
      <c r="D3054" s="260">
        <v>7.1527777777777787E-2</v>
      </c>
      <c r="F3054" s="247">
        <v>2043</v>
      </c>
      <c r="H3054" s="261" t="s">
        <v>2033</v>
      </c>
      <c r="I3054" s="261" t="s">
        <v>44</v>
      </c>
    </row>
    <row r="3055" spans="2:10" x14ac:dyDescent="0.2">
      <c r="B3055" s="14" t="s">
        <v>1176</v>
      </c>
      <c r="C3055" s="258">
        <v>21078</v>
      </c>
      <c r="D3055" s="260">
        <v>0.72916666666666663</v>
      </c>
      <c r="F3055" s="247">
        <v>1690</v>
      </c>
      <c r="H3055" s="261" t="s">
        <v>1801</v>
      </c>
      <c r="I3055" s="261" t="s">
        <v>2034</v>
      </c>
    </row>
    <row r="3056" spans="2:10" x14ac:dyDescent="0.2">
      <c r="B3056" s="14" t="s">
        <v>1176</v>
      </c>
      <c r="C3056" s="258">
        <v>21079</v>
      </c>
      <c r="D3056" s="260">
        <v>0.34583333333333338</v>
      </c>
      <c r="F3056" s="247">
        <v>1622</v>
      </c>
      <c r="H3056" s="261" t="s">
        <v>1499</v>
      </c>
      <c r="I3056" s="261" t="s">
        <v>1997</v>
      </c>
    </row>
    <row r="3057" spans="2:10" x14ac:dyDescent="0.2">
      <c r="B3057" s="14" t="s">
        <v>1176</v>
      </c>
      <c r="C3057" s="258">
        <v>21082</v>
      </c>
      <c r="D3057" s="260">
        <v>0.69097222222222221</v>
      </c>
      <c r="F3057" s="247">
        <v>1621</v>
      </c>
      <c r="H3057" s="261" t="s">
        <v>1749</v>
      </c>
      <c r="I3057" s="261" t="s">
        <v>1851</v>
      </c>
    </row>
    <row r="3058" spans="2:10" x14ac:dyDescent="0.2">
      <c r="B3058" s="14" t="s">
        <v>1176</v>
      </c>
      <c r="C3058" s="258">
        <v>21083</v>
      </c>
      <c r="D3058" s="260">
        <v>0.54583333333333328</v>
      </c>
      <c r="F3058" s="247">
        <v>1657</v>
      </c>
      <c r="H3058" s="261" t="s">
        <v>1769</v>
      </c>
      <c r="I3058" s="261" t="s">
        <v>2023</v>
      </c>
    </row>
    <row r="3059" spans="2:10" x14ac:dyDescent="0.2">
      <c r="B3059" s="14" t="s">
        <v>1176</v>
      </c>
      <c r="C3059" s="258">
        <v>21083</v>
      </c>
      <c r="D3059" s="260">
        <v>0.61527777777777781</v>
      </c>
      <c r="F3059" s="247">
        <v>1991</v>
      </c>
      <c r="H3059" s="261" t="s">
        <v>1840</v>
      </c>
      <c r="I3059" s="261" t="s">
        <v>61</v>
      </c>
    </row>
    <row r="3060" spans="2:10" x14ac:dyDescent="0.2">
      <c r="B3060" s="14" t="s">
        <v>1176</v>
      </c>
      <c r="C3060" s="258">
        <v>21083</v>
      </c>
      <c r="D3060" s="260">
        <v>0.67361111111111116</v>
      </c>
      <c r="F3060" s="247">
        <v>1687</v>
      </c>
      <c r="H3060" s="261" t="s">
        <v>1757</v>
      </c>
      <c r="I3060" s="261" t="s">
        <v>2034</v>
      </c>
    </row>
    <row r="3061" spans="2:10" x14ac:dyDescent="0.2">
      <c r="B3061" s="14" t="s">
        <v>1176</v>
      </c>
      <c r="C3061" s="258">
        <v>21085</v>
      </c>
      <c r="D3061" s="260">
        <v>0.79513888888888884</v>
      </c>
      <c r="F3061" s="247">
        <v>1689</v>
      </c>
      <c r="H3061" s="261" t="s">
        <v>1736</v>
      </c>
      <c r="I3061" s="261" t="s">
        <v>61</v>
      </c>
    </row>
    <row r="3062" spans="2:10" x14ac:dyDescent="0.2">
      <c r="B3062" s="14" t="s">
        <v>1176</v>
      </c>
      <c r="C3062" s="258">
        <v>21086</v>
      </c>
      <c r="D3062" s="260">
        <v>0.14791666666666667</v>
      </c>
      <c r="E3062" s="32">
        <v>0.16944444444444443</v>
      </c>
      <c r="F3062" s="247">
        <v>1667</v>
      </c>
      <c r="H3062" s="261" t="s">
        <v>1734</v>
      </c>
      <c r="I3062" s="261" t="s">
        <v>50</v>
      </c>
    </row>
    <row r="3063" spans="2:10" x14ac:dyDescent="0.2">
      <c r="B3063" s="14" t="s">
        <v>1176</v>
      </c>
      <c r="C3063" s="258">
        <v>21086</v>
      </c>
      <c r="D3063" s="260">
        <v>0.89027777777777783</v>
      </c>
      <c r="F3063" s="247">
        <v>1642</v>
      </c>
      <c r="H3063" s="261" t="s">
        <v>1632</v>
      </c>
      <c r="I3063" s="261" t="s">
        <v>1676</v>
      </c>
    </row>
    <row r="3064" spans="2:10" x14ac:dyDescent="0.2">
      <c r="B3064" s="14" t="s">
        <v>1176</v>
      </c>
      <c r="C3064" s="258">
        <v>21090</v>
      </c>
      <c r="D3064" s="260">
        <v>0.3923611111111111</v>
      </c>
      <c r="F3064" s="247">
        <v>1624</v>
      </c>
      <c r="H3064" s="261" t="s">
        <v>1785</v>
      </c>
      <c r="I3064" s="261" t="s">
        <v>1568</v>
      </c>
    </row>
    <row r="3065" spans="2:10" x14ac:dyDescent="0.2">
      <c r="B3065" s="14" t="s">
        <v>1176</v>
      </c>
      <c r="C3065" s="258">
        <v>21090</v>
      </c>
      <c r="D3065" s="260">
        <v>0.48472222222222222</v>
      </c>
      <c r="F3065" s="247">
        <v>1657</v>
      </c>
      <c r="H3065" s="261" t="s">
        <v>1769</v>
      </c>
      <c r="I3065" s="261" t="s">
        <v>569</v>
      </c>
    </row>
    <row r="3066" spans="2:10" x14ac:dyDescent="0.2">
      <c r="B3066" s="14" t="s">
        <v>1176</v>
      </c>
      <c r="C3066" s="258">
        <v>21090</v>
      </c>
      <c r="D3066" s="260">
        <v>0.50277777777777777</v>
      </c>
      <c r="F3066" s="247">
        <v>1690</v>
      </c>
      <c r="G3066" s="247" t="s">
        <v>2035</v>
      </c>
      <c r="H3066" s="261" t="s">
        <v>1801</v>
      </c>
      <c r="I3066" s="261" t="s">
        <v>44</v>
      </c>
      <c r="J3066" s="348" t="s">
        <v>2036</v>
      </c>
    </row>
    <row r="3067" spans="2:10" x14ac:dyDescent="0.2">
      <c r="B3067" s="14" t="s">
        <v>1176</v>
      </c>
      <c r="C3067" s="258">
        <v>21090</v>
      </c>
      <c r="D3067" s="260">
        <v>0.51041666666666663</v>
      </c>
      <c r="F3067" s="247">
        <v>1619</v>
      </c>
      <c r="H3067" s="261" t="s">
        <v>1960</v>
      </c>
      <c r="I3067" s="261" t="s">
        <v>1997</v>
      </c>
    </row>
    <row r="3068" spans="2:10" x14ac:dyDescent="0.2">
      <c r="B3068" s="14" t="s">
        <v>1176</v>
      </c>
      <c r="C3068" s="258">
        <v>21091</v>
      </c>
      <c r="D3068" s="260">
        <v>0.6333333333333333</v>
      </c>
      <c r="F3068" s="247">
        <v>1683</v>
      </c>
      <c r="H3068" s="261" t="s">
        <v>1735</v>
      </c>
      <c r="I3068" s="261" t="s">
        <v>44</v>
      </c>
    </row>
    <row r="3069" spans="2:10" x14ac:dyDescent="0.2">
      <c r="B3069" s="38" t="s">
        <v>1176</v>
      </c>
      <c r="C3069" s="300">
        <v>21091</v>
      </c>
      <c r="D3069" s="264">
        <v>0.66319444444444442</v>
      </c>
      <c r="E3069" s="16" t="s">
        <v>666</v>
      </c>
      <c r="F3069" s="16">
        <v>1686</v>
      </c>
      <c r="G3069" s="16" t="s">
        <v>666</v>
      </c>
      <c r="H3069" s="263" t="s">
        <v>1784</v>
      </c>
      <c r="I3069" s="263" t="s">
        <v>1763</v>
      </c>
      <c r="J3069" s="413" t="s">
        <v>666</v>
      </c>
    </row>
    <row r="3070" spans="2:10" x14ac:dyDescent="0.2">
      <c r="B3070" s="247" t="s">
        <v>1176</v>
      </c>
      <c r="C3070" s="258">
        <v>21094</v>
      </c>
      <c r="D3070" s="260">
        <v>0.29583333333333334</v>
      </c>
      <c r="F3070" s="247">
        <v>1647</v>
      </c>
      <c r="H3070" s="261" t="s">
        <v>1797</v>
      </c>
      <c r="I3070" s="261" t="s">
        <v>1997</v>
      </c>
    </row>
    <row r="3071" spans="2:10" x14ac:dyDescent="0.2">
      <c r="B3071" s="247" t="s">
        <v>1176</v>
      </c>
      <c r="C3071" s="258">
        <v>21094</v>
      </c>
      <c r="D3071" s="260">
        <v>0.80694444444444446</v>
      </c>
      <c r="F3071" s="247">
        <v>1690</v>
      </c>
      <c r="H3071" s="261" t="s">
        <v>1801</v>
      </c>
      <c r="I3071" s="261" t="s">
        <v>2020</v>
      </c>
    </row>
    <row r="3072" spans="2:10" x14ac:dyDescent="0.2">
      <c r="B3072" s="247" t="s">
        <v>1176</v>
      </c>
      <c r="C3072" s="258">
        <v>21098</v>
      </c>
      <c r="D3072" s="260">
        <v>0.61875000000000002</v>
      </c>
      <c r="F3072" s="247">
        <v>1719</v>
      </c>
      <c r="H3072" s="261" t="s">
        <v>2037</v>
      </c>
      <c r="I3072" s="261" t="s">
        <v>44</v>
      </c>
    </row>
    <row r="3073" spans="2:9" x14ac:dyDescent="0.2">
      <c r="B3073" s="247" t="s">
        <v>1176</v>
      </c>
      <c r="C3073" s="258">
        <v>21099</v>
      </c>
      <c r="D3073" s="260">
        <v>0.6166666666666667</v>
      </c>
      <c r="F3073" s="247">
        <v>1646</v>
      </c>
      <c r="H3073" s="261" t="s">
        <v>1751</v>
      </c>
      <c r="I3073" s="261" t="s">
        <v>1997</v>
      </c>
    </row>
    <row r="3074" spans="2:9" x14ac:dyDescent="0.2">
      <c r="B3074" s="247" t="s">
        <v>1176</v>
      </c>
      <c r="C3074" s="258">
        <v>21101</v>
      </c>
      <c r="D3074" s="260">
        <v>0.86458333333333337</v>
      </c>
      <c r="F3074" s="247">
        <v>844</v>
      </c>
      <c r="H3074" s="261" t="s">
        <v>1783</v>
      </c>
      <c r="I3074" s="261" t="s">
        <v>44</v>
      </c>
    </row>
    <row r="3075" spans="2:9" x14ac:dyDescent="0.2">
      <c r="B3075" s="247" t="s">
        <v>1176</v>
      </c>
      <c r="C3075" s="258">
        <v>21102</v>
      </c>
      <c r="D3075" s="260">
        <v>0.30902777777777779</v>
      </c>
      <c r="F3075" s="247">
        <v>1644</v>
      </c>
      <c r="H3075" s="261" t="s">
        <v>1777</v>
      </c>
      <c r="I3075" s="261" t="s">
        <v>50</v>
      </c>
    </row>
    <row r="3076" spans="2:9" x14ac:dyDescent="0.2">
      <c r="B3076" s="247" t="s">
        <v>1176</v>
      </c>
      <c r="C3076" s="258">
        <v>21102</v>
      </c>
      <c r="D3076" s="260">
        <v>0.86597222222222225</v>
      </c>
      <c r="F3076" s="247">
        <v>1722</v>
      </c>
      <c r="H3076" s="261" t="s">
        <v>1758</v>
      </c>
      <c r="I3076" s="261" t="s">
        <v>1851</v>
      </c>
    </row>
    <row r="3077" spans="2:9" x14ac:dyDescent="0.2">
      <c r="B3077" s="247" t="s">
        <v>1176</v>
      </c>
      <c r="C3077" s="258">
        <v>21103</v>
      </c>
      <c r="D3077" s="260">
        <v>5.8333333333333327E-2</v>
      </c>
      <c r="F3077" s="247">
        <v>3716</v>
      </c>
      <c r="H3077" s="261" t="s">
        <v>1791</v>
      </c>
      <c r="I3077" s="261" t="s">
        <v>44</v>
      </c>
    </row>
    <row r="3078" spans="2:9" x14ac:dyDescent="0.2">
      <c r="B3078" s="247" t="s">
        <v>1176</v>
      </c>
      <c r="C3078" s="258">
        <v>21106</v>
      </c>
      <c r="D3078" s="260">
        <v>0.58750000000000002</v>
      </c>
      <c r="F3078" s="247">
        <v>3922</v>
      </c>
      <c r="H3078" s="261" t="s">
        <v>1770</v>
      </c>
      <c r="I3078" s="261" t="s">
        <v>1997</v>
      </c>
    </row>
    <row r="3079" spans="2:9" x14ac:dyDescent="0.2">
      <c r="B3079" s="247" t="s">
        <v>1176</v>
      </c>
      <c r="C3079" s="258">
        <v>21109</v>
      </c>
      <c r="D3079" s="260">
        <v>0.72986111111111107</v>
      </c>
      <c r="F3079" s="247">
        <v>1691</v>
      </c>
      <c r="H3079" s="261" t="s">
        <v>1826</v>
      </c>
      <c r="I3079" s="261" t="s">
        <v>50</v>
      </c>
    </row>
    <row r="3080" spans="2:9" x14ac:dyDescent="0.2">
      <c r="B3080" s="247" t="s">
        <v>1176</v>
      </c>
      <c r="C3080" s="258">
        <v>21109</v>
      </c>
      <c r="D3080" s="260">
        <v>0.83680555555555547</v>
      </c>
      <c r="F3080" s="247">
        <v>1653</v>
      </c>
      <c r="H3080" s="261" t="s">
        <v>1810</v>
      </c>
      <c r="I3080" s="261" t="s">
        <v>1402</v>
      </c>
    </row>
    <row r="3081" spans="2:9" x14ac:dyDescent="0.2">
      <c r="B3081" s="247" t="s">
        <v>1176</v>
      </c>
      <c r="C3081" s="258">
        <v>21110</v>
      </c>
      <c r="D3081" s="260">
        <v>0.7284722222222223</v>
      </c>
      <c r="F3081" s="247">
        <v>2113</v>
      </c>
      <c r="H3081" s="261" t="s">
        <v>1841</v>
      </c>
      <c r="I3081" s="261" t="s">
        <v>569</v>
      </c>
    </row>
    <row r="3082" spans="2:9" x14ac:dyDescent="0.2">
      <c r="B3082" s="247" t="s">
        <v>1176</v>
      </c>
      <c r="C3082" s="258">
        <v>21110</v>
      </c>
      <c r="D3082" s="260">
        <v>0.78749999999999998</v>
      </c>
      <c r="F3082" s="247">
        <v>2110</v>
      </c>
      <c r="H3082" s="261" t="s">
        <v>1760</v>
      </c>
      <c r="I3082" s="261" t="s">
        <v>102</v>
      </c>
    </row>
    <row r="3083" spans="2:9" x14ac:dyDescent="0.2">
      <c r="B3083" s="247" t="s">
        <v>1176</v>
      </c>
      <c r="C3083" s="258">
        <v>21110</v>
      </c>
      <c r="D3083" s="260">
        <v>0.9555555555555556</v>
      </c>
      <c r="F3083" s="247">
        <v>1658</v>
      </c>
      <c r="H3083" s="261" t="s">
        <v>2003</v>
      </c>
      <c r="I3083" s="261" t="s">
        <v>91</v>
      </c>
    </row>
    <row r="3084" spans="2:9" x14ac:dyDescent="0.2">
      <c r="B3084" s="247" t="s">
        <v>1176</v>
      </c>
      <c r="C3084" s="258">
        <v>21114</v>
      </c>
      <c r="D3084" s="260">
        <v>0.64236111111111105</v>
      </c>
      <c r="F3084" s="247">
        <v>1612</v>
      </c>
      <c r="H3084" s="261" t="s">
        <v>1775</v>
      </c>
      <c r="I3084" s="261" t="s">
        <v>61</v>
      </c>
    </row>
    <row r="3085" spans="2:9" x14ac:dyDescent="0.2">
      <c r="B3085" s="247" t="s">
        <v>1176</v>
      </c>
      <c r="C3085" s="258">
        <v>21117</v>
      </c>
      <c r="D3085" s="260">
        <v>0.93541666666666667</v>
      </c>
      <c r="F3085" s="247">
        <v>1741</v>
      </c>
      <c r="H3085" s="261" t="s">
        <v>2038</v>
      </c>
      <c r="I3085" s="261" t="s">
        <v>50</v>
      </c>
    </row>
    <row r="3086" spans="2:9" x14ac:dyDescent="0.2">
      <c r="B3086" s="247" t="s">
        <v>1176</v>
      </c>
      <c r="C3086" s="258">
        <v>21119</v>
      </c>
      <c r="D3086" s="260">
        <v>0.31458333333333333</v>
      </c>
      <c r="F3086" s="247">
        <v>1612</v>
      </c>
      <c r="H3086" s="261" t="s">
        <v>1775</v>
      </c>
      <c r="I3086" s="261" t="s">
        <v>419</v>
      </c>
    </row>
    <row r="3087" spans="2:9" x14ac:dyDescent="0.2">
      <c r="B3087" s="247" t="s">
        <v>1176</v>
      </c>
      <c r="C3087" s="258">
        <v>21122</v>
      </c>
      <c r="D3087" s="260">
        <v>0.3743055555555555</v>
      </c>
      <c r="F3087" s="247">
        <v>847</v>
      </c>
      <c r="H3087" s="261" t="s">
        <v>1728</v>
      </c>
      <c r="I3087" s="261" t="s">
        <v>1029</v>
      </c>
    </row>
    <row r="3088" spans="2:9" x14ac:dyDescent="0.2">
      <c r="B3088" s="247" t="s">
        <v>1176</v>
      </c>
      <c r="C3088" s="258">
        <v>21122</v>
      </c>
      <c r="D3088" s="260">
        <v>0.70972222222222225</v>
      </c>
      <c r="F3088" s="247">
        <v>1687</v>
      </c>
      <c r="H3088" s="261" t="s">
        <v>1757</v>
      </c>
      <c r="I3088" s="261" t="s">
        <v>44</v>
      </c>
    </row>
    <row r="3089" spans="2:10" x14ac:dyDescent="0.2">
      <c r="B3089" s="247" t="s">
        <v>1176</v>
      </c>
      <c r="C3089" s="258">
        <v>21123</v>
      </c>
      <c r="D3089" s="260">
        <v>0.54375000000000007</v>
      </c>
      <c r="F3089" s="247">
        <v>1647</v>
      </c>
      <c r="H3089" s="261" t="s">
        <v>1797</v>
      </c>
      <c r="I3089" s="261" t="s">
        <v>569</v>
      </c>
    </row>
    <row r="3090" spans="2:10" x14ac:dyDescent="0.2">
      <c r="B3090" s="38" t="s">
        <v>1176</v>
      </c>
      <c r="C3090" s="300">
        <v>21123</v>
      </c>
      <c r="D3090" s="264">
        <v>0.67152777777777783</v>
      </c>
      <c r="E3090" s="16" t="s">
        <v>666</v>
      </c>
      <c r="F3090" s="16">
        <v>1907</v>
      </c>
      <c r="G3090" s="16" t="s">
        <v>666</v>
      </c>
      <c r="H3090" s="263" t="s">
        <v>1981</v>
      </c>
      <c r="I3090" s="263" t="s">
        <v>1164</v>
      </c>
      <c r="J3090" s="413" t="s">
        <v>666</v>
      </c>
    </row>
    <row r="3091" spans="2:10" x14ac:dyDescent="0.2">
      <c r="B3091" s="247" t="s">
        <v>1176</v>
      </c>
      <c r="C3091" s="258">
        <v>21125</v>
      </c>
      <c r="D3091" s="260">
        <v>0.79236111111111107</v>
      </c>
      <c r="F3091" s="247">
        <v>1668</v>
      </c>
      <c r="H3091" s="261" t="s">
        <v>1788</v>
      </c>
      <c r="I3091" s="261" t="s">
        <v>569</v>
      </c>
    </row>
    <row r="3092" spans="2:10" x14ac:dyDescent="0.2">
      <c r="B3092" s="247" t="s">
        <v>1176</v>
      </c>
      <c r="C3092" s="258">
        <v>21125</v>
      </c>
      <c r="D3092" s="260">
        <v>0.83124999999999993</v>
      </c>
      <c r="F3092" s="247">
        <v>1609</v>
      </c>
      <c r="H3092" s="261" t="s">
        <v>1965</v>
      </c>
      <c r="I3092" s="261" t="s">
        <v>419</v>
      </c>
    </row>
    <row r="3093" spans="2:10" x14ac:dyDescent="0.2">
      <c r="B3093" s="247" t="s">
        <v>1176</v>
      </c>
      <c r="C3093" s="258">
        <v>21126</v>
      </c>
      <c r="D3093" s="260">
        <v>3.4722222222222224E-2</v>
      </c>
      <c r="F3093" s="247">
        <v>1669</v>
      </c>
      <c r="H3093" s="261" t="s">
        <v>1886</v>
      </c>
      <c r="I3093" s="261" t="s">
        <v>1945</v>
      </c>
    </row>
    <row r="3094" spans="2:10" x14ac:dyDescent="0.2">
      <c r="B3094" s="247" t="s">
        <v>1176</v>
      </c>
      <c r="C3094" s="258">
        <v>21126</v>
      </c>
      <c r="D3094" s="260">
        <v>0.13680555555555554</v>
      </c>
      <c r="F3094" s="247">
        <v>1648</v>
      </c>
      <c r="H3094" s="261" t="s">
        <v>1809</v>
      </c>
      <c r="I3094" s="261" t="s">
        <v>49</v>
      </c>
    </row>
    <row r="3095" spans="2:10" x14ac:dyDescent="0.2">
      <c r="B3095" s="247" t="s">
        <v>1176</v>
      </c>
      <c r="C3095" s="258">
        <v>21126</v>
      </c>
      <c r="D3095" s="260">
        <v>0.3298611111111111</v>
      </c>
      <c r="F3095" s="247">
        <v>1991</v>
      </c>
      <c r="H3095" s="261" t="s">
        <v>1840</v>
      </c>
      <c r="I3095" s="261" t="s">
        <v>49</v>
      </c>
    </row>
    <row r="3096" spans="2:10" x14ac:dyDescent="0.2">
      <c r="B3096" s="247" t="s">
        <v>1176</v>
      </c>
      <c r="C3096" s="258">
        <v>21126</v>
      </c>
      <c r="D3096" s="260">
        <v>0.31805555555555554</v>
      </c>
      <c r="F3096" s="247">
        <v>2199</v>
      </c>
      <c r="H3096" s="261" t="s">
        <v>1903</v>
      </c>
      <c r="I3096" s="261" t="s">
        <v>1945</v>
      </c>
    </row>
    <row r="3097" spans="2:10" x14ac:dyDescent="0.2">
      <c r="B3097" s="247" t="s">
        <v>1176</v>
      </c>
      <c r="C3097" s="258">
        <v>21126</v>
      </c>
      <c r="D3097" s="260">
        <v>0.83819444444444446</v>
      </c>
      <c r="F3097" s="247">
        <v>1667</v>
      </c>
      <c r="H3097" s="261" t="s">
        <v>1734</v>
      </c>
      <c r="I3097" s="261" t="s">
        <v>569</v>
      </c>
    </row>
    <row r="3098" spans="2:10" x14ac:dyDescent="0.2">
      <c r="B3098" s="247" t="s">
        <v>1176</v>
      </c>
      <c r="C3098" s="258">
        <v>21130</v>
      </c>
      <c r="D3098" s="260">
        <v>0.66388888888888886</v>
      </c>
      <c r="F3098" s="247">
        <v>1678</v>
      </c>
      <c r="H3098" s="261" t="s">
        <v>2039</v>
      </c>
      <c r="I3098" s="261" t="s">
        <v>61</v>
      </c>
    </row>
    <row r="3099" spans="2:10" x14ac:dyDescent="0.2">
      <c r="B3099" s="247" t="s">
        <v>1176</v>
      </c>
      <c r="C3099" s="258">
        <v>21131</v>
      </c>
      <c r="D3099" s="260">
        <v>0.39166666666666666</v>
      </c>
      <c r="F3099" s="247">
        <v>1991</v>
      </c>
      <c r="H3099" s="261" t="s">
        <v>1840</v>
      </c>
      <c r="I3099" s="261" t="s">
        <v>192</v>
      </c>
    </row>
    <row r="3100" spans="2:10" x14ac:dyDescent="0.2">
      <c r="B3100" s="247" t="s">
        <v>1176</v>
      </c>
      <c r="C3100" s="258">
        <v>21133</v>
      </c>
      <c r="D3100" s="260">
        <v>0.73125000000000007</v>
      </c>
      <c r="F3100" s="247">
        <v>1662</v>
      </c>
      <c r="H3100" s="261" t="s">
        <v>1787</v>
      </c>
      <c r="I3100" s="261" t="s">
        <v>2040</v>
      </c>
    </row>
    <row r="3101" spans="2:10" x14ac:dyDescent="0.2">
      <c r="B3101" s="247" t="s">
        <v>1176</v>
      </c>
      <c r="C3101" s="258">
        <v>21133</v>
      </c>
      <c r="D3101" s="260">
        <v>0.80833333333333324</v>
      </c>
      <c r="F3101" s="247">
        <v>1928</v>
      </c>
      <c r="H3101" s="261" t="s">
        <v>1786</v>
      </c>
      <c r="I3101" s="261" t="s">
        <v>302</v>
      </c>
    </row>
    <row r="3102" spans="2:10" x14ac:dyDescent="0.2">
      <c r="B3102" s="247" t="s">
        <v>1176</v>
      </c>
      <c r="C3102" s="258">
        <v>21134</v>
      </c>
      <c r="D3102" s="260">
        <v>0.7402777777777777</v>
      </c>
      <c r="F3102" s="247">
        <v>844</v>
      </c>
      <c r="H3102" s="261" t="s">
        <v>1783</v>
      </c>
      <c r="I3102" s="261" t="s">
        <v>44</v>
      </c>
    </row>
    <row r="3103" spans="2:10" x14ac:dyDescent="0.2">
      <c r="B3103" s="247" t="s">
        <v>1176</v>
      </c>
      <c r="C3103" s="258">
        <v>21139</v>
      </c>
      <c r="D3103" s="260">
        <v>0.56388888888888888</v>
      </c>
      <c r="F3103" s="247">
        <v>1706</v>
      </c>
      <c r="H3103" s="261" t="s">
        <v>2006</v>
      </c>
      <c r="I3103" s="261" t="s">
        <v>569</v>
      </c>
    </row>
    <row r="3104" spans="2:10" x14ac:dyDescent="0.2">
      <c r="B3104" s="247" t="s">
        <v>1176</v>
      </c>
      <c r="C3104" s="258">
        <v>21139</v>
      </c>
      <c r="D3104" s="260">
        <v>0.63611111111111118</v>
      </c>
      <c r="F3104" s="247">
        <v>1667</v>
      </c>
      <c r="H3104" s="261" t="s">
        <v>1734</v>
      </c>
      <c r="I3104" s="261" t="s">
        <v>50</v>
      </c>
    </row>
    <row r="3105" spans="2:9" x14ac:dyDescent="0.2">
      <c r="B3105" s="247" t="s">
        <v>1176</v>
      </c>
      <c r="C3105" s="258">
        <v>21141</v>
      </c>
      <c r="D3105" s="260">
        <v>0.77083333333333337</v>
      </c>
      <c r="F3105" s="247">
        <v>811</v>
      </c>
      <c r="H3105" s="261" t="s">
        <v>1795</v>
      </c>
      <c r="I3105" s="261" t="s">
        <v>91</v>
      </c>
    </row>
    <row r="3106" spans="2:9" x14ac:dyDescent="0.2">
      <c r="B3106" s="247" t="s">
        <v>1176</v>
      </c>
      <c r="C3106" s="258">
        <v>21141</v>
      </c>
      <c r="D3106" s="260">
        <v>0.83958333333333324</v>
      </c>
      <c r="F3106" s="247">
        <v>1689</v>
      </c>
      <c r="H3106" s="261" t="s">
        <v>1736</v>
      </c>
      <c r="I3106" s="261" t="s">
        <v>50</v>
      </c>
    </row>
    <row r="3107" spans="2:9" x14ac:dyDescent="0.2">
      <c r="B3107" s="247" t="s">
        <v>1176</v>
      </c>
      <c r="C3107" s="258">
        <v>21141</v>
      </c>
      <c r="D3107" s="260">
        <v>0.87222222222222223</v>
      </c>
      <c r="F3107" s="247">
        <v>1679</v>
      </c>
      <c r="H3107" s="261" t="s">
        <v>2041</v>
      </c>
      <c r="I3107" s="261" t="s">
        <v>44</v>
      </c>
    </row>
    <row r="3108" spans="2:9" x14ac:dyDescent="0.2">
      <c r="B3108" s="247" t="s">
        <v>1176</v>
      </c>
      <c r="C3108" s="258">
        <v>21142</v>
      </c>
      <c r="D3108" s="260">
        <v>0.3430555555555555</v>
      </c>
      <c r="F3108" s="247">
        <v>1646</v>
      </c>
      <c r="H3108" s="261" t="s">
        <v>1751</v>
      </c>
      <c r="I3108" s="261" t="s">
        <v>569</v>
      </c>
    </row>
    <row r="3109" spans="2:9" x14ac:dyDescent="0.2">
      <c r="B3109" s="247" t="s">
        <v>1176</v>
      </c>
      <c r="C3109" s="258">
        <v>21142</v>
      </c>
      <c r="D3109" s="260">
        <v>0.7368055555555556</v>
      </c>
      <c r="F3109" s="247">
        <v>1692</v>
      </c>
      <c r="H3109" s="261" t="s">
        <v>1774</v>
      </c>
      <c r="I3109" s="261" t="s">
        <v>50</v>
      </c>
    </row>
    <row r="3110" spans="2:9" x14ac:dyDescent="0.2">
      <c r="B3110" s="247" t="s">
        <v>1176</v>
      </c>
      <c r="C3110" s="258">
        <v>21146</v>
      </c>
      <c r="D3110" s="260">
        <v>0.37916666666666665</v>
      </c>
      <c r="F3110" s="247">
        <v>1663</v>
      </c>
      <c r="H3110" s="261" t="s">
        <v>1885</v>
      </c>
      <c r="I3110" s="261" t="s">
        <v>50</v>
      </c>
    </row>
    <row r="3111" spans="2:9" x14ac:dyDescent="0.2">
      <c r="B3111" s="247" t="s">
        <v>1176</v>
      </c>
      <c r="C3111" s="258">
        <v>21146</v>
      </c>
      <c r="D3111" s="260">
        <v>0.4826388888888889</v>
      </c>
      <c r="F3111" s="247">
        <v>2112</v>
      </c>
      <c r="H3111" s="261" t="s">
        <v>2042</v>
      </c>
      <c r="I3111" s="261" t="s">
        <v>569</v>
      </c>
    </row>
    <row r="3112" spans="2:9" x14ac:dyDescent="0.2">
      <c r="B3112" s="247" t="s">
        <v>1176</v>
      </c>
      <c r="C3112" s="258">
        <v>21146</v>
      </c>
      <c r="D3112" s="260">
        <v>0.58263888888888882</v>
      </c>
      <c r="F3112" s="247">
        <v>1657</v>
      </c>
      <c r="H3112" s="261" t="s">
        <v>1769</v>
      </c>
      <c r="I3112" s="261" t="s">
        <v>50</v>
      </c>
    </row>
    <row r="3113" spans="2:9" x14ac:dyDescent="0.2">
      <c r="B3113" s="247" t="s">
        <v>1176</v>
      </c>
      <c r="C3113" s="258">
        <v>21147</v>
      </c>
      <c r="D3113" s="260">
        <v>0.41805555555555557</v>
      </c>
      <c r="F3113" s="247">
        <v>860</v>
      </c>
      <c r="H3113" s="261" t="s">
        <v>1884</v>
      </c>
      <c r="I3113" s="261" t="s">
        <v>50</v>
      </c>
    </row>
    <row r="3114" spans="2:9" x14ac:dyDescent="0.2">
      <c r="B3114" s="247" t="s">
        <v>1176</v>
      </c>
      <c r="C3114" s="258">
        <v>21147</v>
      </c>
      <c r="D3114" s="260">
        <v>0.52916666666666667</v>
      </c>
      <c r="F3114" s="247">
        <v>1708</v>
      </c>
      <c r="H3114" s="261" t="s">
        <v>2004</v>
      </c>
      <c r="I3114" s="261" t="s">
        <v>1997</v>
      </c>
    </row>
    <row r="3115" spans="2:9" x14ac:dyDescent="0.2">
      <c r="B3115" s="247" t="s">
        <v>1176</v>
      </c>
      <c r="C3115" s="258">
        <v>21147</v>
      </c>
      <c r="D3115" s="260">
        <v>0.60763888888888895</v>
      </c>
      <c r="F3115" s="247">
        <v>1685</v>
      </c>
      <c r="H3115" s="261" t="s">
        <v>1890</v>
      </c>
      <c r="I3115" s="261" t="s">
        <v>1997</v>
      </c>
    </row>
    <row r="3116" spans="2:9" x14ac:dyDescent="0.2">
      <c r="B3116" s="247" t="s">
        <v>1176</v>
      </c>
      <c r="C3116" s="258">
        <v>21147</v>
      </c>
      <c r="D3116" s="260">
        <v>0.60833333333333328</v>
      </c>
      <c r="E3116" s="32">
        <v>0.64236111111111105</v>
      </c>
      <c r="F3116" s="247">
        <v>1684</v>
      </c>
      <c r="H3116" s="261" t="s">
        <v>1756</v>
      </c>
      <c r="I3116" s="261" t="s">
        <v>1702</v>
      </c>
    </row>
    <row r="3117" spans="2:9" x14ac:dyDescent="0.2">
      <c r="B3117" s="247" t="s">
        <v>1176</v>
      </c>
      <c r="C3117" s="258">
        <v>21147</v>
      </c>
      <c r="D3117" s="260">
        <v>0.64236111111111105</v>
      </c>
      <c r="F3117" s="247">
        <v>3716</v>
      </c>
      <c r="H3117" s="261" t="s">
        <v>1791</v>
      </c>
      <c r="I3117" s="261" t="s">
        <v>2043</v>
      </c>
    </row>
    <row r="3118" spans="2:9" x14ac:dyDescent="0.2">
      <c r="B3118" s="247" t="s">
        <v>1176</v>
      </c>
      <c r="C3118" s="258">
        <v>21147</v>
      </c>
      <c r="D3118" s="260">
        <v>0.71319444444444446</v>
      </c>
      <c r="F3118" s="247">
        <v>1704</v>
      </c>
      <c r="H3118" s="261" t="s">
        <v>1738</v>
      </c>
      <c r="I3118" s="261" t="s">
        <v>50</v>
      </c>
    </row>
    <row r="3119" spans="2:9" x14ac:dyDescent="0.2">
      <c r="B3119" s="247" t="s">
        <v>1176</v>
      </c>
      <c r="C3119" s="258">
        <v>21149</v>
      </c>
      <c r="D3119" s="260">
        <v>0.75486111111111109</v>
      </c>
      <c r="F3119" s="247">
        <v>1659</v>
      </c>
      <c r="H3119" s="261" t="s">
        <v>1962</v>
      </c>
      <c r="I3119" s="261" t="s">
        <v>61</v>
      </c>
    </row>
    <row r="3120" spans="2:9" x14ac:dyDescent="0.2">
      <c r="B3120" s="247" t="s">
        <v>1176</v>
      </c>
      <c r="C3120" s="258">
        <v>21149</v>
      </c>
      <c r="D3120" s="260">
        <v>0.78819444444444453</v>
      </c>
      <c r="F3120" s="247">
        <v>1614</v>
      </c>
      <c r="H3120" s="261" t="s">
        <v>1959</v>
      </c>
      <c r="I3120" s="261" t="s">
        <v>1763</v>
      </c>
    </row>
    <row r="3121" spans="2:10" x14ac:dyDescent="0.2">
      <c r="B3121" s="247" t="s">
        <v>1176</v>
      </c>
      <c r="C3121" s="258">
        <v>21149</v>
      </c>
      <c r="D3121" s="260">
        <v>0.82916666666666661</v>
      </c>
      <c r="F3121" s="247">
        <v>1667</v>
      </c>
      <c r="H3121" s="261" t="s">
        <v>1734</v>
      </c>
      <c r="I3121" s="261" t="s">
        <v>50</v>
      </c>
    </row>
    <row r="3122" spans="2:10" x14ac:dyDescent="0.2">
      <c r="B3122" s="247" t="s">
        <v>1176</v>
      </c>
      <c r="C3122" s="258">
        <v>21149</v>
      </c>
      <c r="D3122" s="260">
        <v>0.8881944444444444</v>
      </c>
      <c r="F3122" s="247">
        <v>872</v>
      </c>
      <c r="H3122" s="261" t="s">
        <v>1767</v>
      </c>
      <c r="I3122" s="261" t="s">
        <v>940</v>
      </c>
    </row>
    <row r="3123" spans="2:10" x14ac:dyDescent="0.2">
      <c r="B3123" s="247" t="s">
        <v>1176</v>
      </c>
      <c r="C3123" s="258">
        <v>21149</v>
      </c>
      <c r="D3123" s="260">
        <v>0.89027777777777783</v>
      </c>
      <c r="F3123" s="247">
        <v>862</v>
      </c>
      <c r="H3123" s="261" t="s">
        <v>1746</v>
      </c>
      <c r="I3123" s="261" t="s">
        <v>192</v>
      </c>
    </row>
    <row r="3124" spans="2:10" x14ac:dyDescent="0.2">
      <c r="B3124" s="247" t="s">
        <v>1176</v>
      </c>
      <c r="C3124" s="258">
        <v>21149</v>
      </c>
      <c r="D3124" s="260">
        <v>0.9145833333333333</v>
      </c>
      <c r="F3124" s="247">
        <v>2112</v>
      </c>
      <c r="H3124" s="261" t="s">
        <v>2042</v>
      </c>
      <c r="I3124" s="261" t="s">
        <v>105</v>
      </c>
    </row>
    <row r="3125" spans="2:10" ht="13.5" thickBot="1" x14ac:dyDescent="0.25">
      <c r="B3125" s="247" t="s">
        <v>1176</v>
      </c>
      <c r="C3125" s="258">
        <v>21150</v>
      </c>
      <c r="D3125" s="260">
        <v>0.36458333333333331</v>
      </c>
      <c r="F3125" s="247">
        <v>1615</v>
      </c>
      <c r="H3125" s="261" t="s">
        <v>1731</v>
      </c>
      <c r="I3125" s="261" t="s">
        <v>1702</v>
      </c>
    </row>
    <row r="3126" spans="2:10" x14ac:dyDescent="0.2">
      <c r="B3126" s="447" t="s">
        <v>1176</v>
      </c>
      <c r="C3126" s="489">
        <v>21151</v>
      </c>
      <c r="D3126" s="449" t="s">
        <v>666</v>
      </c>
      <c r="E3126" s="490" t="s">
        <v>666</v>
      </c>
      <c r="F3126" s="490" t="s">
        <v>666</v>
      </c>
      <c r="G3126" s="490" t="s">
        <v>666</v>
      </c>
      <c r="H3126" s="449" t="s">
        <v>1043</v>
      </c>
      <c r="I3126" s="449" t="s">
        <v>1043</v>
      </c>
      <c r="J3126" s="452" t="s">
        <v>666</v>
      </c>
    </row>
    <row r="3127" spans="2:10" ht="13.5" thickBot="1" x14ac:dyDescent="0.25">
      <c r="B3127" s="83" t="s">
        <v>1176</v>
      </c>
      <c r="C3127" s="291">
        <v>21165</v>
      </c>
      <c r="D3127" s="270" t="s">
        <v>666</v>
      </c>
      <c r="E3127" s="24" t="s">
        <v>666</v>
      </c>
      <c r="F3127" s="24" t="s">
        <v>666</v>
      </c>
      <c r="G3127" s="24" t="s">
        <v>666</v>
      </c>
      <c r="H3127" s="270" t="s">
        <v>1043</v>
      </c>
      <c r="I3127" s="270" t="s">
        <v>1043</v>
      </c>
      <c r="J3127" s="292" t="s">
        <v>666</v>
      </c>
    </row>
    <row r="3128" spans="2:10" x14ac:dyDescent="0.2">
      <c r="B3128" s="247" t="s">
        <v>1176</v>
      </c>
      <c r="C3128" s="258">
        <v>21166</v>
      </c>
      <c r="D3128" s="260">
        <v>0.7631944444444444</v>
      </c>
      <c r="F3128" s="247">
        <v>2044</v>
      </c>
      <c r="H3128" s="261" t="s">
        <v>1816</v>
      </c>
      <c r="I3128" s="261" t="s">
        <v>102</v>
      </c>
    </row>
    <row r="3129" spans="2:10" x14ac:dyDescent="0.2">
      <c r="B3129" s="247" t="s">
        <v>1176</v>
      </c>
      <c r="C3129" s="258">
        <v>21166</v>
      </c>
      <c r="D3129" s="260">
        <v>0.81041666666666667</v>
      </c>
      <c r="F3129" s="247">
        <v>1668</v>
      </c>
      <c r="H3129" s="261" t="s">
        <v>1788</v>
      </c>
      <c r="I3129" s="261" t="s">
        <v>50</v>
      </c>
    </row>
    <row r="3130" spans="2:10" x14ac:dyDescent="0.2">
      <c r="B3130" s="247" t="s">
        <v>1176</v>
      </c>
      <c r="C3130" s="258">
        <v>21166</v>
      </c>
      <c r="D3130" s="260">
        <v>0.87152777777777779</v>
      </c>
      <c r="F3130" s="247">
        <v>1013</v>
      </c>
      <c r="H3130" s="261" t="s">
        <v>1730</v>
      </c>
      <c r="I3130" s="261" t="s">
        <v>569</v>
      </c>
    </row>
    <row r="3131" spans="2:10" x14ac:dyDescent="0.2">
      <c r="B3131" s="247" t="s">
        <v>1176</v>
      </c>
      <c r="C3131" s="258">
        <v>21167</v>
      </c>
      <c r="D3131" s="260">
        <v>0.23263888888888887</v>
      </c>
      <c r="F3131" s="247">
        <v>1615</v>
      </c>
      <c r="H3131" s="261" t="s">
        <v>1731</v>
      </c>
      <c r="I3131" s="261" t="s">
        <v>61</v>
      </c>
    </row>
    <row r="3132" spans="2:10" x14ac:dyDescent="0.2">
      <c r="B3132" s="247" t="s">
        <v>1176</v>
      </c>
      <c r="C3132" s="258">
        <v>21167</v>
      </c>
      <c r="D3132" s="260">
        <v>0.25</v>
      </c>
      <c r="F3132" s="247">
        <v>2007</v>
      </c>
      <c r="H3132" s="261" t="s">
        <v>1963</v>
      </c>
      <c r="I3132" s="261" t="s">
        <v>569</v>
      </c>
    </row>
    <row r="3133" spans="2:10" x14ac:dyDescent="0.2">
      <c r="B3133" s="247" t="s">
        <v>1176</v>
      </c>
      <c r="C3133" s="258">
        <v>21167</v>
      </c>
      <c r="D3133" s="260">
        <v>0.27430555555555552</v>
      </c>
      <c r="F3133" s="247">
        <v>1610</v>
      </c>
      <c r="H3133" s="261" t="s">
        <v>2028</v>
      </c>
      <c r="I3133" s="261" t="s">
        <v>569</v>
      </c>
    </row>
    <row r="3134" spans="2:10" x14ac:dyDescent="0.2">
      <c r="B3134" s="247" t="s">
        <v>1176</v>
      </c>
      <c r="C3134" s="258">
        <v>21170</v>
      </c>
      <c r="D3134" s="260">
        <v>0.40763888888888888</v>
      </c>
      <c r="F3134" s="247">
        <v>1640</v>
      </c>
      <c r="H3134" s="261" t="s">
        <v>1750</v>
      </c>
      <c r="I3134" s="261" t="s">
        <v>569</v>
      </c>
    </row>
    <row r="3135" spans="2:10" x14ac:dyDescent="0.2">
      <c r="B3135" s="247" t="s">
        <v>1176</v>
      </c>
      <c r="C3135" s="258">
        <v>21170</v>
      </c>
      <c r="D3135" s="260">
        <v>0.44166666666666665</v>
      </c>
      <c r="F3135" s="247">
        <v>1689</v>
      </c>
      <c r="H3135" s="261" t="s">
        <v>1736</v>
      </c>
      <c r="I3135" s="261" t="s">
        <v>1677</v>
      </c>
    </row>
    <row r="3136" spans="2:10" x14ac:dyDescent="0.2">
      <c r="B3136" s="247" t="s">
        <v>1176</v>
      </c>
      <c r="C3136" s="258">
        <v>21170</v>
      </c>
      <c r="D3136" s="260">
        <v>0.46736111111111112</v>
      </c>
      <c r="F3136" s="247">
        <v>1663</v>
      </c>
      <c r="H3136" s="261" t="s">
        <v>1885</v>
      </c>
      <c r="I3136" s="261" t="s">
        <v>50</v>
      </c>
    </row>
    <row r="3137" spans="2:9" x14ac:dyDescent="0.2">
      <c r="B3137" s="247" t="s">
        <v>1176</v>
      </c>
      <c r="C3137" s="258">
        <v>21171</v>
      </c>
      <c r="D3137" s="260">
        <v>0.6743055555555556</v>
      </c>
      <c r="F3137" s="247">
        <v>1645</v>
      </c>
      <c r="H3137" s="261" t="s">
        <v>1961</v>
      </c>
      <c r="I3137" s="261" t="s">
        <v>50</v>
      </c>
    </row>
    <row r="3138" spans="2:9" x14ac:dyDescent="0.2">
      <c r="B3138" s="247" t="s">
        <v>1176</v>
      </c>
      <c r="C3138" s="258">
        <v>21173</v>
      </c>
      <c r="D3138" s="260">
        <v>0.8569444444444444</v>
      </c>
      <c r="F3138" s="247">
        <v>850</v>
      </c>
      <c r="H3138" s="261" t="s">
        <v>1837</v>
      </c>
      <c r="I3138" s="261" t="s">
        <v>44</v>
      </c>
    </row>
    <row r="3139" spans="2:9" x14ac:dyDescent="0.2">
      <c r="B3139" s="247" t="s">
        <v>1176</v>
      </c>
      <c r="C3139" s="258">
        <v>21175</v>
      </c>
      <c r="D3139" s="260">
        <v>2.4999999999999998E-2</v>
      </c>
      <c r="F3139" s="247">
        <v>1636</v>
      </c>
      <c r="H3139" s="261" t="s">
        <v>1966</v>
      </c>
      <c r="I3139" s="261" t="s">
        <v>411</v>
      </c>
    </row>
    <row r="3140" spans="2:9" x14ac:dyDescent="0.2">
      <c r="B3140" s="247" t="s">
        <v>1176</v>
      </c>
      <c r="C3140" s="258">
        <v>21175</v>
      </c>
      <c r="D3140" s="260">
        <v>5.4166666666666669E-2</v>
      </c>
      <c r="F3140" s="247">
        <v>1669</v>
      </c>
      <c r="H3140" s="261" t="s">
        <v>1886</v>
      </c>
      <c r="I3140" s="261" t="s">
        <v>1945</v>
      </c>
    </row>
    <row r="3141" spans="2:9" x14ac:dyDescent="0.2">
      <c r="B3141" s="247" t="s">
        <v>1176</v>
      </c>
      <c r="C3141" s="258">
        <v>21175</v>
      </c>
      <c r="D3141" s="260">
        <v>0.25833333333333336</v>
      </c>
      <c r="F3141" s="247">
        <v>1679</v>
      </c>
      <c r="H3141" s="261" t="s">
        <v>2041</v>
      </c>
      <c r="I3141" s="261" t="s">
        <v>49</v>
      </c>
    </row>
    <row r="3142" spans="2:9" x14ac:dyDescent="0.2">
      <c r="B3142" s="247" t="s">
        <v>1176</v>
      </c>
      <c r="C3142" s="258">
        <v>21173</v>
      </c>
      <c r="D3142" s="260">
        <v>0.43194444444444446</v>
      </c>
      <c r="F3142" s="247">
        <v>1653</v>
      </c>
      <c r="H3142" s="261" t="s">
        <v>1810</v>
      </c>
      <c r="I3142" s="261" t="s">
        <v>61</v>
      </c>
    </row>
    <row r="3143" spans="2:9" x14ac:dyDescent="0.2">
      <c r="B3143" s="247" t="s">
        <v>1176</v>
      </c>
      <c r="C3143" s="258">
        <v>21174</v>
      </c>
      <c r="D3143" s="260">
        <v>0.45555555555555555</v>
      </c>
      <c r="F3143" s="247">
        <v>1666</v>
      </c>
      <c r="H3143" s="261" t="s">
        <v>1733</v>
      </c>
      <c r="I3143" s="261" t="s">
        <v>192</v>
      </c>
    </row>
    <row r="3144" spans="2:9" x14ac:dyDescent="0.2">
      <c r="B3144" s="247" t="s">
        <v>1176</v>
      </c>
      <c r="C3144" s="258">
        <v>21175</v>
      </c>
      <c r="D3144" s="260">
        <v>0.62152777777777779</v>
      </c>
      <c r="F3144" s="247">
        <v>2113</v>
      </c>
      <c r="H3144" s="261" t="s">
        <v>1841</v>
      </c>
      <c r="I3144" s="261" t="s">
        <v>411</v>
      </c>
    </row>
    <row r="3145" spans="2:9" x14ac:dyDescent="0.2">
      <c r="B3145" s="247" t="s">
        <v>1176</v>
      </c>
      <c r="C3145" s="258">
        <v>21176</v>
      </c>
      <c r="D3145" s="260">
        <v>0.67152777777777783</v>
      </c>
      <c r="F3145" s="247">
        <v>1618</v>
      </c>
      <c r="H3145" s="261" t="s">
        <v>1732</v>
      </c>
      <c r="I3145" s="261" t="s">
        <v>2044</v>
      </c>
    </row>
    <row r="3146" spans="2:9" x14ac:dyDescent="0.2">
      <c r="B3146" s="247" t="s">
        <v>1176</v>
      </c>
      <c r="C3146" s="258">
        <v>21177</v>
      </c>
      <c r="D3146" s="260">
        <v>0.9243055555555556</v>
      </c>
      <c r="F3146" s="247">
        <v>1600</v>
      </c>
      <c r="H3146" s="261" t="s">
        <v>1823</v>
      </c>
      <c r="I3146" s="261" t="s">
        <v>49</v>
      </c>
    </row>
    <row r="3147" spans="2:9" x14ac:dyDescent="0.2">
      <c r="B3147" s="247" t="s">
        <v>1176</v>
      </c>
      <c r="C3147" s="258">
        <v>21178</v>
      </c>
      <c r="D3147" s="260">
        <v>0.94652777777777775</v>
      </c>
      <c r="F3147" s="247">
        <v>2002</v>
      </c>
      <c r="H3147" s="261" t="s">
        <v>2045</v>
      </c>
      <c r="I3147" s="261" t="s">
        <v>212</v>
      </c>
    </row>
    <row r="3148" spans="2:9" x14ac:dyDescent="0.2">
      <c r="B3148" s="247" t="s">
        <v>1176</v>
      </c>
      <c r="C3148" s="258">
        <v>21179</v>
      </c>
      <c r="D3148" s="260">
        <v>0.57847222222222217</v>
      </c>
      <c r="F3148" s="247">
        <v>2014</v>
      </c>
      <c r="H3148" s="261" t="s">
        <v>1248</v>
      </c>
      <c r="I3148" s="261" t="s">
        <v>171</v>
      </c>
    </row>
    <row r="3149" spans="2:9" x14ac:dyDescent="0.2">
      <c r="B3149" s="247" t="s">
        <v>1176</v>
      </c>
      <c r="C3149" s="258">
        <v>21180</v>
      </c>
      <c r="D3149" s="260">
        <v>0.60486111111111118</v>
      </c>
      <c r="F3149" s="247">
        <v>1656</v>
      </c>
      <c r="H3149" s="261" t="s">
        <v>1811</v>
      </c>
      <c r="I3149" s="261" t="s">
        <v>50</v>
      </c>
    </row>
    <row r="3150" spans="2:9" x14ac:dyDescent="0.2">
      <c r="B3150" s="247" t="s">
        <v>1176</v>
      </c>
      <c r="C3150" s="258">
        <v>21181</v>
      </c>
      <c r="D3150" s="260">
        <v>0.69444444444444453</v>
      </c>
      <c r="F3150" s="247">
        <v>2001</v>
      </c>
      <c r="H3150" s="261" t="s">
        <v>1980</v>
      </c>
      <c r="I3150" s="261" t="s">
        <v>61</v>
      </c>
    </row>
    <row r="3151" spans="2:9" x14ac:dyDescent="0.2">
      <c r="B3151" s="247" t="s">
        <v>1176</v>
      </c>
      <c r="C3151" s="258">
        <v>21182</v>
      </c>
      <c r="D3151" s="260">
        <v>4.5138888888888888E-2</v>
      </c>
      <c r="F3151" s="247">
        <v>868</v>
      </c>
      <c r="H3151" s="261" t="s">
        <v>1822</v>
      </c>
      <c r="I3151" s="261" t="s">
        <v>739</v>
      </c>
    </row>
    <row r="3152" spans="2:9" x14ac:dyDescent="0.2">
      <c r="B3152" s="247" t="s">
        <v>1176</v>
      </c>
      <c r="C3152" s="258">
        <v>21182</v>
      </c>
      <c r="D3152" s="260">
        <v>0.83333333333333337</v>
      </c>
      <c r="F3152" s="247">
        <v>2004</v>
      </c>
      <c r="H3152" s="261" t="s">
        <v>1834</v>
      </c>
      <c r="I3152" s="261" t="s">
        <v>44</v>
      </c>
    </row>
    <row r="3153" spans="2:10" x14ac:dyDescent="0.2">
      <c r="B3153" s="247" t="s">
        <v>1176</v>
      </c>
      <c r="C3153" s="258">
        <v>21182</v>
      </c>
      <c r="D3153" s="260">
        <v>0.84791666666666676</v>
      </c>
      <c r="F3153" s="247">
        <v>1686</v>
      </c>
      <c r="H3153" s="261" t="s">
        <v>1784</v>
      </c>
      <c r="I3153" s="261" t="s">
        <v>1402</v>
      </c>
    </row>
    <row r="3154" spans="2:10" x14ac:dyDescent="0.2">
      <c r="B3154" s="247" t="s">
        <v>1176</v>
      </c>
      <c r="C3154" s="258">
        <v>21182</v>
      </c>
      <c r="D3154" s="260">
        <v>0.90347222222222223</v>
      </c>
      <c r="F3154" s="247">
        <v>867</v>
      </c>
      <c r="H3154" s="261" t="s">
        <v>1897</v>
      </c>
      <c r="I3154" s="261" t="s">
        <v>1402</v>
      </c>
    </row>
    <row r="3155" spans="2:10" ht="13.5" thickBot="1" x14ac:dyDescent="0.25">
      <c r="B3155" s="427" t="s">
        <v>1176</v>
      </c>
      <c r="C3155" s="435">
        <v>21183</v>
      </c>
      <c r="D3155" s="395">
        <v>0.14444444444444446</v>
      </c>
      <c r="E3155" s="4" t="s">
        <v>666</v>
      </c>
      <c r="F3155" s="4">
        <v>1663</v>
      </c>
      <c r="G3155" s="4" t="s">
        <v>666</v>
      </c>
      <c r="H3155" s="436" t="s">
        <v>1885</v>
      </c>
      <c r="I3155" s="436" t="s">
        <v>44</v>
      </c>
      <c r="J3155" s="408" t="s">
        <v>666</v>
      </c>
    </row>
    <row r="3156" spans="2:10" ht="13.5" thickTop="1" x14ac:dyDescent="0.2">
      <c r="B3156" s="247" t="s">
        <v>1176</v>
      </c>
      <c r="C3156" s="258">
        <v>21187</v>
      </c>
      <c r="D3156" s="260">
        <v>0.375</v>
      </c>
      <c r="F3156" s="247">
        <v>1653</v>
      </c>
      <c r="H3156" s="261" t="s">
        <v>1810</v>
      </c>
      <c r="I3156" s="261" t="s">
        <v>50</v>
      </c>
    </row>
    <row r="3157" spans="2:10" x14ac:dyDescent="0.2">
      <c r="B3157" s="247" t="s">
        <v>1176</v>
      </c>
      <c r="C3157" s="258">
        <v>21187</v>
      </c>
      <c r="D3157" s="260">
        <v>0.42777777777777781</v>
      </c>
      <c r="E3157" s="32">
        <v>0.45277777777777778</v>
      </c>
      <c r="F3157" s="247">
        <v>1809</v>
      </c>
      <c r="G3157" s="247" t="s">
        <v>2046</v>
      </c>
      <c r="H3157" s="261" t="s">
        <v>2047</v>
      </c>
      <c r="I3157" s="261" t="s">
        <v>50</v>
      </c>
      <c r="J3157" s="348" t="s">
        <v>2319</v>
      </c>
    </row>
    <row r="3158" spans="2:10" x14ac:dyDescent="0.2">
      <c r="B3158" s="247" t="s">
        <v>1176</v>
      </c>
      <c r="C3158" s="258">
        <v>21187</v>
      </c>
      <c r="D3158" s="260">
        <v>0.50555555555555554</v>
      </c>
      <c r="F3158" s="247">
        <v>1708</v>
      </c>
      <c r="H3158" s="261" t="s">
        <v>2004</v>
      </c>
      <c r="I3158" s="261" t="s">
        <v>414</v>
      </c>
    </row>
    <row r="3159" spans="2:10" x14ac:dyDescent="0.2">
      <c r="B3159" s="247" t="s">
        <v>1176</v>
      </c>
      <c r="C3159" s="258">
        <v>21187</v>
      </c>
      <c r="D3159" s="260">
        <v>0.63263888888888886</v>
      </c>
      <c r="F3159" s="247">
        <v>1648</v>
      </c>
      <c r="H3159" s="261" t="s">
        <v>1809</v>
      </c>
      <c r="I3159" s="261" t="s">
        <v>61</v>
      </c>
    </row>
    <row r="3160" spans="2:10" x14ac:dyDescent="0.2">
      <c r="B3160" s="247" t="s">
        <v>1176</v>
      </c>
      <c r="C3160" s="258">
        <v>21187</v>
      </c>
      <c r="D3160" s="260">
        <v>0.6972222222222223</v>
      </c>
      <c r="F3160" s="247">
        <v>1653</v>
      </c>
      <c r="H3160" s="261" t="s">
        <v>1810</v>
      </c>
      <c r="I3160" s="261" t="s">
        <v>365</v>
      </c>
    </row>
    <row r="3161" spans="2:10" x14ac:dyDescent="0.2">
      <c r="B3161" s="247" t="s">
        <v>1176</v>
      </c>
      <c r="C3161" s="258">
        <v>21189</v>
      </c>
      <c r="D3161" s="260">
        <v>0.76041666666666663</v>
      </c>
      <c r="F3161" s="247">
        <v>1692</v>
      </c>
      <c r="H3161" s="261" t="s">
        <v>1774</v>
      </c>
      <c r="I3161" s="261" t="s">
        <v>171</v>
      </c>
    </row>
    <row r="3162" spans="2:10" x14ac:dyDescent="0.2">
      <c r="B3162" s="247" t="s">
        <v>1176</v>
      </c>
      <c r="C3162" s="258">
        <v>21189</v>
      </c>
      <c r="D3162" s="260">
        <v>0.77013888888888893</v>
      </c>
      <c r="E3162" s="32">
        <v>0.7993055555555556</v>
      </c>
      <c r="F3162" s="247">
        <v>1649</v>
      </c>
      <c r="H3162" s="261" t="s">
        <v>2008</v>
      </c>
      <c r="I3162" s="261" t="s">
        <v>1743</v>
      </c>
    </row>
    <row r="3163" spans="2:10" x14ac:dyDescent="0.2">
      <c r="B3163" s="247" t="s">
        <v>1176</v>
      </c>
      <c r="C3163" s="258">
        <v>21189</v>
      </c>
      <c r="D3163" s="260">
        <v>0.81527777777777777</v>
      </c>
      <c r="F3163" s="247">
        <v>1692</v>
      </c>
      <c r="H3163" s="261" t="s">
        <v>1774</v>
      </c>
      <c r="I3163" s="261" t="s">
        <v>1945</v>
      </c>
    </row>
    <row r="3164" spans="2:10" x14ac:dyDescent="0.2">
      <c r="B3164" s="247" t="s">
        <v>1176</v>
      </c>
      <c r="C3164" s="258">
        <v>21189</v>
      </c>
      <c r="D3164" s="260">
        <v>0.84583333333333333</v>
      </c>
      <c r="F3164" s="247">
        <v>1650</v>
      </c>
      <c r="H3164" s="261" t="s">
        <v>1907</v>
      </c>
      <c r="I3164" s="261" t="s">
        <v>50</v>
      </c>
    </row>
    <row r="3165" spans="2:10" x14ac:dyDescent="0.2">
      <c r="B3165" s="247" t="s">
        <v>1176</v>
      </c>
      <c r="C3165" s="258">
        <v>21189</v>
      </c>
      <c r="D3165" s="260">
        <v>0.86944444444444446</v>
      </c>
      <c r="F3165" s="247">
        <v>1692</v>
      </c>
      <c r="H3165" s="261" t="s">
        <v>1774</v>
      </c>
      <c r="I3165" s="261" t="s">
        <v>1568</v>
      </c>
    </row>
    <row r="3166" spans="2:10" x14ac:dyDescent="0.2">
      <c r="B3166" s="247" t="s">
        <v>1176</v>
      </c>
      <c r="C3166" s="258">
        <v>21189</v>
      </c>
      <c r="D3166" s="260">
        <v>0.93263888888888891</v>
      </c>
      <c r="E3166" s="32">
        <v>3.125E-2</v>
      </c>
      <c r="F3166" s="247">
        <v>1626</v>
      </c>
      <c r="H3166" s="261" t="s">
        <v>1807</v>
      </c>
      <c r="I3166" s="261" t="s">
        <v>2048</v>
      </c>
    </row>
    <row r="3167" spans="2:10" x14ac:dyDescent="0.2">
      <c r="B3167" s="247" t="s">
        <v>1176</v>
      </c>
      <c r="C3167" s="258">
        <v>21190</v>
      </c>
      <c r="D3167" s="260">
        <v>0.89930555555555547</v>
      </c>
      <c r="F3167" s="247">
        <v>836</v>
      </c>
      <c r="H3167" s="261" t="s">
        <v>1942</v>
      </c>
      <c r="I3167" s="261" t="s">
        <v>91</v>
      </c>
    </row>
    <row r="3168" spans="2:10" x14ac:dyDescent="0.2">
      <c r="B3168" s="247" t="s">
        <v>1176</v>
      </c>
      <c r="C3168" s="258">
        <v>21191</v>
      </c>
      <c r="D3168" s="260">
        <v>0.23958333333333334</v>
      </c>
      <c r="F3168" s="247">
        <v>850</v>
      </c>
      <c r="H3168" s="261" t="s">
        <v>1837</v>
      </c>
      <c r="I3168" s="261" t="s">
        <v>50</v>
      </c>
    </row>
    <row r="3169" spans="2:9" x14ac:dyDescent="0.2">
      <c r="B3169" s="247" t="s">
        <v>1176</v>
      </c>
      <c r="C3169" s="258">
        <v>21191</v>
      </c>
      <c r="D3169" s="260">
        <v>0.34930555555555554</v>
      </c>
      <c r="F3169" s="247">
        <v>836</v>
      </c>
      <c r="H3169" s="261" t="s">
        <v>1942</v>
      </c>
      <c r="I3169" s="261" t="s">
        <v>864</v>
      </c>
    </row>
    <row r="3170" spans="2:9" x14ac:dyDescent="0.2">
      <c r="B3170" s="247" t="s">
        <v>1176</v>
      </c>
      <c r="C3170" s="258">
        <v>21194</v>
      </c>
      <c r="D3170" s="260">
        <v>0.4826388888888889</v>
      </c>
      <c r="F3170" s="247">
        <v>1692</v>
      </c>
      <c r="H3170" s="261" t="s">
        <v>1774</v>
      </c>
      <c r="I3170" s="261" t="s">
        <v>1568</v>
      </c>
    </row>
    <row r="3171" spans="2:9" x14ac:dyDescent="0.2">
      <c r="B3171" s="247" t="s">
        <v>1176</v>
      </c>
      <c r="C3171" s="258">
        <v>21195</v>
      </c>
      <c r="D3171" s="260">
        <v>0.44305555555555554</v>
      </c>
      <c r="F3171" s="247">
        <v>1600</v>
      </c>
      <c r="H3171" s="261" t="s">
        <v>1823</v>
      </c>
      <c r="I3171" s="261" t="s">
        <v>1851</v>
      </c>
    </row>
    <row r="3172" spans="2:9" x14ac:dyDescent="0.2">
      <c r="B3172" s="247" t="s">
        <v>1176</v>
      </c>
      <c r="C3172" s="258">
        <v>21195</v>
      </c>
      <c r="D3172" s="260">
        <v>0.48680555555555555</v>
      </c>
      <c r="F3172" s="247">
        <v>1641</v>
      </c>
      <c r="H3172" s="261" t="s">
        <v>1789</v>
      </c>
      <c r="I3172" s="261" t="s">
        <v>569</v>
      </c>
    </row>
    <row r="3173" spans="2:9" x14ac:dyDescent="0.2">
      <c r="B3173" s="247" t="s">
        <v>1176</v>
      </c>
      <c r="C3173" s="258">
        <v>21195</v>
      </c>
      <c r="D3173" s="260">
        <v>0.58958333333333335</v>
      </c>
      <c r="F3173" s="247">
        <v>858</v>
      </c>
      <c r="H3173" s="261" t="s">
        <v>2005</v>
      </c>
      <c r="I3173" s="261" t="s">
        <v>1997</v>
      </c>
    </row>
    <row r="3174" spans="2:9" x14ac:dyDescent="0.2">
      <c r="B3174" s="247" t="s">
        <v>1176</v>
      </c>
      <c r="C3174" s="258">
        <v>21195</v>
      </c>
      <c r="D3174" s="260">
        <v>0.68611111111111101</v>
      </c>
      <c r="F3174" s="247">
        <v>1623</v>
      </c>
      <c r="H3174" s="261" t="s">
        <v>1898</v>
      </c>
      <c r="I3174" s="261" t="s">
        <v>61</v>
      </c>
    </row>
    <row r="3175" spans="2:9" x14ac:dyDescent="0.2">
      <c r="B3175" s="247" t="s">
        <v>1176</v>
      </c>
      <c r="C3175" s="258">
        <v>21197</v>
      </c>
      <c r="D3175" s="260">
        <v>0.78125</v>
      </c>
      <c r="F3175" s="247">
        <v>1615</v>
      </c>
      <c r="H3175" s="261" t="s">
        <v>1731</v>
      </c>
      <c r="I3175" s="261" t="s">
        <v>61</v>
      </c>
    </row>
    <row r="3176" spans="2:9" x14ac:dyDescent="0.2">
      <c r="B3176" s="247" t="s">
        <v>1176</v>
      </c>
      <c r="C3176" s="258">
        <v>21198</v>
      </c>
      <c r="D3176" s="260">
        <v>0.67361111111111116</v>
      </c>
      <c r="F3176" s="247">
        <v>1678</v>
      </c>
      <c r="H3176" s="261" t="s">
        <v>2039</v>
      </c>
      <c r="I3176" s="261" t="s">
        <v>44</v>
      </c>
    </row>
    <row r="3177" spans="2:9" x14ac:dyDescent="0.2">
      <c r="B3177" s="247" t="s">
        <v>1176</v>
      </c>
      <c r="C3177" s="258">
        <v>21198</v>
      </c>
      <c r="D3177" s="260">
        <v>0.81527777777777777</v>
      </c>
      <c r="F3177" s="247">
        <v>1655</v>
      </c>
      <c r="H3177" s="261" t="s">
        <v>1799</v>
      </c>
      <c r="I3177" s="261" t="s">
        <v>569</v>
      </c>
    </row>
    <row r="3178" spans="2:9" x14ac:dyDescent="0.2">
      <c r="B3178" s="247" t="s">
        <v>1176</v>
      </c>
      <c r="C3178" s="258">
        <v>21198</v>
      </c>
      <c r="D3178" s="260">
        <v>0.86875000000000002</v>
      </c>
      <c r="F3178" s="247">
        <v>1669</v>
      </c>
      <c r="H3178" s="261" t="s">
        <v>1886</v>
      </c>
      <c r="I3178" s="261" t="s">
        <v>50</v>
      </c>
    </row>
    <row r="3179" spans="2:9" x14ac:dyDescent="0.2">
      <c r="B3179" s="247" t="s">
        <v>1176</v>
      </c>
      <c r="C3179" s="258">
        <v>21198</v>
      </c>
      <c r="D3179" s="260">
        <v>0.89444444444444438</v>
      </c>
      <c r="F3179" s="247">
        <v>1685</v>
      </c>
      <c r="H3179" s="261" t="s">
        <v>1890</v>
      </c>
      <c r="I3179" s="261" t="s">
        <v>171</v>
      </c>
    </row>
    <row r="3180" spans="2:9" x14ac:dyDescent="0.2">
      <c r="B3180" s="247" t="s">
        <v>1176</v>
      </c>
      <c r="C3180" s="258">
        <v>21202</v>
      </c>
      <c r="D3180" s="260">
        <v>0.51736111111111105</v>
      </c>
      <c r="E3180" s="32">
        <v>0.53888888888888886</v>
      </c>
      <c r="F3180" s="247">
        <v>868</v>
      </c>
      <c r="H3180" s="261" t="s">
        <v>1822</v>
      </c>
      <c r="I3180" s="261" t="s">
        <v>2049</v>
      </c>
    </row>
    <row r="3181" spans="2:9" x14ac:dyDescent="0.2">
      <c r="B3181" s="247" t="s">
        <v>1176</v>
      </c>
      <c r="C3181" s="258">
        <v>21203</v>
      </c>
      <c r="D3181" s="260">
        <v>0.99930555555555556</v>
      </c>
      <c r="F3181" s="247">
        <v>1651</v>
      </c>
      <c r="H3181" s="261" t="s">
        <v>2050</v>
      </c>
      <c r="I3181" s="261" t="s">
        <v>50</v>
      </c>
    </row>
    <row r="3182" spans="2:9" x14ac:dyDescent="0.2">
      <c r="B3182" s="247" t="s">
        <v>1176</v>
      </c>
      <c r="C3182" s="258">
        <v>21203</v>
      </c>
      <c r="D3182" s="260">
        <v>0.58611111111111114</v>
      </c>
      <c r="F3182" s="247">
        <v>1640</v>
      </c>
      <c r="H3182" s="261" t="s">
        <v>1750</v>
      </c>
      <c r="I3182" s="261" t="s">
        <v>569</v>
      </c>
    </row>
    <row r="3183" spans="2:9" x14ac:dyDescent="0.2">
      <c r="B3183" s="247" t="s">
        <v>1176</v>
      </c>
      <c r="C3183" s="258">
        <v>21203</v>
      </c>
      <c r="D3183" s="260">
        <v>0.59652777777777777</v>
      </c>
      <c r="F3183" s="247">
        <v>1678</v>
      </c>
      <c r="H3183" s="261" t="s">
        <v>2039</v>
      </c>
      <c r="I3183" s="261" t="s">
        <v>1402</v>
      </c>
    </row>
    <row r="3184" spans="2:9" x14ac:dyDescent="0.2">
      <c r="B3184" s="247" t="s">
        <v>1176</v>
      </c>
      <c r="C3184" s="258">
        <v>21206</v>
      </c>
      <c r="D3184" s="260">
        <v>0.78611111111111109</v>
      </c>
      <c r="F3184" s="247">
        <v>1684</v>
      </c>
      <c r="H3184" s="261" t="s">
        <v>1756</v>
      </c>
      <c r="I3184" s="261" t="s">
        <v>1851</v>
      </c>
    </row>
    <row r="3185" spans="2:10" x14ac:dyDescent="0.2">
      <c r="B3185" s="247" t="s">
        <v>1176</v>
      </c>
      <c r="C3185" s="258">
        <v>21206</v>
      </c>
      <c r="D3185" s="260">
        <v>0.97986111111111107</v>
      </c>
      <c r="F3185" s="247">
        <v>1609</v>
      </c>
      <c r="H3185" s="261" t="s">
        <v>1965</v>
      </c>
      <c r="I3185" s="261" t="s">
        <v>569</v>
      </c>
    </row>
    <row r="3186" spans="2:10" x14ac:dyDescent="0.2">
      <c r="B3186" s="247" t="s">
        <v>1176</v>
      </c>
      <c r="C3186" s="258">
        <v>21210</v>
      </c>
      <c r="D3186" s="260">
        <v>0.55555555555555558</v>
      </c>
      <c r="F3186" s="247">
        <v>3922</v>
      </c>
      <c r="H3186" s="261" t="s">
        <v>1770</v>
      </c>
      <c r="I3186" s="261" t="s">
        <v>569</v>
      </c>
    </row>
    <row r="3187" spans="2:10" x14ac:dyDescent="0.2">
      <c r="B3187" s="247" t="s">
        <v>1176</v>
      </c>
      <c r="C3187" s="258">
        <v>21210</v>
      </c>
      <c r="D3187" s="260">
        <v>0.64027777777777783</v>
      </c>
      <c r="F3187" s="247">
        <v>1698</v>
      </c>
      <c r="H3187" s="261" t="s">
        <v>1781</v>
      </c>
      <c r="I3187" s="261" t="s">
        <v>2051</v>
      </c>
    </row>
    <row r="3188" spans="2:10" x14ac:dyDescent="0.2">
      <c r="B3188" s="247" t="s">
        <v>1176</v>
      </c>
      <c r="C3188" s="258">
        <v>21210</v>
      </c>
      <c r="D3188" s="260">
        <v>0.64652777777777781</v>
      </c>
      <c r="F3188" s="247">
        <v>1690</v>
      </c>
      <c r="H3188" s="261" t="s">
        <v>1801</v>
      </c>
      <c r="I3188" s="261" t="s">
        <v>50</v>
      </c>
    </row>
    <row r="3189" spans="2:10" x14ac:dyDescent="0.2">
      <c r="B3189" s="247" t="s">
        <v>1176</v>
      </c>
      <c r="C3189" s="258">
        <v>21210</v>
      </c>
      <c r="D3189" s="260">
        <v>0.68819444444444444</v>
      </c>
      <c r="F3189" s="247">
        <v>1691</v>
      </c>
      <c r="H3189" s="261" t="s">
        <v>1826</v>
      </c>
      <c r="I3189" s="261" t="s">
        <v>1676</v>
      </c>
    </row>
    <row r="3190" spans="2:10" x14ac:dyDescent="0.2">
      <c r="B3190" s="247" t="s">
        <v>1176</v>
      </c>
      <c r="C3190" s="258">
        <v>21211</v>
      </c>
      <c r="D3190" s="260">
        <v>0.50347222222222221</v>
      </c>
      <c r="E3190" s="32">
        <v>0.52916666666666667</v>
      </c>
      <c r="F3190" s="247">
        <v>1701</v>
      </c>
      <c r="H3190" s="261" t="s">
        <v>1908</v>
      </c>
      <c r="I3190" s="261" t="s">
        <v>2052</v>
      </c>
    </row>
    <row r="3191" spans="2:10" x14ac:dyDescent="0.2">
      <c r="B3191" s="247" t="s">
        <v>1176</v>
      </c>
      <c r="C3191" s="258">
        <v>21211</v>
      </c>
      <c r="D3191" s="260">
        <v>0.52916666666666667</v>
      </c>
      <c r="F3191" s="247">
        <v>864</v>
      </c>
      <c r="H3191" s="261" t="s">
        <v>1747</v>
      </c>
      <c r="I3191" s="261" t="s">
        <v>1997</v>
      </c>
    </row>
    <row r="3192" spans="2:10" x14ac:dyDescent="0.2">
      <c r="B3192" s="247" t="s">
        <v>1176</v>
      </c>
      <c r="C3192" s="258">
        <v>21211</v>
      </c>
      <c r="D3192" s="260">
        <v>0.55486111111111114</v>
      </c>
      <c r="F3192" s="247">
        <v>1013</v>
      </c>
      <c r="H3192" s="261" t="s">
        <v>1730</v>
      </c>
      <c r="I3192" s="261" t="s">
        <v>569</v>
      </c>
    </row>
    <row r="3193" spans="2:10" x14ac:dyDescent="0.2">
      <c r="B3193" s="247" t="s">
        <v>1176</v>
      </c>
      <c r="C3193" s="258">
        <v>21213</v>
      </c>
      <c r="D3193" s="260">
        <v>0.81388888888888899</v>
      </c>
      <c r="F3193" s="247">
        <v>1690</v>
      </c>
      <c r="H3193" s="261" t="s">
        <v>1801</v>
      </c>
      <c r="I3193" s="261" t="s">
        <v>44</v>
      </c>
    </row>
    <row r="3194" spans="2:10" x14ac:dyDescent="0.2">
      <c r="B3194" s="247" t="s">
        <v>1176</v>
      </c>
      <c r="C3194" s="258">
        <v>21214</v>
      </c>
      <c r="D3194" s="260">
        <v>0.80347222222222225</v>
      </c>
      <c r="F3194" s="247">
        <v>1656</v>
      </c>
      <c r="H3194" s="261" t="s">
        <v>1811</v>
      </c>
      <c r="I3194" s="261" t="s">
        <v>62</v>
      </c>
    </row>
    <row r="3195" spans="2:10" x14ac:dyDescent="0.2">
      <c r="B3195" s="38" t="s">
        <v>1176</v>
      </c>
      <c r="C3195" s="300">
        <v>21214</v>
      </c>
      <c r="D3195" s="264">
        <v>0.99444444444444446</v>
      </c>
      <c r="E3195" s="16" t="s">
        <v>666</v>
      </c>
      <c r="F3195" s="16">
        <v>1704</v>
      </c>
      <c r="G3195" s="16" t="s">
        <v>666</v>
      </c>
      <c r="H3195" s="263" t="s">
        <v>1738</v>
      </c>
      <c r="I3195" s="263" t="s">
        <v>49</v>
      </c>
      <c r="J3195" s="413" t="s">
        <v>666</v>
      </c>
    </row>
    <row r="3196" spans="2:10" x14ac:dyDescent="0.2">
      <c r="B3196" s="247" t="s">
        <v>1176</v>
      </c>
      <c r="C3196" s="258">
        <v>21218</v>
      </c>
      <c r="D3196" s="260">
        <v>0.4909722222222222</v>
      </c>
      <c r="F3196" s="247">
        <v>856</v>
      </c>
      <c r="H3196" s="261" t="s">
        <v>1745</v>
      </c>
      <c r="I3196" s="261" t="s">
        <v>50</v>
      </c>
    </row>
    <row r="3197" spans="2:10" x14ac:dyDescent="0.2">
      <c r="B3197" s="247" t="s">
        <v>1176</v>
      </c>
      <c r="C3197" s="258">
        <v>21218</v>
      </c>
      <c r="D3197" s="260">
        <v>0.63611111111111118</v>
      </c>
      <c r="F3197" s="247">
        <v>1715</v>
      </c>
      <c r="H3197" s="261" t="s">
        <v>2053</v>
      </c>
      <c r="I3197" s="261" t="s">
        <v>44</v>
      </c>
    </row>
    <row r="3198" spans="2:10" x14ac:dyDescent="0.2">
      <c r="B3198" s="247" t="s">
        <v>1176</v>
      </c>
      <c r="C3198" s="258">
        <v>21218</v>
      </c>
      <c r="D3198" s="260">
        <v>0.63958333333333328</v>
      </c>
      <c r="F3198" s="247">
        <v>3922</v>
      </c>
      <c r="H3198" s="261" t="s">
        <v>1770</v>
      </c>
      <c r="I3198" s="261" t="s">
        <v>50</v>
      </c>
    </row>
    <row r="3199" spans="2:10" x14ac:dyDescent="0.2">
      <c r="B3199" s="247" t="s">
        <v>1176</v>
      </c>
      <c r="C3199" s="258">
        <v>21218</v>
      </c>
      <c r="D3199" s="260">
        <v>0.71111111111111114</v>
      </c>
      <c r="F3199" s="247">
        <v>1686</v>
      </c>
      <c r="H3199" s="261" t="s">
        <v>1784</v>
      </c>
      <c r="I3199" s="261" t="s">
        <v>1997</v>
      </c>
    </row>
    <row r="3200" spans="2:10" x14ac:dyDescent="0.2">
      <c r="B3200" s="247" t="s">
        <v>1176</v>
      </c>
      <c r="C3200" s="258">
        <v>21219</v>
      </c>
      <c r="D3200" s="260">
        <v>0.50555555555555554</v>
      </c>
      <c r="F3200" s="247">
        <v>1716</v>
      </c>
      <c r="H3200" s="261" t="s">
        <v>1967</v>
      </c>
      <c r="I3200" s="261" t="s">
        <v>192</v>
      </c>
    </row>
    <row r="3201" spans="2:10" x14ac:dyDescent="0.2">
      <c r="B3201" s="247" t="s">
        <v>1176</v>
      </c>
      <c r="C3201" s="258">
        <v>21221</v>
      </c>
      <c r="D3201" s="260">
        <v>0.89513888888888893</v>
      </c>
      <c r="F3201" s="247">
        <v>1672</v>
      </c>
      <c r="H3201" s="261" t="s">
        <v>1836</v>
      </c>
      <c r="I3201" s="261" t="s">
        <v>1851</v>
      </c>
    </row>
    <row r="3202" spans="2:10" x14ac:dyDescent="0.2">
      <c r="B3202" s="247" t="s">
        <v>1176</v>
      </c>
      <c r="C3202" s="258">
        <v>21222</v>
      </c>
      <c r="D3202" s="260">
        <v>0.97361111111111109</v>
      </c>
      <c r="F3202" s="247">
        <v>1619</v>
      </c>
      <c r="H3202" s="261" t="s">
        <v>1960</v>
      </c>
      <c r="I3202" s="261" t="s">
        <v>44</v>
      </c>
    </row>
    <row r="3203" spans="2:10" x14ac:dyDescent="0.2">
      <c r="B3203" s="247" t="s">
        <v>1176</v>
      </c>
      <c r="C3203" s="258">
        <v>21226</v>
      </c>
      <c r="D3203" s="260">
        <v>0.4909722222222222</v>
      </c>
      <c r="F3203" s="247">
        <v>1651</v>
      </c>
      <c r="H3203" s="261" t="s">
        <v>2050</v>
      </c>
      <c r="I3203" s="261" t="s">
        <v>172</v>
      </c>
    </row>
    <row r="3204" spans="2:10" x14ac:dyDescent="0.2">
      <c r="B3204" s="247" t="s">
        <v>1176</v>
      </c>
      <c r="C3204" s="258">
        <v>21226</v>
      </c>
      <c r="D3204" s="260">
        <v>0.58750000000000002</v>
      </c>
      <c r="F3204" s="247">
        <v>1661</v>
      </c>
      <c r="H3204" s="261" t="s">
        <v>1771</v>
      </c>
      <c r="I3204" s="261" t="s">
        <v>1568</v>
      </c>
    </row>
    <row r="3205" spans="2:10" x14ac:dyDescent="0.2">
      <c r="B3205" s="247" t="s">
        <v>1176</v>
      </c>
      <c r="C3205" s="258">
        <v>21226</v>
      </c>
      <c r="D3205" s="260">
        <v>0.60763888888888895</v>
      </c>
      <c r="F3205" s="247">
        <v>1623</v>
      </c>
      <c r="H3205" s="261" t="s">
        <v>1898</v>
      </c>
      <c r="I3205" s="261" t="s">
        <v>1568</v>
      </c>
    </row>
    <row r="3206" spans="2:10" x14ac:dyDescent="0.2">
      <c r="B3206" s="247" t="s">
        <v>1176</v>
      </c>
      <c r="C3206" s="258">
        <v>21227</v>
      </c>
      <c r="D3206" s="260">
        <v>0.41319444444444442</v>
      </c>
      <c r="F3206" s="247">
        <v>1681</v>
      </c>
      <c r="H3206" s="261" t="s">
        <v>1914</v>
      </c>
      <c r="I3206" s="261" t="s">
        <v>192</v>
      </c>
    </row>
    <row r="3207" spans="2:10" x14ac:dyDescent="0.2">
      <c r="B3207" s="247" t="s">
        <v>1176</v>
      </c>
      <c r="C3207" s="258">
        <v>21227</v>
      </c>
      <c r="D3207" s="260">
        <v>0.50763888888888886</v>
      </c>
      <c r="F3207" s="247">
        <v>2113</v>
      </c>
      <c r="H3207" s="261" t="s">
        <v>1841</v>
      </c>
      <c r="I3207" s="261" t="s">
        <v>569</v>
      </c>
    </row>
    <row r="3208" spans="2:10" ht="13.5" thickBot="1" x14ac:dyDescent="0.25">
      <c r="B3208" s="247" t="s">
        <v>1176</v>
      </c>
      <c r="C3208" s="258">
        <v>21227</v>
      </c>
      <c r="D3208" s="260">
        <v>0.72013888888888899</v>
      </c>
      <c r="F3208" s="247">
        <v>1681</v>
      </c>
      <c r="H3208" s="261" t="s">
        <v>1914</v>
      </c>
      <c r="I3208" s="261" t="s">
        <v>102</v>
      </c>
    </row>
    <row r="3209" spans="2:10" x14ac:dyDescent="0.2">
      <c r="B3209" s="248" t="s">
        <v>1176</v>
      </c>
      <c r="C3209" s="283">
        <v>21230</v>
      </c>
      <c r="D3209" s="284">
        <v>0.10833333333333334</v>
      </c>
      <c r="E3209" s="249"/>
      <c r="F3209" s="256">
        <v>1646</v>
      </c>
      <c r="G3209" s="256" t="s">
        <v>666</v>
      </c>
      <c r="H3209" s="285" t="s">
        <v>1751</v>
      </c>
      <c r="I3209" s="285" t="s">
        <v>50</v>
      </c>
      <c r="J3209" s="316" t="s">
        <v>2054</v>
      </c>
    </row>
    <row r="3210" spans="2:10" x14ac:dyDescent="0.2">
      <c r="B3210" s="250" t="s">
        <v>1176</v>
      </c>
      <c r="C3210" s="286">
        <v>21230</v>
      </c>
      <c r="D3210" s="275">
        <v>0.73125000000000007</v>
      </c>
      <c r="E3210" s="20"/>
      <c r="F3210" s="20">
        <v>2007</v>
      </c>
      <c r="G3210" s="20"/>
      <c r="H3210" s="274" t="s">
        <v>1963</v>
      </c>
      <c r="I3210" s="274" t="s">
        <v>50</v>
      </c>
      <c r="J3210" s="320"/>
    </row>
    <row r="3211" spans="2:10" x14ac:dyDescent="0.2">
      <c r="B3211" s="250" t="s">
        <v>1176</v>
      </c>
      <c r="C3211" s="286">
        <v>21230</v>
      </c>
      <c r="D3211" s="275">
        <v>0.73888888888888893</v>
      </c>
      <c r="E3211" s="20"/>
      <c r="F3211" s="20">
        <v>1689</v>
      </c>
      <c r="G3211" s="20"/>
      <c r="H3211" s="274" t="s">
        <v>1736</v>
      </c>
      <c r="I3211" s="274" t="s">
        <v>1702</v>
      </c>
      <c r="J3211" s="320"/>
    </row>
    <row r="3212" spans="2:10" x14ac:dyDescent="0.2">
      <c r="B3212" s="250" t="s">
        <v>1176</v>
      </c>
      <c r="C3212" s="286">
        <v>21230</v>
      </c>
      <c r="D3212" s="275">
        <v>0.75277777777777777</v>
      </c>
      <c r="E3212" s="20"/>
      <c r="F3212" s="20">
        <v>1617</v>
      </c>
      <c r="G3212" s="20"/>
      <c r="H3212" s="274" t="s">
        <v>2007</v>
      </c>
      <c r="I3212" s="274" t="s">
        <v>192</v>
      </c>
      <c r="J3212" s="320"/>
    </row>
    <row r="3213" spans="2:10" x14ac:dyDescent="0.2">
      <c r="B3213" s="250" t="s">
        <v>1176</v>
      </c>
      <c r="C3213" s="286">
        <v>21230</v>
      </c>
      <c r="D3213" s="275">
        <v>0.77777777777777779</v>
      </c>
      <c r="E3213" s="20"/>
      <c r="F3213" s="20">
        <v>1619</v>
      </c>
      <c r="G3213" s="20"/>
      <c r="H3213" s="274" t="s">
        <v>1960</v>
      </c>
      <c r="I3213" s="274" t="s">
        <v>44</v>
      </c>
      <c r="J3213" s="320"/>
    </row>
    <row r="3214" spans="2:10" x14ac:dyDescent="0.2">
      <c r="B3214" s="250" t="s">
        <v>1176</v>
      </c>
      <c r="C3214" s="286">
        <v>21230</v>
      </c>
      <c r="D3214" s="275">
        <v>0.83333333333333337</v>
      </c>
      <c r="E3214" s="20"/>
      <c r="F3214" s="20">
        <v>864</v>
      </c>
      <c r="G3214" s="20"/>
      <c r="H3214" s="274" t="s">
        <v>1747</v>
      </c>
      <c r="I3214" s="274" t="s">
        <v>49</v>
      </c>
      <c r="J3214" s="320"/>
    </row>
    <row r="3215" spans="2:10" x14ac:dyDescent="0.2">
      <c r="B3215" s="250" t="s">
        <v>1176</v>
      </c>
      <c r="C3215" s="286">
        <v>21230</v>
      </c>
      <c r="D3215" s="275">
        <v>0.83472222222222225</v>
      </c>
      <c r="E3215" s="287">
        <v>0.85833333333333339</v>
      </c>
      <c r="F3215" s="20">
        <v>850</v>
      </c>
      <c r="G3215" s="20"/>
      <c r="H3215" s="274" t="s">
        <v>1837</v>
      </c>
      <c r="I3215" s="274" t="s">
        <v>50</v>
      </c>
      <c r="J3215" s="320"/>
    </row>
    <row r="3216" spans="2:10" x14ac:dyDescent="0.2">
      <c r="B3216" s="250" t="s">
        <v>1176</v>
      </c>
      <c r="C3216" s="286">
        <v>21230</v>
      </c>
      <c r="D3216" s="275">
        <v>0.9145833333333333</v>
      </c>
      <c r="E3216" s="20"/>
      <c r="F3216" s="20">
        <v>1663</v>
      </c>
      <c r="G3216" s="20"/>
      <c r="H3216" s="274" t="s">
        <v>1885</v>
      </c>
      <c r="I3216" s="274" t="s">
        <v>1568</v>
      </c>
      <c r="J3216" s="320"/>
    </row>
    <row r="3217" spans="2:10" x14ac:dyDescent="0.2">
      <c r="B3217" s="250" t="s">
        <v>1176</v>
      </c>
      <c r="C3217" s="286">
        <v>21230</v>
      </c>
      <c r="D3217" s="275">
        <v>0.94027777777777777</v>
      </c>
      <c r="E3217" s="20"/>
      <c r="F3217" s="20">
        <v>837</v>
      </c>
      <c r="G3217" s="20"/>
      <c r="H3217" s="274" t="s">
        <v>2017</v>
      </c>
      <c r="I3217" s="274" t="s">
        <v>2055</v>
      </c>
      <c r="J3217" s="320"/>
    </row>
    <row r="3218" spans="2:10" ht="13.5" thickBot="1" x14ac:dyDescent="0.25">
      <c r="B3218" s="251" t="s">
        <v>1176</v>
      </c>
      <c r="C3218" s="288">
        <v>21230</v>
      </c>
      <c r="D3218" s="268">
        <v>0.97638888888888886</v>
      </c>
      <c r="E3218" s="13" t="s">
        <v>666</v>
      </c>
      <c r="F3218" s="13">
        <v>1647</v>
      </c>
      <c r="G3218" s="13" t="s">
        <v>666</v>
      </c>
      <c r="H3218" s="267" t="s">
        <v>1797</v>
      </c>
      <c r="I3218" s="267" t="s">
        <v>44</v>
      </c>
      <c r="J3218" s="321"/>
    </row>
    <row r="3219" spans="2:10" x14ac:dyDescent="0.2">
      <c r="B3219" s="247" t="s">
        <v>1176</v>
      </c>
      <c r="C3219" s="258">
        <v>21231</v>
      </c>
      <c r="D3219" s="260">
        <v>5.5555555555555552E-2</v>
      </c>
      <c r="F3219" s="247">
        <v>1691</v>
      </c>
      <c r="H3219" s="261" t="s">
        <v>1826</v>
      </c>
      <c r="I3219" s="261" t="s">
        <v>192</v>
      </c>
    </row>
    <row r="3220" spans="2:10" x14ac:dyDescent="0.2">
      <c r="B3220" s="34" t="s">
        <v>1176</v>
      </c>
      <c r="C3220" s="282">
        <v>21231</v>
      </c>
      <c r="D3220" s="315" t="s">
        <v>1083</v>
      </c>
      <c r="E3220" s="34" t="s">
        <v>666</v>
      </c>
      <c r="F3220" s="34">
        <v>334</v>
      </c>
      <c r="G3220" s="34" t="s">
        <v>2056</v>
      </c>
      <c r="H3220" s="265" t="s">
        <v>2057</v>
      </c>
      <c r="I3220" s="265" t="s">
        <v>2058</v>
      </c>
      <c r="J3220" s="349" t="s">
        <v>2285</v>
      </c>
    </row>
    <row r="3221" spans="2:10" x14ac:dyDescent="0.2">
      <c r="B3221" s="247" t="s">
        <v>1176</v>
      </c>
      <c r="C3221" s="258">
        <v>21233</v>
      </c>
      <c r="D3221" s="260">
        <v>0.4291666666666667</v>
      </c>
      <c r="F3221" s="247">
        <v>3725</v>
      </c>
      <c r="H3221" s="261" t="s">
        <v>1988</v>
      </c>
      <c r="I3221" s="261" t="s">
        <v>196</v>
      </c>
    </row>
    <row r="3222" spans="2:10" x14ac:dyDescent="0.2">
      <c r="B3222" s="247" t="s">
        <v>1176</v>
      </c>
      <c r="C3222" s="258">
        <v>21233</v>
      </c>
      <c r="D3222" s="260">
        <v>0.87777777777777777</v>
      </c>
      <c r="E3222" s="32">
        <v>0.90347222222222223</v>
      </c>
      <c r="F3222" s="247">
        <v>865</v>
      </c>
      <c r="H3222" s="261" t="s">
        <v>1748</v>
      </c>
      <c r="I3222" s="261" t="s">
        <v>2059</v>
      </c>
    </row>
    <row r="3223" spans="2:10" x14ac:dyDescent="0.2">
      <c r="B3223" s="247" t="s">
        <v>1176</v>
      </c>
      <c r="C3223" s="258">
        <v>21233</v>
      </c>
      <c r="D3223" s="260">
        <v>0.93611111111111101</v>
      </c>
      <c r="E3223" s="32">
        <v>0.96111111111111114</v>
      </c>
      <c r="F3223" s="247">
        <v>1640</v>
      </c>
      <c r="H3223" s="261" t="s">
        <v>1750</v>
      </c>
      <c r="I3223" s="261" t="s">
        <v>196</v>
      </c>
    </row>
    <row r="3224" spans="2:10" x14ac:dyDescent="0.2">
      <c r="B3224" s="247" t="s">
        <v>1176</v>
      </c>
      <c r="C3224" s="258">
        <v>21234</v>
      </c>
      <c r="D3224" s="260">
        <v>0.72361111111111109</v>
      </c>
      <c r="F3224" s="247">
        <v>1647</v>
      </c>
      <c r="H3224" s="261" t="s">
        <v>1797</v>
      </c>
      <c r="I3224" s="261" t="s">
        <v>50</v>
      </c>
    </row>
    <row r="3225" spans="2:10" x14ac:dyDescent="0.2">
      <c r="B3225" s="247" t="s">
        <v>1176</v>
      </c>
      <c r="C3225" s="258">
        <v>21235</v>
      </c>
      <c r="D3225" s="260">
        <v>0.4465277777777778</v>
      </c>
      <c r="F3225" s="247">
        <v>860</v>
      </c>
      <c r="H3225" s="261" t="s">
        <v>1884</v>
      </c>
      <c r="I3225" s="261" t="s">
        <v>569</v>
      </c>
    </row>
    <row r="3226" spans="2:10" x14ac:dyDescent="0.2">
      <c r="B3226" s="247" t="s">
        <v>1176</v>
      </c>
      <c r="C3226" s="258">
        <v>21235</v>
      </c>
      <c r="D3226" s="260">
        <v>0.53125</v>
      </c>
      <c r="F3226" s="247">
        <v>1646</v>
      </c>
      <c r="H3226" s="261" t="s">
        <v>1751</v>
      </c>
      <c r="I3226" s="261" t="s">
        <v>1677</v>
      </c>
    </row>
    <row r="3227" spans="2:10" x14ac:dyDescent="0.2">
      <c r="B3227" s="247" t="s">
        <v>1176</v>
      </c>
      <c r="C3227" s="258">
        <v>21235</v>
      </c>
      <c r="D3227" s="260">
        <v>0.6166666666666667</v>
      </c>
      <c r="F3227" s="247">
        <v>3923</v>
      </c>
      <c r="H3227" s="261" t="s">
        <v>1904</v>
      </c>
      <c r="I3227" s="261" t="s">
        <v>44</v>
      </c>
    </row>
    <row r="3228" spans="2:10" x14ac:dyDescent="0.2">
      <c r="B3228" s="247" t="s">
        <v>1176</v>
      </c>
      <c r="C3228" s="258">
        <v>21237</v>
      </c>
      <c r="D3228" s="260">
        <v>0.77777777777777779</v>
      </c>
      <c r="F3228" s="247">
        <v>834</v>
      </c>
      <c r="H3228" s="261" t="s">
        <v>1727</v>
      </c>
      <c r="I3228" s="261" t="s">
        <v>925</v>
      </c>
    </row>
    <row r="3229" spans="2:10" x14ac:dyDescent="0.2">
      <c r="B3229" s="247" t="s">
        <v>1176</v>
      </c>
      <c r="C3229" s="258">
        <v>21238</v>
      </c>
      <c r="D3229" s="260">
        <v>0.75069444444444444</v>
      </c>
      <c r="F3229" s="247">
        <v>1691</v>
      </c>
      <c r="H3229" s="261" t="s">
        <v>1826</v>
      </c>
      <c r="I3229" s="261" t="s">
        <v>2023</v>
      </c>
    </row>
    <row r="3230" spans="2:10" x14ac:dyDescent="0.2">
      <c r="B3230" s="247" t="s">
        <v>1176</v>
      </c>
      <c r="C3230" s="258">
        <v>21238</v>
      </c>
      <c r="D3230" s="260">
        <v>0.79513888888888884</v>
      </c>
      <c r="F3230" s="247">
        <v>1669</v>
      </c>
      <c r="H3230" s="261" t="s">
        <v>1886</v>
      </c>
      <c r="I3230" s="261" t="s">
        <v>212</v>
      </c>
    </row>
    <row r="3231" spans="2:10" x14ac:dyDescent="0.2">
      <c r="B3231" s="247" t="s">
        <v>1176</v>
      </c>
      <c r="C3231" s="258">
        <v>21239</v>
      </c>
      <c r="D3231" s="260">
        <v>4.027777777777778E-2</v>
      </c>
      <c r="F3231" s="247">
        <v>1707</v>
      </c>
      <c r="H3231" s="261" t="s">
        <v>1838</v>
      </c>
      <c r="I3231" s="261" t="s">
        <v>925</v>
      </c>
    </row>
    <row r="3232" spans="2:10" x14ac:dyDescent="0.2">
      <c r="B3232" s="247" t="s">
        <v>1176</v>
      </c>
      <c r="C3232" s="258">
        <v>21239</v>
      </c>
      <c r="D3232" s="260">
        <v>4.2361111111111106E-2</v>
      </c>
      <c r="F3232" s="247">
        <v>1613</v>
      </c>
      <c r="H3232" s="261" t="s">
        <v>1792</v>
      </c>
      <c r="I3232" s="261" t="s">
        <v>739</v>
      </c>
    </row>
    <row r="3233" spans="2:10" x14ac:dyDescent="0.2">
      <c r="B3233" s="247" t="s">
        <v>1176</v>
      </c>
      <c r="C3233" s="258">
        <v>21239</v>
      </c>
      <c r="D3233" s="260">
        <v>8.0555555555555561E-2</v>
      </c>
      <c r="F3233" s="247">
        <v>1612</v>
      </c>
      <c r="H3233" s="261" t="s">
        <v>1775</v>
      </c>
      <c r="I3233" s="261" t="s">
        <v>192</v>
      </c>
    </row>
    <row r="3234" spans="2:10" x14ac:dyDescent="0.2">
      <c r="B3234" s="247" t="s">
        <v>1176</v>
      </c>
      <c r="C3234" s="258">
        <v>21239</v>
      </c>
      <c r="D3234" s="260">
        <v>0.10555555555555556</v>
      </c>
      <c r="F3234" s="247">
        <v>1687</v>
      </c>
      <c r="H3234" s="261" t="s">
        <v>1757</v>
      </c>
      <c r="I3234" s="261" t="s">
        <v>1945</v>
      </c>
    </row>
    <row r="3235" spans="2:10" x14ac:dyDescent="0.2">
      <c r="B3235" s="247" t="s">
        <v>1176</v>
      </c>
      <c r="C3235" s="258">
        <v>21239</v>
      </c>
      <c r="D3235" s="260">
        <v>0.26458333333333334</v>
      </c>
      <c r="F3235" s="247">
        <v>1675</v>
      </c>
      <c r="H3235" s="261" t="s">
        <v>1776</v>
      </c>
      <c r="I3235" s="261" t="s">
        <v>2060</v>
      </c>
    </row>
    <row r="3236" spans="2:10" x14ac:dyDescent="0.2">
      <c r="B3236" s="247" t="s">
        <v>1176</v>
      </c>
      <c r="C3236" s="258">
        <v>21239</v>
      </c>
      <c r="D3236" s="260">
        <v>0.31875000000000003</v>
      </c>
      <c r="F3236" s="247">
        <v>1671</v>
      </c>
      <c r="H3236" s="261" t="s">
        <v>1754</v>
      </c>
      <c r="I3236" s="261" t="s">
        <v>50</v>
      </c>
    </row>
    <row r="3237" spans="2:10" x14ac:dyDescent="0.2">
      <c r="B3237" s="247" t="s">
        <v>1176</v>
      </c>
      <c r="C3237" s="258">
        <v>21239</v>
      </c>
      <c r="D3237" s="260">
        <v>0.61875000000000002</v>
      </c>
      <c r="F3237" s="247">
        <v>832</v>
      </c>
      <c r="H3237" s="261" t="s">
        <v>2061</v>
      </c>
      <c r="I3237" s="261" t="s">
        <v>2055</v>
      </c>
    </row>
    <row r="3238" spans="2:10" x14ac:dyDescent="0.2">
      <c r="B3238" s="247" t="s">
        <v>1176</v>
      </c>
      <c r="C3238" s="258">
        <v>21239</v>
      </c>
      <c r="D3238" s="260">
        <v>0.71180555555555547</v>
      </c>
      <c r="F3238" s="247">
        <v>1693</v>
      </c>
      <c r="H3238" s="261" t="s">
        <v>1737</v>
      </c>
      <c r="I3238" s="261" t="s">
        <v>1997</v>
      </c>
    </row>
    <row r="3239" spans="2:10" x14ac:dyDescent="0.2">
      <c r="B3239" s="38" t="s">
        <v>1176</v>
      </c>
      <c r="C3239" s="300">
        <v>21243</v>
      </c>
      <c r="D3239" s="264">
        <v>0.6694444444444444</v>
      </c>
      <c r="E3239" s="16" t="s">
        <v>666</v>
      </c>
      <c r="F3239" s="16">
        <v>1613</v>
      </c>
      <c r="G3239" s="16" t="s">
        <v>666</v>
      </c>
      <c r="H3239" s="263" t="s">
        <v>1792</v>
      </c>
      <c r="I3239" s="263" t="s">
        <v>50</v>
      </c>
      <c r="J3239" s="413" t="s">
        <v>666</v>
      </c>
    </row>
    <row r="3240" spans="2:10" x14ac:dyDescent="0.2">
      <c r="B3240" s="247" t="s">
        <v>1176</v>
      </c>
      <c r="C3240" s="258">
        <v>21245</v>
      </c>
      <c r="D3240" s="260">
        <v>0.84027777777777779</v>
      </c>
      <c r="F3240" s="247">
        <v>1013</v>
      </c>
      <c r="H3240" s="261" t="s">
        <v>1730</v>
      </c>
      <c r="I3240" s="261" t="s">
        <v>1851</v>
      </c>
    </row>
    <row r="3241" spans="2:10" x14ac:dyDescent="0.2">
      <c r="B3241" s="247" t="s">
        <v>1176</v>
      </c>
      <c r="C3241" s="258">
        <v>21245</v>
      </c>
      <c r="D3241" s="260">
        <v>0.94861111111111107</v>
      </c>
      <c r="F3241" s="247">
        <v>3760</v>
      </c>
      <c r="H3241" s="261" t="s">
        <v>1818</v>
      </c>
      <c r="I3241" s="261" t="s">
        <v>1105</v>
      </c>
    </row>
    <row r="3242" spans="2:10" x14ac:dyDescent="0.2">
      <c r="B3242" s="247" t="s">
        <v>1176</v>
      </c>
      <c r="C3242" s="258">
        <v>21246</v>
      </c>
      <c r="D3242" s="260">
        <v>5.5555555555555558E-3</v>
      </c>
      <c r="F3242" s="247">
        <v>2110</v>
      </c>
      <c r="H3242" s="261" t="s">
        <v>1760</v>
      </c>
      <c r="I3242" s="261" t="s">
        <v>1851</v>
      </c>
    </row>
    <row r="3243" spans="2:10" x14ac:dyDescent="0.2">
      <c r="B3243" s="247" t="s">
        <v>1176</v>
      </c>
      <c r="C3243" s="258">
        <v>21246</v>
      </c>
      <c r="D3243" s="260">
        <v>3.5416666666666666E-2</v>
      </c>
      <c r="F3243" s="247">
        <v>1693</v>
      </c>
      <c r="H3243" s="261" t="s">
        <v>1737</v>
      </c>
      <c r="I3243" s="261" t="s">
        <v>1676</v>
      </c>
    </row>
    <row r="3244" spans="2:10" x14ac:dyDescent="0.2">
      <c r="B3244" s="247" t="s">
        <v>1176</v>
      </c>
      <c r="C3244" s="258">
        <v>21246</v>
      </c>
      <c r="D3244" s="260">
        <v>0.14861111111111111</v>
      </c>
      <c r="F3244" s="247">
        <v>836</v>
      </c>
      <c r="H3244" s="261" t="s">
        <v>1942</v>
      </c>
      <c r="I3244" s="261" t="s">
        <v>1676</v>
      </c>
    </row>
    <row r="3245" spans="2:10" x14ac:dyDescent="0.2">
      <c r="B3245" s="247" t="s">
        <v>1176</v>
      </c>
      <c r="C3245" s="258">
        <v>21246</v>
      </c>
      <c r="D3245" s="260">
        <v>0.19999999999999998</v>
      </c>
      <c r="F3245" s="247">
        <v>1689</v>
      </c>
      <c r="H3245" s="261" t="s">
        <v>1736</v>
      </c>
      <c r="I3245" s="261" t="s">
        <v>923</v>
      </c>
    </row>
    <row r="3246" spans="2:10" x14ac:dyDescent="0.2">
      <c r="B3246" s="247" t="s">
        <v>1176</v>
      </c>
      <c r="C3246" s="258">
        <v>21246</v>
      </c>
      <c r="D3246" s="260">
        <v>0.7368055555555556</v>
      </c>
      <c r="F3246" s="247">
        <v>1695</v>
      </c>
      <c r="H3246" s="261" t="s">
        <v>1915</v>
      </c>
      <c r="I3246" s="261" t="s">
        <v>196</v>
      </c>
    </row>
    <row r="3247" spans="2:10" x14ac:dyDescent="0.2">
      <c r="B3247" s="247" t="s">
        <v>1176</v>
      </c>
      <c r="C3247" s="258">
        <v>21246</v>
      </c>
      <c r="D3247" s="260">
        <v>0.94930555555555562</v>
      </c>
      <c r="F3247" s="247">
        <v>856</v>
      </c>
      <c r="H3247" s="261" t="s">
        <v>1745</v>
      </c>
      <c r="I3247" s="261" t="s">
        <v>1676</v>
      </c>
    </row>
    <row r="3248" spans="2:10" x14ac:dyDescent="0.2">
      <c r="B3248" s="247" t="s">
        <v>1176</v>
      </c>
      <c r="C3248" s="258">
        <v>21247</v>
      </c>
      <c r="D3248" s="260">
        <v>2.0833333333333333E-3</v>
      </c>
      <c r="E3248" s="32">
        <v>4.8611111111111112E-2</v>
      </c>
      <c r="F3248" s="247">
        <v>845</v>
      </c>
      <c r="H3248" s="261" t="s">
        <v>1829</v>
      </c>
      <c r="I3248" s="261" t="s">
        <v>50</v>
      </c>
    </row>
    <row r="3249" spans="2:9" x14ac:dyDescent="0.2">
      <c r="B3249" s="247" t="s">
        <v>1176</v>
      </c>
      <c r="C3249" s="258">
        <v>21250</v>
      </c>
      <c r="D3249" s="260">
        <v>0.39027777777777778</v>
      </c>
      <c r="F3249" s="247">
        <v>859</v>
      </c>
      <c r="H3249" s="261" t="s">
        <v>1821</v>
      </c>
      <c r="I3249" s="261" t="s">
        <v>1997</v>
      </c>
    </row>
    <row r="3250" spans="2:9" x14ac:dyDescent="0.2">
      <c r="B3250" s="247" t="s">
        <v>1176</v>
      </c>
      <c r="C3250" s="258">
        <v>21250</v>
      </c>
      <c r="D3250" s="260">
        <v>0.53263888888888888</v>
      </c>
      <c r="F3250" s="247">
        <v>1610</v>
      </c>
      <c r="H3250" s="261" t="s">
        <v>2028</v>
      </c>
      <c r="I3250" s="261" t="s">
        <v>1478</v>
      </c>
    </row>
    <row r="3251" spans="2:9" x14ac:dyDescent="0.2">
      <c r="B3251" s="247" t="s">
        <v>1176</v>
      </c>
      <c r="C3251" s="258">
        <v>21250</v>
      </c>
      <c r="D3251" s="260">
        <v>0.5541666666666667</v>
      </c>
      <c r="F3251" s="247">
        <v>865</v>
      </c>
      <c r="H3251" s="261" t="s">
        <v>1748</v>
      </c>
      <c r="I3251" s="261" t="s">
        <v>44</v>
      </c>
    </row>
    <row r="3252" spans="2:9" x14ac:dyDescent="0.2">
      <c r="B3252" s="247" t="s">
        <v>1176</v>
      </c>
      <c r="C3252" s="258">
        <v>21250</v>
      </c>
      <c r="D3252" s="260">
        <v>0.57013888888888886</v>
      </c>
      <c r="F3252" s="247">
        <v>1689</v>
      </c>
      <c r="H3252" s="261" t="s">
        <v>1736</v>
      </c>
      <c r="I3252" s="261" t="s">
        <v>2062</v>
      </c>
    </row>
    <row r="3253" spans="2:9" x14ac:dyDescent="0.2">
      <c r="B3253" s="247" t="s">
        <v>1176</v>
      </c>
      <c r="C3253" s="258">
        <v>21251</v>
      </c>
      <c r="D3253" s="260">
        <v>0.42152777777777778</v>
      </c>
      <c r="F3253" s="247">
        <v>832</v>
      </c>
      <c r="H3253" s="261" t="s">
        <v>2061</v>
      </c>
      <c r="I3253" s="261" t="s">
        <v>664</v>
      </c>
    </row>
    <row r="3254" spans="2:9" x14ac:dyDescent="0.2">
      <c r="B3254" s="247" t="s">
        <v>1176</v>
      </c>
      <c r="C3254" s="258">
        <v>21251</v>
      </c>
      <c r="D3254" s="260">
        <v>0.55763888888888891</v>
      </c>
      <c r="F3254" s="247">
        <v>1692</v>
      </c>
      <c r="H3254" s="261" t="s">
        <v>1774</v>
      </c>
      <c r="I3254" s="261" t="s">
        <v>171</v>
      </c>
    </row>
    <row r="3255" spans="2:9" x14ac:dyDescent="0.2">
      <c r="B3255" s="247" t="s">
        <v>1176</v>
      </c>
      <c r="C3255" s="258">
        <v>21253</v>
      </c>
      <c r="D3255" s="260">
        <v>0.78749999999999998</v>
      </c>
      <c r="F3255" s="247">
        <v>1641</v>
      </c>
      <c r="H3255" s="261" t="s">
        <v>1789</v>
      </c>
      <c r="I3255" s="261" t="s">
        <v>569</v>
      </c>
    </row>
    <row r="3256" spans="2:9" x14ac:dyDescent="0.2">
      <c r="B3256" s="247" t="s">
        <v>1176</v>
      </c>
      <c r="C3256" s="258">
        <v>21254</v>
      </c>
      <c r="D3256" s="260">
        <v>0.7583333333333333</v>
      </c>
      <c r="E3256" s="32">
        <v>0.8027777777777777</v>
      </c>
      <c r="F3256" s="247">
        <v>1692</v>
      </c>
      <c r="H3256" s="261" t="s">
        <v>1774</v>
      </c>
      <c r="I3256" s="261" t="s">
        <v>2063</v>
      </c>
    </row>
    <row r="3257" spans="2:9" x14ac:dyDescent="0.2">
      <c r="B3257" s="247" t="s">
        <v>1176</v>
      </c>
      <c r="C3257" s="258">
        <v>21254</v>
      </c>
      <c r="D3257" s="260">
        <v>0.87291666666666667</v>
      </c>
      <c r="F3257" s="247">
        <v>1986</v>
      </c>
      <c r="H3257" s="261" t="s">
        <v>2009</v>
      </c>
      <c r="I3257" s="261" t="s">
        <v>44</v>
      </c>
    </row>
    <row r="3258" spans="2:9" x14ac:dyDescent="0.2">
      <c r="B3258" s="247" t="s">
        <v>1176</v>
      </c>
      <c r="C3258" s="258">
        <v>21254</v>
      </c>
      <c r="D3258" s="260">
        <v>0.92986111111111114</v>
      </c>
      <c r="F3258" s="247">
        <v>2115</v>
      </c>
      <c r="H3258" s="261" t="s">
        <v>2001</v>
      </c>
      <c r="I3258" s="261" t="s">
        <v>1105</v>
      </c>
    </row>
    <row r="3259" spans="2:9" x14ac:dyDescent="0.2">
      <c r="B3259" s="247" t="s">
        <v>1176</v>
      </c>
      <c r="C3259" s="258">
        <v>21254</v>
      </c>
      <c r="D3259" s="260">
        <v>0.93888888888888899</v>
      </c>
      <c r="F3259" s="247">
        <v>1640</v>
      </c>
      <c r="H3259" s="261" t="s">
        <v>1750</v>
      </c>
      <c r="I3259" s="261" t="s">
        <v>569</v>
      </c>
    </row>
    <row r="3260" spans="2:9" x14ac:dyDescent="0.2">
      <c r="B3260" s="247" t="s">
        <v>1176</v>
      </c>
      <c r="C3260" s="258">
        <v>21258</v>
      </c>
      <c r="D3260" s="260">
        <v>0.42430555555555555</v>
      </c>
      <c r="F3260" s="247">
        <v>891</v>
      </c>
      <c r="H3260" s="261" t="s">
        <v>1682</v>
      </c>
      <c r="I3260" s="261" t="s">
        <v>1997</v>
      </c>
    </row>
    <row r="3261" spans="2:9" x14ac:dyDescent="0.2">
      <c r="B3261" s="247" t="s">
        <v>1176</v>
      </c>
      <c r="C3261" s="258">
        <v>21258</v>
      </c>
      <c r="D3261" s="260">
        <v>0.44930555555555557</v>
      </c>
      <c r="F3261" s="247">
        <v>854</v>
      </c>
      <c r="H3261" s="261" t="s">
        <v>2064</v>
      </c>
      <c r="I3261" s="261" t="s">
        <v>50</v>
      </c>
    </row>
    <row r="3262" spans="2:9" x14ac:dyDescent="0.2">
      <c r="B3262" s="247" t="s">
        <v>1176</v>
      </c>
      <c r="C3262" s="258">
        <v>21258</v>
      </c>
      <c r="D3262" s="260">
        <v>0.57500000000000007</v>
      </c>
      <c r="F3262" s="247">
        <v>1624</v>
      </c>
      <c r="H3262" s="261" t="s">
        <v>1785</v>
      </c>
      <c r="I3262" s="261" t="s">
        <v>91</v>
      </c>
    </row>
    <row r="3263" spans="2:9" x14ac:dyDescent="0.2">
      <c r="B3263" s="247" t="s">
        <v>1176</v>
      </c>
      <c r="C3263" s="258">
        <v>21258</v>
      </c>
      <c r="D3263" s="260">
        <v>0.64861111111111114</v>
      </c>
      <c r="F3263" s="247">
        <v>1626</v>
      </c>
      <c r="H3263" s="261" t="s">
        <v>1807</v>
      </c>
      <c r="I3263" s="261" t="s">
        <v>1851</v>
      </c>
    </row>
    <row r="3264" spans="2:9" x14ac:dyDescent="0.2">
      <c r="B3264" s="247" t="s">
        <v>1176</v>
      </c>
      <c r="C3264" s="258">
        <v>21259</v>
      </c>
      <c r="D3264" s="260">
        <v>0.48888888888888887</v>
      </c>
      <c r="F3264" s="247">
        <v>1695</v>
      </c>
      <c r="H3264" s="261" t="s">
        <v>1915</v>
      </c>
      <c r="I3264" s="261" t="s">
        <v>44</v>
      </c>
    </row>
    <row r="3265" spans="2:9" x14ac:dyDescent="0.2">
      <c r="B3265" s="247" t="s">
        <v>1176</v>
      </c>
      <c r="C3265" s="258">
        <v>21261</v>
      </c>
      <c r="D3265" s="260">
        <v>0.77638888888888891</v>
      </c>
      <c r="F3265" s="247">
        <v>3922</v>
      </c>
      <c r="H3265" s="261" t="s">
        <v>1770</v>
      </c>
      <c r="I3265" s="261" t="s">
        <v>50</v>
      </c>
    </row>
    <row r="3266" spans="2:9" x14ac:dyDescent="0.2">
      <c r="B3266" s="247" t="s">
        <v>1176</v>
      </c>
      <c r="C3266" s="258">
        <v>21261</v>
      </c>
      <c r="D3266" s="260">
        <v>0.84930555555555554</v>
      </c>
      <c r="F3266" s="247">
        <v>1617</v>
      </c>
      <c r="H3266" s="261" t="s">
        <v>2007</v>
      </c>
      <c r="I3266" s="261" t="s">
        <v>192</v>
      </c>
    </row>
    <row r="3267" spans="2:9" x14ac:dyDescent="0.2">
      <c r="B3267" s="247" t="s">
        <v>1176</v>
      </c>
      <c r="C3267" s="258">
        <v>21262</v>
      </c>
      <c r="D3267" s="260">
        <v>5.9027777777777783E-2</v>
      </c>
      <c r="F3267" s="247">
        <v>864</v>
      </c>
      <c r="H3267" s="261" t="s">
        <v>1747</v>
      </c>
      <c r="I3267" s="261" t="s">
        <v>1347</v>
      </c>
    </row>
    <row r="3268" spans="2:9" x14ac:dyDescent="0.2">
      <c r="B3268" s="247" t="s">
        <v>1176</v>
      </c>
      <c r="C3268" s="258">
        <v>21262</v>
      </c>
      <c r="D3268" s="260">
        <v>0.7402777777777777</v>
      </c>
      <c r="E3268" s="32">
        <v>0.76180555555555562</v>
      </c>
      <c r="F3268" s="247">
        <v>1692</v>
      </c>
      <c r="H3268" s="261" t="s">
        <v>1774</v>
      </c>
      <c r="I3268" s="261" t="s">
        <v>192</v>
      </c>
    </row>
    <row r="3269" spans="2:9" x14ac:dyDescent="0.2">
      <c r="B3269" s="247" t="s">
        <v>1176</v>
      </c>
      <c r="C3269" s="258">
        <v>21262</v>
      </c>
      <c r="D3269" s="260">
        <v>0.83194444444444438</v>
      </c>
      <c r="F3269" s="247">
        <v>1644</v>
      </c>
      <c r="H3269" s="261" t="s">
        <v>1777</v>
      </c>
      <c r="I3269" s="261" t="s">
        <v>50</v>
      </c>
    </row>
    <row r="3270" spans="2:9" x14ac:dyDescent="0.2">
      <c r="B3270" s="247" t="s">
        <v>1176</v>
      </c>
      <c r="C3270" s="258">
        <v>21262</v>
      </c>
      <c r="D3270" s="260">
        <v>0.87152777777777779</v>
      </c>
      <c r="F3270" s="247">
        <v>891</v>
      </c>
      <c r="H3270" s="261" t="s">
        <v>1682</v>
      </c>
      <c r="I3270" s="261" t="s">
        <v>44</v>
      </c>
    </row>
    <row r="3271" spans="2:9" x14ac:dyDescent="0.2">
      <c r="B3271" s="247" t="s">
        <v>1176</v>
      </c>
      <c r="C3271" s="258">
        <v>21266</v>
      </c>
      <c r="D3271" s="260">
        <v>0.51111111111111118</v>
      </c>
      <c r="F3271" s="247">
        <v>1644</v>
      </c>
      <c r="H3271" s="261" t="s">
        <v>1777</v>
      </c>
      <c r="I3271" s="261" t="s">
        <v>44</v>
      </c>
    </row>
    <row r="3272" spans="2:9" x14ac:dyDescent="0.2">
      <c r="B3272" s="247" t="s">
        <v>1176</v>
      </c>
      <c r="C3272" s="258">
        <v>21266</v>
      </c>
      <c r="D3272" s="260">
        <v>0.53819444444444442</v>
      </c>
      <c r="F3272" s="247">
        <v>1656</v>
      </c>
      <c r="H3272" s="261" t="s">
        <v>1811</v>
      </c>
      <c r="I3272" s="261" t="s">
        <v>2065</v>
      </c>
    </row>
    <row r="3273" spans="2:9" x14ac:dyDescent="0.2">
      <c r="B3273" s="247" t="s">
        <v>1176</v>
      </c>
      <c r="C3273" s="258">
        <v>21266</v>
      </c>
      <c r="D3273" s="260">
        <v>0.58680555555555558</v>
      </c>
      <c r="F3273" s="247">
        <v>1657</v>
      </c>
      <c r="H3273" s="261" t="s">
        <v>1769</v>
      </c>
      <c r="I3273" s="261" t="s">
        <v>50</v>
      </c>
    </row>
    <row r="3274" spans="2:9" x14ac:dyDescent="0.2">
      <c r="B3274" s="247" t="s">
        <v>1176</v>
      </c>
      <c r="C3274" s="258">
        <v>21266</v>
      </c>
      <c r="D3274" s="260">
        <v>0.80625000000000002</v>
      </c>
      <c r="F3274" s="247">
        <v>1669</v>
      </c>
      <c r="H3274" s="261" t="s">
        <v>1886</v>
      </c>
      <c r="I3274" s="261" t="s">
        <v>1945</v>
      </c>
    </row>
    <row r="3275" spans="2:9" x14ac:dyDescent="0.2">
      <c r="B3275" s="247" t="s">
        <v>1176</v>
      </c>
      <c r="C3275" s="258">
        <v>21267</v>
      </c>
      <c r="D3275" s="260">
        <v>0.4680555555555555</v>
      </c>
      <c r="F3275" s="247">
        <v>1682</v>
      </c>
      <c r="H3275" s="261" t="s">
        <v>1755</v>
      </c>
      <c r="I3275" s="261" t="s">
        <v>1676</v>
      </c>
    </row>
    <row r="3276" spans="2:9" x14ac:dyDescent="0.2">
      <c r="B3276" s="247" t="s">
        <v>1176</v>
      </c>
      <c r="C3276" s="258">
        <v>21267</v>
      </c>
      <c r="D3276" s="260">
        <v>0.51597222222222217</v>
      </c>
      <c r="F3276" s="247">
        <v>1667</v>
      </c>
      <c r="H3276" s="261" t="s">
        <v>1734</v>
      </c>
      <c r="I3276" s="261" t="s">
        <v>2065</v>
      </c>
    </row>
    <row r="3277" spans="2:9" x14ac:dyDescent="0.2">
      <c r="B3277" s="247" t="s">
        <v>1176</v>
      </c>
      <c r="C3277" s="258">
        <v>21267</v>
      </c>
      <c r="D3277" s="260">
        <v>0.5756944444444444</v>
      </c>
      <c r="F3277" s="247">
        <v>1655</v>
      </c>
      <c r="H3277" s="261" t="s">
        <v>1799</v>
      </c>
      <c r="I3277" s="261" t="s">
        <v>569</v>
      </c>
    </row>
    <row r="3278" spans="2:9" x14ac:dyDescent="0.2">
      <c r="B3278" s="247" t="s">
        <v>1176</v>
      </c>
      <c r="C3278" s="258">
        <v>21267</v>
      </c>
      <c r="D3278" s="260">
        <v>0.58124999999999993</v>
      </c>
      <c r="F3278" s="247">
        <v>1657</v>
      </c>
      <c r="H3278" s="261" t="s">
        <v>1769</v>
      </c>
      <c r="I3278" s="261" t="s">
        <v>569</v>
      </c>
    </row>
    <row r="3279" spans="2:9" x14ac:dyDescent="0.2">
      <c r="B3279" s="247" t="s">
        <v>1176</v>
      </c>
      <c r="C3279" s="258">
        <v>21270</v>
      </c>
      <c r="D3279" s="260">
        <v>0.90347222222222223</v>
      </c>
      <c r="F3279" s="247">
        <v>1670</v>
      </c>
      <c r="H3279" s="261" t="s">
        <v>2002</v>
      </c>
      <c r="I3279" s="261" t="s">
        <v>44</v>
      </c>
    </row>
    <row r="3280" spans="2:9" x14ac:dyDescent="0.2">
      <c r="B3280" s="247" t="s">
        <v>1176</v>
      </c>
      <c r="C3280" s="258">
        <v>21274</v>
      </c>
      <c r="D3280" s="260">
        <v>0.4152777777777778</v>
      </c>
      <c r="F3280" s="247">
        <v>858</v>
      </c>
      <c r="H3280" s="261" t="s">
        <v>2005</v>
      </c>
      <c r="I3280" s="261" t="s">
        <v>50</v>
      </c>
    </row>
    <row r="3281" spans="2:10" x14ac:dyDescent="0.2">
      <c r="B3281" s="247" t="s">
        <v>1176</v>
      </c>
      <c r="C3281" s="258">
        <v>21274</v>
      </c>
      <c r="D3281" s="260">
        <v>0.96180555555555547</v>
      </c>
      <c r="F3281" s="247">
        <v>891</v>
      </c>
      <c r="H3281" s="261" t="s">
        <v>1682</v>
      </c>
      <c r="I3281" s="261" t="s">
        <v>1997</v>
      </c>
    </row>
    <row r="3282" spans="2:10" x14ac:dyDescent="0.2">
      <c r="B3282" s="247" t="s">
        <v>1176</v>
      </c>
      <c r="C3282" s="258">
        <v>21274</v>
      </c>
      <c r="D3282" s="260">
        <v>0.51597222222222217</v>
      </c>
      <c r="E3282" s="32">
        <v>0.54861111111111105</v>
      </c>
      <c r="F3282" s="247">
        <v>955</v>
      </c>
      <c r="G3282" s="247" t="s">
        <v>2066</v>
      </c>
      <c r="H3282" s="261" t="s">
        <v>2067</v>
      </c>
      <c r="I3282" s="261" t="s">
        <v>2068</v>
      </c>
      <c r="J3282" s="348" t="s">
        <v>2320</v>
      </c>
    </row>
    <row r="3283" spans="2:10" x14ac:dyDescent="0.2">
      <c r="B3283" s="247" t="s">
        <v>1176</v>
      </c>
      <c r="C3283" s="258">
        <v>21274</v>
      </c>
      <c r="D3283" s="260">
        <v>0.65763888888888888</v>
      </c>
      <c r="F3283" s="247">
        <v>3716</v>
      </c>
      <c r="H3283" s="261" t="s">
        <v>1791</v>
      </c>
      <c r="I3283" s="261" t="s">
        <v>44</v>
      </c>
    </row>
    <row r="3284" spans="2:10" x14ac:dyDescent="0.2">
      <c r="B3284" s="38" t="s">
        <v>1176</v>
      </c>
      <c r="C3284" s="300">
        <v>21274</v>
      </c>
      <c r="D3284" s="264">
        <v>0.68402777777777779</v>
      </c>
      <c r="E3284" s="44">
        <v>0.72222222222222221</v>
      </c>
      <c r="F3284" s="16">
        <v>2007</v>
      </c>
      <c r="G3284" s="16" t="s">
        <v>666</v>
      </c>
      <c r="H3284" s="263" t="s">
        <v>1963</v>
      </c>
      <c r="I3284" s="263" t="s">
        <v>61</v>
      </c>
      <c r="J3284" s="413" t="s">
        <v>666</v>
      </c>
    </row>
    <row r="3285" spans="2:10" x14ac:dyDescent="0.2">
      <c r="B3285" s="247" t="s">
        <v>1176</v>
      </c>
      <c r="C3285" s="258">
        <v>21277</v>
      </c>
      <c r="D3285" s="260">
        <v>0.78263888888888899</v>
      </c>
      <c r="F3285" s="247">
        <v>1692</v>
      </c>
      <c r="H3285" s="261" t="s">
        <v>1774</v>
      </c>
      <c r="I3285" s="261" t="s">
        <v>171</v>
      </c>
    </row>
    <row r="3286" spans="2:10" x14ac:dyDescent="0.2">
      <c r="B3286" s="247" t="s">
        <v>1176</v>
      </c>
      <c r="C3286" s="258">
        <v>21277</v>
      </c>
      <c r="D3286" s="260">
        <v>0.88750000000000007</v>
      </c>
      <c r="F3286" s="247">
        <v>834</v>
      </c>
      <c r="H3286" s="261" t="s">
        <v>1727</v>
      </c>
      <c r="I3286" s="261" t="s">
        <v>925</v>
      </c>
    </row>
    <row r="3287" spans="2:10" x14ac:dyDescent="0.2">
      <c r="B3287" s="247" t="s">
        <v>1176</v>
      </c>
      <c r="C3287" s="258">
        <v>21277</v>
      </c>
      <c r="D3287" s="260">
        <v>0.91319444444444453</v>
      </c>
      <c r="F3287" s="247">
        <v>1612</v>
      </c>
      <c r="H3287" s="261" t="s">
        <v>1775</v>
      </c>
      <c r="I3287" s="261" t="s">
        <v>44</v>
      </c>
    </row>
    <row r="3288" spans="2:10" x14ac:dyDescent="0.2">
      <c r="B3288" s="247" t="s">
        <v>1176</v>
      </c>
      <c r="C3288" s="258">
        <v>21278</v>
      </c>
      <c r="D3288" s="260">
        <v>7.7083333333333337E-2</v>
      </c>
      <c r="F3288" s="247">
        <v>1719</v>
      </c>
      <c r="H3288" s="261" t="s">
        <v>2037</v>
      </c>
      <c r="I3288" s="261" t="s">
        <v>419</v>
      </c>
    </row>
    <row r="3289" spans="2:10" x14ac:dyDescent="0.2">
      <c r="B3289" s="247" t="s">
        <v>1176</v>
      </c>
      <c r="C3289" s="258">
        <v>21279</v>
      </c>
      <c r="D3289" s="260">
        <v>4.7916666666666663E-2</v>
      </c>
      <c r="F3289" s="247">
        <v>1720</v>
      </c>
      <c r="H3289" s="261" t="s">
        <v>1782</v>
      </c>
      <c r="I3289" s="261" t="s">
        <v>44</v>
      </c>
    </row>
    <row r="3290" spans="2:10" x14ac:dyDescent="0.2">
      <c r="B3290" s="247" t="s">
        <v>1176</v>
      </c>
      <c r="C3290" s="258">
        <v>21279</v>
      </c>
      <c r="D3290" s="260">
        <v>0.33749999999999997</v>
      </c>
      <c r="F3290" s="247">
        <v>1646</v>
      </c>
      <c r="H3290" s="261" t="s">
        <v>1751</v>
      </c>
      <c r="I3290" s="261" t="s">
        <v>50</v>
      </c>
    </row>
    <row r="3291" spans="2:10" x14ac:dyDescent="0.2">
      <c r="B3291" s="247" t="s">
        <v>1176</v>
      </c>
      <c r="C3291" s="258">
        <v>21282</v>
      </c>
      <c r="D3291" s="260">
        <v>0.6381944444444444</v>
      </c>
      <c r="F3291" s="247">
        <v>2200</v>
      </c>
      <c r="H3291" s="261" t="s">
        <v>2069</v>
      </c>
      <c r="I3291" s="261" t="s">
        <v>44</v>
      </c>
    </row>
    <row r="3292" spans="2:10" x14ac:dyDescent="0.2">
      <c r="B3292" s="247" t="s">
        <v>1176</v>
      </c>
      <c r="C3292" s="258">
        <v>21283</v>
      </c>
      <c r="D3292" s="260">
        <v>0.63402777777777775</v>
      </c>
      <c r="F3292" s="247">
        <v>2190</v>
      </c>
      <c r="H3292" s="261" t="s">
        <v>1982</v>
      </c>
      <c r="I3292" s="261" t="s">
        <v>174</v>
      </c>
    </row>
    <row r="3293" spans="2:10" x14ac:dyDescent="0.2">
      <c r="B3293" s="247" t="s">
        <v>1176</v>
      </c>
      <c r="C3293" s="258">
        <v>21283</v>
      </c>
      <c r="D3293" s="260">
        <v>0.68611111111111101</v>
      </c>
      <c r="F3293" s="247">
        <v>856</v>
      </c>
      <c r="H3293" s="261" t="s">
        <v>1745</v>
      </c>
      <c r="I3293" s="261" t="s">
        <v>2055</v>
      </c>
    </row>
    <row r="3294" spans="2:10" x14ac:dyDescent="0.2">
      <c r="B3294" s="247" t="s">
        <v>1176</v>
      </c>
      <c r="C3294" s="258">
        <v>21283</v>
      </c>
      <c r="D3294" s="260">
        <v>0.69652777777777775</v>
      </c>
      <c r="F3294" s="247">
        <v>1687</v>
      </c>
      <c r="H3294" s="261" t="s">
        <v>1757</v>
      </c>
      <c r="I3294" s="261" t="s">
        <v>2070</v>
      </c>
    </row>
    <row r="3295" spans="2:10" x14ac:dyDescent="0.2">
      <c r="B3295" s="247" t="s">
        <v>1176</v>
      </c>
      <c r="C3295" s="258">
        <v>21285</v>
      </c>
      <c r="D3295" s="260">
        <v>0.8222222222222223</v>
      </c>
      <c r="F3295" s="247">
        <v>1651</v>
      </c>
      <c r="H3295" s="261" t="s">
        <v>2050</v>
      </c>
      <c r="I3295" s="261" t="s">
        <v>2055</v>
      </c>
    </row>
    <row r="3296" spans="2:10" x14ac:dyDescent="0.2">
      <c r="B3296" s="247" t="s">
        <v>1176</v>
      </c>
      <c r="C3296" s="258">
        <v>21285</v>
      </c>
      <c r="D3296" s="260">
        <v>0.83680555555555547</v>
      </c>
      <c r="F3296" s="247">
        <v>851</v>
      </c>
      <c r="H3296" s="261" t="s">
        <v>1883</v>
      </c>
      <c r="I3296" s="261" t="s">
        <v>2055</v>
      </c>
    </row>
    <row r="3297" spans="2:9" x14ac:dyDescent="0.2">
      <c r="B3297" s="247" t="s">
        <v>1176</v>
      </c>
      <c r="C3297" s="258">
        <v>21286</v>
      </c>
      <c r="D3297" s="260">
        <v>0.92083333333333339</v>
      </c>
      <c r="F3297" s="247">
        <v>1685</v>
      </c>
      <c r="H3297" s="261" t="s">
        <v>1890</v>
      </c>
      <c r="I3297" s="261" t="s">
        <v>569</v>
      </c>
    </row>
    <row r="3298" spans="2:9" x14ac:dyDescent="0.2">
      <c r="B3298" s="247" t="s">
        <v>1176</v>
      </c>
      <c r="C3298" s="258">
        <v>21290</v>
      </c>
      <c r="D3298" s="260">
        <v>0.46666666666666662</v>
      </c>
      <c r="F3298" s="247">
        <v>3933</v>
      </c>
      <c r="H3298" s="261" t="s">
        <v>1850</v>
      </c>
      <c r="I3298" s="261" t="s">
        <v>1997</v>
      </c>
    </row>
    <row r="3299" spans="2:9" x14ac:dyDescent="0.2">
      <c r="B3299" s="247" t="s">
        <v>1176</v>
      </c>
      <c r="C3299" s="258">
        <v>21290</v>
      </c>
      <c r="D3299" s="260">
        <v>0.65</v>
      </c>
      <c r="F3299" s="247">
        <v>2200</v>
      </c>
      <c r="H3299" s="261" t="s">
        <v>2069</v>
      </c>
      <c r="I3299" s="261" t="s">
        <v>49</v>
      </c>
    </row>
    <row r="3300" spans="2:9" x14ac:dyDescent="0.2">
      <c r="B3300" s="247" t="s">
        <v>1176</v>
      </c>
      <c r="C3300" s="258">
        <v>21290</v>
      </c>
      <c r="D3300" s="260">
        <v>0.68819444444444444</v>
      </c>
      <c r="F3300" s="247">
        <v>1692</v>
      </c>
      <c r="H3300" s="261" t="s">
        <v>1774</v>
      </c>
      <c r="I3300" s="261" t="s">
        <v>50</v>
      </c>
    </row>
    <row r="3301" spans="2:9" x14ac:dyDescent="0.2">
      <c r="B3301" s="247" t="s">
        <v>1176</v>
      </c>
      <c r="C3301" s="258">
        <v>21291</v>
      </c>
      <c r="D3301" s="260">
        <v>0.73749999999999993</v>
      </c>
      <c r="E3301" s="32">
        <v>0.76041666666666663</v>
      </c>
      <c r="F3301" s="247">
        <v>1905</v>
      </c>
      <c r="G3301" s="329" t="s">
        <v>1528</v>
      </c>
      <c r="H3301" s="261" t="s">
        <v>1739</v>
      </c>
      <c r="I3301" s="261" t="s">
        <v>102</v>
      </c>
    </row>
    <row r="3302" spans="2:9" x14ac:dyDescent="0.2">
      <c r="B3302" s="247" t="s">
        <v>1176</v>
      </c>
      <c r="C3302" s="258">
        <v>21294</v>
      </c>
      <c r="D3302" s="260">
        <v>0.82361111111111107</v>
      </c>
      <c r="F3302" s="247">
        <v>2022</v>
      </c>
      <c r="H3302" s="261" t="s">
        <v>1847</v>
      </c>
      <c r="I3302" s="261" t="s">
        <v>44</v>
      </c>
    </row>
    <row r="3303" spans="2:9" x14ac:dyDescent="0.2">
      <c r="B3303" s="247" t="s">
        <v>1176</v>
      </c>
      <c r="C3303" s="258">
        <v>21295</v>
      </c>
      <c r="D3303" s="260">
        <v>0.7104166666666667</v>
      </c>
      <c r="F3303" s="247">
        <v>1693</v>
      </c>
      <c r="H3303" s="261" t="s">
        <v>1737</v>
      </c>
      <c r="I3303" s="261" t="s">
        <v>739</v>
      </c>
    </row>
    <row r="3304" spans="2:9" x14ac:dyDescent="0.2">
      <c r="B3304" s="247" t="s">
        <v>1176</v>
      </c>
      <c r="C3304" s="258">
        <v>21298</v>
      </c>
      <c r="D3304" s="260">
        <v>0.6020833333333333</v>
      </c>
      <c r="F3304" s="247">
        <v>1654</v>
      </c>
      <c r="H3304" s="261" t="s">
        <v>1798</v>
      </c>
      <c r="I3304" s="261" t="s">
        <v>569</v>
      </c>
    </row>
    <row r="3305" spans="2:9" x14ac:dyDescent="0.2">
      <c r="B3305" s="247" t="s">
        <v>1176</v>
      </c>
      <c r="C3305" s="258">
        <v>21299</v>
      </c>
      <c r="D3305" s="260">
        <v>0.54583333333333328</v>
      </c>
      <c r="F3305" s="247">
        <v>1656</v>
      </c>
      <c r="H3305" s="261" t="s">
        <v>1811</v>
      </c>
      <c r="I3305" s="261" t="s">
        <v>44</v>
      </c>
    </row>
    <row r="3306" spans="2:9" x14ac:dyDescent="0.2">
      <c r="B3306" s="247" t="s">
        <v>1176</v>
      </c>
      <c r="C3306" s="258">
        <v>21301</v>
      </c>
      <c r="D3306" s="260">
        <v>0.72361111111111109</v>
      </c>
      <c r="F3306" s="247">
        <v>1639</v>
      </c>
      <c r="H3306" s="261" t="s">
        <v>1796</v>
      </c>
      <c r="I3306" s="261" t="s">
        <v>61</v>
      </c>
    </row>
    <row r="3307" spans="2:9" x14ac:dyDescent="0.2">
      <c r="B3307" s="247" t="s">
        <v>1176</v>
      </c>
      <c r="C3307" s="258">
        <v>21301</v>
      </c>
      <c r="D3307" s="260">
        <v>0.77361111111111114</v>
      </c>
      <c r="F3307" s="247">
        <v>1643</v>
      </c>
      <c r="H3307" s="261" t="s">
        <v>1808</v>
      </c>
      <c r="I3307" s="261" t="s">
        <v>1071</v>
      </c>
    </row>
    <row r="3308" spans="2:9" x14ac:dyDescent="0.2">
      <c r="B3308" s="247" t="s">
        <v>1176</v>
      </c>
      <c r="C3308" s="258">
        <v>21301</v>
      </c>
      <c r="D3308" s="260">
        <v>0.77916666666666667</v>
      </c>
      <c r="F3308" s="247">
        <v>1690</v>
      </c>
      <c r="H3308" s="261" t="s">
        <v>1801</v>
      </c>
      <c r="I3308" s="261" t="s">
        <v>44</v>
      </c>
    </row>
    <row r="3309" spans="2:9" x14ac:dyDescent="0.2">
      <c r="B3309" s="247" t="s">
        <v>1176</v>
      </c>
      <c r="C3309" s="258">
        <v>21301</v>
      </c>
      <c r="D3309" s="260">
        <v>0.78263888888888899</v>
      </c>
      <c r="F3309" s="247">
        <v>1692</v>
      </c>
      <c r="H3309" s="261" t="s">
        <v>1774</v>
      </c>
      <c r="I3309" s="261" t="s">
        <v>50</v>
      </c>
    </row>
    <row r="3310" spans="2:9" x14ac:dyDescent="0.2">
      <c r="B3310" s="247" t="s">
        <v>1176</v>
      </c>
      <c r="C3310" s="258">
        <v>21301</v>
      </c>
      <c r="D3310" s="260">
        <v>0.88194444444444453</v>
      </c>
      <c r="F3310" s="247">
        <v>1611</v>
      </c>
      <c r="H3310" s="261" t="s">
        <v>1488</v>
      </c>
      <c r="I3310" s="261" t="s">
        <v>1763</v>
      </c>
    </row>
    <row r="3311" spans="2:9" x14ac:dyDescent="0.2">
      <c r="B3311" s="247" t="s">
        <v>1176</v>
      </c>
      <c r="C3311" s="258">
        <v>21302</v>
      </c>
      <c r="D3311" s="260">
        <v>0.76041666666666663</v>
      </c>
      <c r="F3311" s="247">
        <v>1643</v>
      </c>
      <c r="H3311" s="261" t="s">
        <v>1808</v>
      </c>
      <c r="I3311" s="261" t="s">
        <v>62</v>
      </c>
    </row>
    <row r="3312" spans="2:9" x14ac:dyDescent="0.2">
      <c r="B3312" s="247" t="s">
        <v>1176</v>
      </c>
      <c r="C3312" s="258">
        <v>21302</v>
      </c>
      <c r="D3312" s="260">
        <v>0.76527777777777783</v>
      </c>
      <c r="F3312" s="247">
        <v>1684</v>
      </c>
      <c r="H3312" s="261" t="s">
        <v>1756</v>
      </c>
      <c r="I3312" s="261" t="s">
        <v>171</v>
      </c>
    </row>
    <row r="3313" spans="2:10" x14ac:dyDescent="0.2">
      <c r="B3313" s="38" t="s">
        <v>1176</v>
      </c>
      <c r="C3313" s="300">
        <v>21302</v>
      </c>
      <c r="D3313" s="264">
        <v>0.79999999999999993</v>
      </c>
      <c r="E3313" s="16" t="s">
        <v>666</v>
      </c>
      <c r="F3313" s="16">
        <v>1663</v>
      </c>
      <c r="G3313" s="16" t="s">
        <v>666</v>
      </c>
      <c r="H3313" s="263" t="s">
        <v>1885</v>
      </c>
      <c r="I3313" s="263" t="s">
        <v>1676</v>
      </c>
      <c r="J3313" s="413" t="s">
        <v>666</v>
      </c>
    </row>
    <row r="3314" spans="2:10" x14ac:dyDescent="0.2">
      <c r="B3314" s="247" t="s">
        <v>1176</v>
      </c>
      <c r="C3314" s="258">
        <v>21306</v>
      </c>
      <c r="D3314" s="260">
        <v>0.35138888888888892</v>
      </c>
      <c r="F3314" s="247">
        <v>1650</v>
      </c>
      <c r="H3314" s="261" t="s">
        <v>1907</v>
      </c>
      <c r="I3314" s="261" t="s">
        <v>569</v>
      </c>
    </row>
    <row r="3315" spans="2:10" x14ac:dyDescent="0.2">
      <c r="B3315" s="247" t="s">
        <v>1176</v>
      </c>
      <c r="C3315" s="258">
        <v>21306</v>
      </c>
      <c r="D3315" s="260">
        <v>0.50486111111111109</v>
      </c>
      <c r="F3315" s="247">
        <v>847</v>
      </c>
      <c r="H3315" s="261" t="s">
        <v>1728</v>
      </c>
      <c r="I3315" s="261" t="s">
        <v>1029</v>
      </c>
    </row>
    <row r="3316" spans="2:10" x14ac:dyDescent="0.2">
      <c r="B3316" s="247" t="s">
        <v>1176</v>
      </c>
      <c r="C3316" s="258">
        <v>21306</v>
      </c>
      <c r="D3316" s="260">
        <v>0.56458333333333333</v>
      </c>
      <c r="F3316" s="247">
        <v>3715</v>
      </c>
      <c r="H3316" s="261" t="s">
        <v>2071</v>
      </c>
      <c r="I3316" s="261" t="s">
        <v>44</v>
      </c>
    </row>
    <row r="3317" spans="2:10" x14ac:dyDescent="0.2">
      <c r="B3317" s="247" t="s">
        <v>1176</v>
      </c>
      <c r="C3317" s="258">
        <v>21306</v>
      </c>
      <c r="D3317" s="260">
        <v>0.62916666666666665</v>
      </c>
      <c r="F3317" s="247">
        <v>1650</v>
      </c>
      <c r="H3317" s="261" t="s">
        <v>1907</v>
      </c>
      <c r="I3317" s="261" t="s">
        <v>569</v>
      </c>
    </row>
    <row r="3318" spans="2:10" x14ac:dyDescent="0.2">
      <c r="B3318" s="247" t="s">
        <v>1176</v>
      </c>
      <c r="C3318" s="258">
        <v>21307</v>
      </c>
      <c r="D3318" s="260">
        <v>0.62569444444444444</v>
      </c>
      <c r="F3318" s="247">
        <v>2110</v>
      </c>
      <c r="H3318" s="261" t="s">
        <v>1760</v>
      </c>
      <c r="I3318" s="261" t="s">
        <v>50</v>
      </c>
    </row>
    <row r="3319" spans="2:10" x14ac:dyDescent="0.2">
      <c r="B3319" s="247" t="s">
        <v>1176</v>
      </c>
      <c r="C3319" s="258">
        <v>21307</v>
      </c>
      <c r="D3319" s="260">
        <v>0.63611111111111118</v>
      </c>
      <c r="F3319" s="247">
        <v>1642</v>
      </c>
      <c r="H3319" s="261" t="s">
        <v>1632</v>
      </c>
      <c r="I3319" s="261" t="s">
        <v>2063</v>
      </c>
    </row>
    <row r="3320" spans="2:10" x14ac:dyDescent="0.2">
      <c r="B3320" s="247" t="s">
        <v>1176</v>
      </c>
      <c r="C3320" s="258">
        <v>21310</v>
      </c>
      <c r="D3320" s="260">
        <v>0.77430555555555547</v>
      </c>
      <c r="F3320" s="247">
        <v>2150</v>
      </c>
      <c r="H3320" s="261" t="s">
        <v>1972</v>
      </c>
      <c r="I3320" s="261" t="s">
        <v>105</v>
      </c>
    </row>
    <row r="3321" spans="2:10" x14ac:dyDescent="0.2">
      <c r="B3321" s="247" t="s">
        <v>1176</v>
      </c>
      <c r="C3321" s="258">
        <v>21310</v>
      </c>
      <c r="D3321" s="260">
        <v>0.87291666666666667</v>
      </c>
      <c r="F3321" s="247">
        <v>1903</v>
      </c>
      <c r="H3321" s="261" t="s">
        <v>1887</v>
      </c>
      <c r="I3321" s="261" t="s">
        <v>50</v>
      </c>
    </row>
    <row r="3322" spans="2:10" x14ac:dyDescent="0.2">
      <c r="B3322" s="247" t="s">
        <v>1176</v>
      </c>
      <c r="C3322" s="258">
        <v>21310</v>
      </c>
      <c r="D3322" s="260">
        <v>0.96388888888888891</v>
      </c>
      <c r="F3322" s="247">
        <v>1645</v>
      </c>
      <c r="H3322" s="261" t="s">
        <v>1961</v>
      </c>
      <c r="I3322" s="261" t="s">
        <v>1997</v>
      </c>
    </row>
    <row r="3323" spans="2:10" x14ac:dyDescent="0.2">
      <c r="B3323" s="247" t="s">
        <v>1176</v>
      </c>
      <c r="C3323" s="258">
        <v>21314</v>
      </c>
      <c r="D3323" s="260">
        <v>0.4916666666666667</v>
      </c>
      <c r="F3323" s="247">
        <v>1696</v>
      </c>
      <c r="H3323" s="261" t="s">
        <v>2010</v>
      </c>
      <c r="I3323" s="261" t="s">
        <v>196</v>
      </c>
    </row>
    <row r="3324" spans="2:10" x14ac:dyDescent="0.2">
      <c r="B3324" s="247" t="s">
        <v>1176</v>
      </c>
      <c r="C3324" s="258">
        <v>21314</v>
      </c>
      <c r="D3324" s="260">
        <v>0.71180555555555547</v>
      </c>
      <c r="F3324" s="247">
        <v>1644</v>
      </c>
      <c r="H3324" s="261" t="s">
        <v>1777</v>
      </c>
      <c r="I3324" s="261" t="s">
        <v>1997</v>
      </c>
    </row>
    <row r="3325" spans="2:10" x14ac:dyDescent="0.2">
      <c r="B3325" s="247" t="s">
        <v>1176</v>
      </c>
      <c r="C3325" s="258">
        <v>21315</v>
      </c>
      <c r="D3325" s="260">
        <v>0.71875</v>
      </c>
      <c r="F3325" s="247">
        <v>1684</v>
      </c>
      <c r="H3325" s="261" t="s">
        <v>1756</v>
      </c>
      <c r="I3325" s="261" t="s">
        <v>50</v>
      </c>
    </row>
    <row r="3326" spans="2:10" x14ac:dyDescent="0.2">
      <c r="B3326" s="247" t="s">
        <v>1176</v>
      </c>
      <c r="C3326" s="258">
        <v>21317</v>
      </c>
      <c r="D3326" s="260">
        <v>0.92361111111111116</v>
      </c>
      <c r="F3326" s="247">
        <v>1681</v>
      </c>
      <c r="H3326" s="261" t="s">
        <v>1914</v>
      </c>
      <c r="I3326" s="261" t="s">
        <v>50</v>
      </c>
    </row>
    <row r="3327" spans="2:10" x14ac:dyDescent="0.2">
      <c r="B3327" s="247" t="s">
        <v>1176</v>
      </c>
      <c r="C3327" s="258">
        <v>21318</v>
      </c>
      <c r="D3327" s="260">
        <v>0.26666666666666666</v>
      </c>
      <c r="F3327" s="247">
        <v>1741</v>
      </c>
      <c r="H3327" s="261" t="s">
        <v>2038</v>
      </c>
      <c r="I3327" s="261" t="s">
        <v>1676</v>
      </c>
    </row>
    <row r="3328" spans="2:10" x14ac:dyDescent="0.2">
      <c r="B3328" s="247" t="s">
        <v>1176</v>
      </c>
      <c r="C3328" s="258">
        <v>21318</v>
      </c>
      <c r="D3328" s="260">
        <v>0.76736111111111116</v>
      </c>
      <c r="F3328" s="247">
        <v>1636</v>
      </c>
      <c r="H3328" s="261" t="s">
        <v>1966</v>
      </c>
      <c r="I3328" s="261" t="s">
        <v>44</v>
      </c>
    </row>
    <row r="3329" spans="2:9" x14ac:dyDescent="0.2">
      <c r="B3329" s="247" t="s">
        <v>1176</v>
      </c>
      <c r="C3329" s="258">
        <v>21318</v>
      </c>
      <c r="D3329" s="260">
        <v>0.78263888888888899</v>
      </c>
      <c r="F3329" s="247">
        <v>1613</v>
      </c>
      <c r="H3329" s="261" t="s">
        <v>1792</v>
      </c>
      <c r="I3329" s="261" t="s">
        <v>1997</v>
      </c>
    </row>
    <row r="3330" spans="2:9" x14ac:dyDescent="0.2">
      <c r="B3330" s="247" t="s">
        <v>1176</v>
      </c>
      <c r="C3330" s="258">
        <v>21318</v>
      </c>
      <c r="D3330" s="260">
        <v>0.89513888888888893</v>
      </c>
      <c r="E3330" s="32">
        <v>0.12222222222222223</v>
      </c>
      <c r="F3330" s="247">
        <v>1641</v>
      </c>
      <c r="H3330" s="261" t="s">
        <v>1789</v>
      </c>
      <c r="I3330" s="261" t="s">
        <v>549</v>
      </c>
    </row>
    <row r="3331" spans="2:9" x14ac:dyDescent="0.2">
      <c r="B3331" s="247" t="s">
        <v>1176</v>
      </c>
      <c r="C3331" s="258">
        <v>21322</v>
      </c>
      <c r="D3331" s="260">
        <v>0.6958333333333333</v>
      </c>
      <c r="F3331" s="247">
        <v>865</v>
      </c>
      <c r="H3331" s="261" t="s">
        <v>1748</v>
      </c>
      <c r="I3331" s="261" t="s">
        <v>1763</v>
      </c>
    </row>
    <row r="3332" spans="2:9" x14ac:dyDescent="0.2">
      <c r="B3332" s="247" t="s">
        <v>1176</v>
      </c>
      <c r="C3332" s="258">
        <v>21322</v>
      </c>
      <c r="D3332" s="260">
        <v>0.70972222222222225</v>
      </c>
      <c r="F3332" s="247">
        <v>1709</v>
      </c>
      <c r="H3332" s="261" t="s">
        <v>1761</v>
      </c>
      <c r="I3332" s="261" t="s">
        <v>1997</v>
      </c>
    </row>
    <row r="3333" spans="2:9" x14ac:dyDescent="0.2">
      <c r="B3333" s="247" t="s">
        <v>1176</v>
      </c>
      <c r="C3333" s="258">
        <v>21322</v>
      </c>
      <c r="D3333" s="260">
        <v>0.71388888888888891</v>
      </c>
      <c r="F3333" s="247">
        <v>2103</v>
      </c>
      <c r="H3333" s="261" t="s">
        <v>2072</v>
      </c>
      <c r="I3333" s="261" t="s">
        <v>569</v>
      </c>
    </row>
    <row r="3334" spans="2:9" x14ac:dyDescent="0.2">
      <c r="B3334" s="247" t="s">
        <v>1176</v>
      </c>
      <c r="C3334" s="258">
        <v>21323</v>
      </c>
      <c r="D3334" s="260">
        <v>0.56805555555555554</v>
      </c>
      <c r="F3334" s="247">
        <v>1608</v>
      </c>
      <c r="H3334" s="261" t="s">
        <v>1824</v>
      </c>
      <c r="I3334" s="261" t="s">
        <v>196</v>
      </c>
    </row>
    <row r="3335" spans="2:9" x14ac:dyDescent="0.2">
      <c r="B3335" s="247" t="s">
        <v>1176</v>
      </c>
      <c r="C3335" s="258">
        <v>21323</v>
      </c>
      <c r="D3335" s="260">
        <v>0.73125000000000007</v>
      </c>
      <c r="F3335" s="247">
        <v>1699</v>
      </c>
      <c r="H3335" s="261" t="s">
        <v>1900</v>
      </c>
      <c r="I3335" s="261" t="s">
        <v>44</v>
      </c>
    </row>
    <row r="3336" spans="2:9" x14ac:dyDescent="0.2">
      <c r="B3336" s="247" t="s">
        <v>1176</v>
      </c>
      <c r="C3336" s="258">
        <v>21325</v>
      </c>
      <c r="D3336" s="260">
        <v>0.79583333333333339</v>
      </c>
      <c r="F3336" s="247">
        <v>1643</v>
      </c>
      <c r="H3336" s="261" t="s">
        <v>1808</v>
      </c>
      <c r="I3336" s="261" t="s">
        <v>50</v>
      </c>
    </row>
    <row r="3337" spans="2:9" x14ac:dyDescent="0.2">
      <c r="B3337" s="247" t="s">
        <v>1176</v>
      </c>
      <c r="C3337" s="258">
        <v>21325</v>
      </c>
      <c r="D3337" s="260">
        <v>0.83888888888888891</v>
      </c>
      <c r="F3337" s="247">
        <v>1640</v>
      </c>
      <c r="H3337" s="261" t="s">
        <v>1750</v>
      </c>
      <c r="I3337" s="261" t="s">
        <v>1851</v>
      </c>
    </row>
    <row r="3338" spans="2:9" x14ac:dyDescent="0.2">
      <c r="B3338" s="247" t="s">
        <v>1176</v>
      </c>
      <c r="C3338" s="258">
        <v>21325</v>
      </c>
      <c r="D3338" s="260">
        <v>0.90625</v>
      </c>
      <c r="F3338" s="247">
        <v>868</v>
      </c>
      <c r="H3338" s="261" t="s">
        <v>1822</v>
      </c>
      <c r="I3338" s="261" t="s">
        <v>1997</v>
      </c>
    </row>
    <row r="3339" spans="2:9" x14ac:dyDescent="0.2">
      <c r="B3339" s="247" t="s">
        <v>1176</v>
      </c>
      <c r="C3339" s="258">
        <v>21326</v>
      </c>
      <c r="D3339" s="260">
        <v>0.32430555555555557</v>
      </c>
      <c r="F3339" s="247">
        <v>1687</v>
      </c>
      <c r="H3339" s="261" t="s">
        <v>1757</v>
      </c>
      <c r="I3339" s="261" t="s">
        <v>44</v>
      </c>
    </row>
    <row r="3340" spans="2:9" x14ac:dyDescent="0.2">
      <c r="B3340" s="247" t="s">
        <v>1176</v>
      </c>
      <c r="C3340" s="258">
        <v>21326</v>
      </c>
      <c r="D3340" s="260">
        <v>0.7715277777777777</v>
      </c>
      <c r="F3340" s="247">
        <v>3957</v>
      </c>
      <c r="H3340" s="261" t="s">
        <v>2073</v>
      </c>
      <c r="I3340" s="261" t="s">
        <v>102</v>
      </c>
    </row>
    <row r="3341" spans="2:9" x14ac:dyDescent="0.2">
      <c r="B3341" s="247" t="s">
        <v>1176</v>
      </c>
      <c r="C3341" s="258">
        <v>21326</v>
      </c>
      <c r="D3341" s="260">
        <v>0.7993055555555556</v>
      </c>
      <c r="F3341" s="247">
        <v>1652</v>
      </c>
      <c r="H3341" s="261" t="s">
        <v>2074</v>
      </c>
      <c r="I3341" s="261" t="s">
        <v>192</v>
      </c>
    </row>
    <row r="3342" spans="2:9" x14ac:dyDescent="0.2">
      <c r="B3342" s="247" t="s">
        <v>1176</v>
      </c>
      <c r="C3342" s="258">
        <v>21326</v>
      </c>
      <c r="D3342" s="260">
        <v>0.84236111111111101</v>
      </c>
      <c r="F3342" s="247">
        <v>1695</v>
      </c>
      <c r="H3342" s="261" t="s">
        <v>1915</v>
      </c>
      <c r="I3342" s="261" t="s">
        <v>1329</v>
      </c>
    </row>
    <row r="3343" spans="2:9" x14ac:dyDescent="0.2">
      <c r="B3343" s="247" t="s">
        <v>1176</v>
      </c>
      <c r="C3343" s="258">
        <v>21326</v>
      </c>
      <c r="D3343" s="260">
        <v>0.94027777777777777</v>
      </c>
      <c r="F3343" s="247">
        <v>1690</v>
      </c>
      <c r="H3343" s="261" t="s">
        <v>1801</v>
      </c>
      <c r="I3343" s="261" t="s">
        <v>196</v>
      </c>
    </row>
    <row r="3344" spans="2:9" x14ac:dyDescent="0.2">
      <c r="B3344" s="247" t="s">
        <v>1176</v>
      </c>
      <c r="C3344" s="258">
        <v>21326</v>
      </c>
      <c r="D3344" s="260">
        <v>0.97916666666666663</v>
      </c>
      <c r="F3344" s="247">
        <v>1641</v>
      </c>
      <c r="H3344" s="261" t="s">
        <v>1789</v>
      </c>
      <c r="I3344" s="261" t="s">
        <v>44</v>
      </c>
    </row>
    <row r="3345" spans="2:10" x14ac:dyDescent="0.2">
      <c r="B3345" s="247" t="s">
        <v>1176</v>
      </c>
      <c r="C3345" s="258">
        <v>21326</v>
      </c>
      <c r="D3345" s="260">
        <v>0.99791666666666667</v>
      </c>
      <c r="E3345" s="32">
        <v>1.2499999999999999E-2</v>
      </c>
      <c r="F3345" s="247">
        <v>1672</v>
      </c>
      <c r="H3345" s="261" t="s">
        <v>1836</v>
      </c>
      <c r="I3345" s="261" t="s">
        <v>91</v>
      </c>
    </row>
    <row r="3346" spans="2:10" ht="13.5" thickBot="1" x14ac:dyDescent="0.25">
      <c r="B3346" s="247" t="s">
        <v>1176</v>
      </c>
      <c r="C3346" s="258">
        <v>21327</v>
      </c>
      <c r="D3346" s="260">
        <v>0.16666666666666666</v>
      </c>
      <c r="F3346" s="247">
        <v>1657</v>
      </c>
      <c r="H3346" s="261" t="s">
        <v>1769</v>
      </c>
      <c r="I3346" s="261" t="s">
        <v>50</v>
      </c>
    </row>
    <row r="3347" spans="2:10" x14ac:dyDescent="0.2">
      <c r="B3347" s="491" t="s">
        <v>1176</v>
      </c>
      <c r="C3347" s="492">
        <v>21330</v>
      </c>
      <c r="D3347" s="493" t="s">
        <v>666</v>
      </c>
      <c r="E3347" s="494" t="s">
        <v>666</v>
      </c>
      <c r="F3347" s="494" t="s">
        <v>666</v>
      </c>
      <c r="G3347" s="494" t="s">
        <v>666</v>
      </c>
      <c r="H3347" s="493" t="s">
        <v>1090</v>
      </c>
      <c r="I3347" s="493" t="s">
        <v>1090</v>
      </c>
      <c r="J3347" s="495" t="s">
        <v>1090</v>
      </c>
    </row>
    <row r="3348" spans="2:10" ht="13.5" thickBot="1" x14ac:dyDescent="0.25">
      <c r="B3348" s="337" t="s">
        <v>1176</v>
      </c>
      <c r="C3348" s="338">
        <v>21351</v>
      </c>
      <c r="D3348" s="339" t="s">
        <v>666</v>
      </c>
      <c r="E3348" s="340" t="s">
        <v>666</v>
      </c>
      <c r="F3348" s="340" t="s">
        <v>666</v>
      </c>
      <c r="G3348" s="340" t="s">
        <v>666</v>
      </c>
      <c r="H3348" s="339" t="s">
        <v>1090</v>
      </c>
      <c r="I3348" s="339" t="s">
        <v>1090</v>
      </c>
      <c r="J3348" s="341" t="s">
        <v>1090</v>
      </c>
    </row>
    <row r="3349" spans="2:10" x14ac:dyDescent="0.2">
      <c r="B3349" s="247" t="s">
        <v>1176</v>
      </c>
      <c r="C3349" s="258">
        <v>21354</v>
      </c>
      <c r="D3349" s="260">
        <v>0.56458333333333333</v>
      </c>
      <c r="F3349" s="247">
        <v>1619</v>
      </c>
      <c r="H3349" s="261" t="s">
        <v>1960</v>
      </c>
      <c r="I3349" s="261" t="s">
        <v>1997</v>
      </c>
    </row>
    <row r="3350" spans="2:10" x14ac:dyDescent="0.2">
      <c r="B3350" s="247" t="s">
        <v>1176</v>
      </c>
      <c r="C3350" s="258">
        <v>21354</v>
      </c>
      <c r="D3350" s="260">
        <v>0.6645833333333333</v>
      </c>
      <c r="F3350" s="247">
        <v>1644</v>
      </c>
      <c r="H3350" s="261" t="s">
        <v>1777</v>
      </c>
      <c r="I3350" s="261" t="s">
        <v>1997</v>
      </c>
    </row>
    <row r="3351" spans="2:10" x14ac:dyDescent="0.2">
      <c r="B3351" s="247" t="s">
        <v>1176</v>
      </c>
      <c r="C3351" s="258">
        <v>21357</v>
      </c>
      <c r="D3351" s="260">
        <v>0.79999999999999993</v>
      </c>
      <c r="F3351" s="247">
        <v>1650</v>
      </c>
      <c r="H3351" s="261" t="s">
        <v>1907</v>
      </c>
      <c r="I3351" s="261" t="s">
        <v>569</v>
      </c>
    </row>
    <row r="3352" spans="2:10" x14ac:dyDescent="0.2">
      <c r="B3352" s="247" t="s">
        <v>1176</v>
      </c>
      <c r="C3352" s="258">
        <v>21357</v>
      </c>
      <c r="D3352" s="260">
        <v>0.87569444444444444</v>
      </c>
      <c r="F3352" s="247">
        <v>2003</v>
      </c>
      <c r="H3352" s="261" t="s">
        <v>1828</v>
      </c>
      <c r="I3352" s="261" t="s">
        <v>44</v>
      </c>
    </row>
    <row r="3353" spans="2:10" x14ac:dyDescent="0.2">
      <c r="B3353" s="247" t="s">
        <v>1176</v>
      </c>
      <c r="C3353" s="258">
        <v>21357</v>
      </c>
      <c r="D3353" s="260">
        <v>0.90416666666666667</v>
      </c>
      <c r="F3353" s="247">
        <v>832</v>
      </c>
      <c r="H3353" s="261" t="s">
        <v>2061</v>
      </c>
      <c r="I3353" s="261" t="s">
        <v>91</v>
      </c>
    </row>
    <row r="3354" spans="2:10" x14ac:dyDescent="0.2">
      <c r="B3354" s="247" t="s">
        <v>1176</v>
      </c>
      <c r="C3354" s="258">
        <v>21358</v>
      </c>
      <c r="D3354" s="260">
        <v>0.82847222222222217</v>
      </c>
      <c r="F3354" s="247">
        <v>845</v>
      </c>
      <c r="H3354" s="261" t="s">
        <v>1829</v>
      </c>
      <c r="I3354" s="261" t="s">
        <v>82</v>
      </c>
    </row>
    <row r="3355" spans="2:10" x14ac:dyDescent="0.2">
      <c r="B3355" s="247" t="s">
        <v>1176</v>
      </c>
      <c r="C3355" s="258">
        <v>21358</v>
      </c>
      <c r="D3355" s="260">
        <v>0.93819444444444444</v>
      </c>
      <c r="F3355" s="247">
        <v>1717</v>
      </c>
      <c r="H3355" s="261" t="s">
        <v>1892</v>
      </c>
      <c r="I3355" s="261" t="s">
        <v>44</v>
      </c>
    </row>
    <row r="3356" spans="2:10" x14ac:dyDescent="0.2">
      <c r="B3356" s="247" t="s">
        <v>1176</v>
      </c>
      <c r="C3356" s="258">
        <v>21359</v>
      </c>
      <c r="D3356" s="260">
        <v>8.3333333333333329E-2</v>
      </c>
      <c r="F3356" s="247">
        <v>1611</v>
      </c>
      <c r="H3356" s="261" t="s">
        <v>1488</v>
      </c>
      <c r="I3356" s="261" t="s">
        <v>50</v>
      </c>
    </row>
    <row r="3357" spans="2:10" x14ac:dyDescent="0.2">
      <c r="B3357" s="247" t="s">
        <v>1176</v>
      </c>
      <c r="C3357" s="258">
        <v>21362</v>
      </c>
      <c r="D3357" s="260">
        <v>0.4916666666666667</v>
      </c>
      <c r="F3357" s="247">
        <v>844</v>
      </c>
      <c r="H3357" s="261" t="s">
        <v>1783</v>
      </c>
      <c r="I3357" s="261" t="s">
        <v>44</v>
      </c>
    </row>
    <row r="3358" spans="2:10" x14ac:dyDescent="0.2">
      <c r="B3358" s="247" t="s">
        <v>1176</v>
      </c>
      <c r="C3358" s="258">
        <v>21362</v>
      </c>
      <c r="D3358" s="260">
        <v>0.55972222222222223</v>
      </c>
      <c r="F3358" s="247">
        <v>1691</v>
      </c>
      <c r="H3358" s="261" t="s">
        <v>1826</v>
      </c>
      <c r="I3358" s="261" t="s">
        <v>2063</v>
      </c>
    </row>
    <row r="3359" spans="2:10" x14ac:dyDescent="0.2">
      <c r="B3359" s="247" t="s">
        <v>1176</v>
      </c>
      <c r="C3359" s="258">
        <v>21362</v>
      </c>
      <c r="D3359" s="260">
        <v>0.56874999999999998</v>
      </c>
      <c r="F3359" s="247">
        <v>1673</v>
      </c>
      <c r="H3359" s="261" t="s">
        <v>2022</v>
      </c>
      <c r="I3359" s="261" t="s">
        <v>105</v>
      </c>
    </row>
    <row r="3360" spans="2:10" x14ac:dyDescent="0.2">
      <c r="B3360" s="247" t="s">
        <v>1176</v>
      </c>
      <c r="C3360" s="258">
        <v>21362</v>
      </c>
      <c r="D3360" s="260">
        <v>0.59513888888888888</v>
      </c>
      <c r="F3360" s="247">
        <v>1661</v>
      </c>
      <c r="H3360" s="261" t="s">
        <v>1771</v>
      </c>
      <c r="I3360" s="261" t="s">
        <v>569</v>
      </c>
    </row>
    <row r="3361" spans="2:10" x14ac:dyDescent="0.2">
      <c r="B3361" s="247" t="s">
        <v>1176</v>
      </c>
      <c r="C3361" s="258">
        <v>21362</v>
      </c>
      <c r="D3361" s="260">
        <v>0.6381944444444444</v>
      </c>
      <c r="F3361" s="247">
        <v>830</v>
      </c>
      <c r="H3361" s="261" t="s">
        <v>1832</v>
      </c>
      <c r="I3361" s="261" t="s">
        <v>105</v>
      </c>
    </row>
    <row r="3362" spans="2:10" x14ac:dyDescent="0.2">
      <c r="B3362" s="247" t="s">
        <v>1176</v>
      </c>
      <c r="C3362" s="258">
        <v>21363</v>
      </c>
      <c r="D3362" s="260">
        <v>0.3666666666666667</v>
      </c>
      <c r="F3362" s="247">
        <v>1687</v>
      </c>
      <c r="H3362" s="261" t="s">
        <v>1757</v>
      </c>
      <c r="I3362" s="261" t="s">
        <v>1763</v>
      </c>
    </row>
    <row r="3363" spans="2:10" x14ac:dyDescent="0.2">
      <c r="B3363" s="247" t="s">
        <v>1176</v>
      </c>
      <c r="C3363" s="258">
        <v>21363</v>
      </c>
      <c r="D3363" s="260">
        <v>0.54999999999999993</v>
      </c>
      <c r="F3363" s="247">
        <v>1662</v>
      </c>
      <c r="H3363" s="261" t="s">
        <v>1787</v>
      </c>
      <c r="I3363" s="261" t="s">
        <v>569</v>
      </c>
    </row>
    <row r="3364" spans="2:10" x14ac:dyDescent="0.2">
      <c r="B3364" s="247" t="s">
        <v>1176</v>
      </c>
      <c r="C3364" s="258">
        <v>21363</v>
      </c>
      <c r="D3364" s="260">
        <v>0.625</v>
      </c>
      <c r="F3364" s="247">
        <v>3760</v>
      </c>
      <c r="H3364" s="261" t="s">
        <v>1818</v>
      </c>
      <c r="I3364" s="261" t="s">
        <v>44</v>
      </c>
    </row>
    <row r="3365" spans="2:10" x14ac:dyDescent="0.2">
      <c r="B3365" s="247" t="s">
        <v>1176</v>
      </c>
      <c r="C3365" s="258">
        <v>21363</v>
      </c>
      <c r="D3365" s="260">
        <v>0.66180555555555554</v>
      </c>
      <c r="F3365" s="247">
        <v>1717</v>
      </c>
      <c r="H3365" s="261" t="s">
        <v>1892</v>
      </c>
      <c r="I3365" s="261" t="s">
        <v>44</v>
      </c>
    </row>
    <row r="3366" spans="2:10" x14ac:dyDescent="0.2">
      <c r="B3366" s="247" t="s">
        <v>1176</v>
      </c>
      <c r="C3366" s="258">
        <v>21363</v>
      </c>
      <c r="D3366" s="260">
        <v>0.67083333333333339</v>
      </c>
      <c r="F3366" s="247">
        <v>1621</v>
      </c>
      <c r="H3366" s="261" t="s">
        <v>1749</v>
      </c>
      <c r="I3366" s="261" t="s">
        <v>2063</v>
      </c>
    </row>
    <row r="3367" spans="2:10" x14ac:dyDescent="0.2">
      <c r="B3367" s="247" t="s">
        <v>1176</v>
      </c>
      <c r="C3367" s="258">
        <v>21365</v>
      </c>
      <c r="D3367" s="260">
        <v>0.74513888888888891</v>
      </c>
      <c r="F3367" s="247">
        <v>1613</v>
      </c>
      <c r="H3367" s="261" t="s">
        <v>1792</v>
      </c>
      <c r="I3367" s="261" t="s">
        <v>2075</v>
      </c>
    </row>
    <row r="3368" spans="2:10" x14ac:dyDescent="0.2">
      <c r="B3368" s="247" t="s">
        <v>1176</v>
      </c>
      <c r="C3368" s="258">
        <v>21365</v>
      </c>
      <c r="D3368" s="260">
        <v>0.84791666666666676</v>
      </c>
      <c r="F3368" s="247">
        <v>1021</v>
      </c>
      <c r="H3368" s="261" t="s">
        <v>2076</v>
      </c>
      <c r="I3368" s="261" t="s">
        <v>44</v>
      </c>
    </row>
    <row r="3369" spans="2:10" x14ac:dyDescent="0.2">
      <c r="B3369" s="14" t="s">
        <v>1176</v>
      </c>
      <c r="C3369" s="258">
        <v>21365</v>
      </c>
      <c r="D3369" s="260">
        <v>0.89027777777777783</v>
      </c>
      <c r="F3369" s="247">
        <v>1690</v>
      </c>
      <c r="H3369" s="261" t="s">
        <v>1801</v>
      </c>
      <c r="I3369" s="261" t="s">
        <v>2019</v>
      </c>
    </row>
    <row r="3370" spans="2:10" x14ac:dyDescent="0.2">
      <c r="B3370" s="14" t="s">
        <v>1176</v>
      </c>
      <c r="C3370" s="258">
        <v>21366</v>
      </c>
      <c r="D3370" s="260">
        <v>0.11458333333333333</v>
      </c>
      <c r="F3370" s="247">
        <v>1646</v>
      </c>
      <c r="H3370" s="261" t="s">
        <v>1751</v>
      </c>
      <c r="I3370" s="261" t="s">
        <v>1997</v>
      </c>
    </row>
    <row r="3371" spans="2:10" ht="13.5" thickBot="1" x14ac:dyDescent="0.25">
      <c r="B3371" s="14" t="s">
        <v>1176</v>
      </c>
      <c r="C3371" s="258">
        <v>21366</v>
      </c>
      <c r="D3371" s="260">
        <v>0.88124999999999998</v>
      </c>
      <c r="E3371" s="247" t="s">
        <v>666</v>
      </c>
      <c r="F3371" s="247">
        <v>1655</v>
      </c>
      <c r="H3371" s="261" t="s">
        <v>1799</v>
      </c>
      <c r="I3371" s="261" t="s">
        <v>44</v>
      </c>
    </row>
    <row r="3372" spans="2:10" ht="20.100000000000001" customHeight="1" thickBot="1" x14ac:dyDescent="0.25">
      <c r="B3372" s="342" t="s">
        <v>1178</v>
      </c>
      <c r="C3372" s="343">
        <v>21371</v>
      </c>
      <c r="D3372" s="344" t="s">
        <v>666</v>
      </c>
      <c r="E3372" s="345" t="s">
        <v>666</v>
      </c>
      <c r="F3372" s="345" t="s">
        <v>666</v>
      </c>
      <c r="G3372" s="345" t="s">
        <v>666</v>
      </c>
      <c r="H3372" s="344" t="s">
        <v>10</v>
      </c>
      <c r="I3372" s="344" t="s">
        <v>10</v>
      </c>
      <c r="J3372" s="346" t="s">
        <v>10</v>
      </c>
    </row>
    <row r="3373" spans="2:10" x14ac:dyDescent="0.2">
      <c r="B3373" s="14" t="s">
        <v>11</v>
      </c>
      <c r="C3373" s="258">
        <v>21373</v>
      </c>
      <c r="D3373" s="260">
        <v>0.72569444444444453</v>
      </c>
      <c r="F3373" s="247">
        <v>982</v>
      </c>
      <c r="H3373" s="261" t="s">
        <v>1591</v>
      </c>
      <c r="I3373" s="261" t="s">
        <v>50</v>
      </c>
    </row>
    <row r="3374" spans="2:10" x14ac:dyDescent="0.2">
      <c r="B3374" s="14" t="s">
        <v>11</v>
      </c>
      <c r="C3374" s="258">
        <v>21373</v>
      </c>
      <c r="D3374" s="260">
        <v>0.77847222222222223</v>
      </c>
      <c r="F3374" s="247">
        <v>684</v>
      </c>
      <c r="H3374" s="261" t="s">
        <v>2077</v>
      </c>
      <c r="I3374" s="261" t="s">
        <v>50</v>
      </c>
    </row>
    <row r="3375" spans="2:10" x14ac:dyDescent="0.2">
      <c r="B3375" s="14" t="s">
        <v>11</v>
      </c>
      <c r="C3375" s="258">
        <v>21373</v>
      </c>
      <c r="D3375" s="260">
        <v>0.86458333333333337</v>
      </c>
      <c r="F3375" s="247">
        <v>671</v>
      </c>
      <c r="H3375" s="261" t="s">
        <v>2078</v>
      </c>
      <c r="I3375" s="261" t="s">
        <v>50</v>
      </c>
    </row>
    <row r="3376" spans="2:10" x14ac:dyDescent="0.2">
      <c r="B3376" s="14" t="s">
        <v>11</v>
      </c>
      <c r="C3376" s="258">
        <v>21374</v>
      </c>
      <c r="D3376" s="260">
        <v>0.15069444444444444</v>
      </c>
      <c r="F3376" s="247">
        <v>363</v>
      </c>
      <c r="H3376" s="261" t="s">
        <v>1999</v>
      </c>
      <c r="I3376" s="261" t="s">
        <v>1478</v>
      </c>
    </row>
    <row r="3377" spans="2:10" x14ac:dyDescent="0.2">
      <c r="B3377" s="14" t="s">
        <v>11</v>
      </c>
      <c r="C3377" s="258">
        <v>21374</v>
      </c>
      <c r="D3377" s="260">
        <v>0.8354166666666667</v>
      </c>
      <c r="F3377" s="247">
        <v>787</v>
      </c>
      <c r="H3377" s="261" t="s">
        <v>2079</v>
      </c>
      <c r="I3377" s="261" t="s">
        <v>2080</v>
      </c>
    </row>
    <row r="3378" spans="2:10" x14ac:dyDescent="0.2">
      <c r="B3378" s="14" t="s">
        <v>11</v>
      </c>
      <c r="C3378" s="258">
        <v>21375</v>
      </c>
      <c r="D3378" s="260">
        <v>4.8611111111111112E-3</v>
      </c>
      <c r="F3378" s="247">
        <v>3948</v>
      </c>
      <c r="H3378" s="261" t="s">
        <v>1450</v>
      </c>
      <c r="I3378" s="261" t="s">
        <v>91</v>
      </c>
    </row>
    <row r="3379" spans="2:10" x14ac:dyDescent="0.2">
      <c r="B3379" s="14" t="s">
        <v>11</v>
      </c>
      <c r="C3379" s="258">
        <v>21378</v>
      </c>
      <c r="D3379" s="260">
        <v>0.49861111111111112</v>
      </c>
      <c r="F3379" s="247">
        <v>916</v>
      </c>
      <c r="H3379" s="261" t="s">
        <v>1597</v>
      </c>
      <c r="I3379" s="261" t="s">
        <v>50</v>
      </c>
    </row>
    <row r="3380" spans="2:10" x14ac:dyDescent="0.2">
      <c r="B3380" s="14" t="s">
        <v>11</v>
      </c>
      <c r="C3380" s="258">
        <v>21378</v>
      </c>
      <c r="D3380" s="260">
        <v>0.63055555555555554</v>
      </c>
      <c r="F3380" s="247">
        <v>374</v>
      </c>
      <c r="H3380" s="261" t="s">
        <v>2081</v>
      </c>
      <c r="I3380" s="261" t="s">
        <v>44</v>
      </c>
    </row>
    <row r="3381" spans="2:10" x14ac:dyDescent="0.2">
      <c r="B3381" s="14" t="s">
        <v>11</v>
      </c>
      <c r="C3381" s="258">
        <v>21378</v>
      </c>
      <c r="D3381" s="260">
        <v>0.6743055555555556</v>
      </c>
      <c r="F3381" s="247">
        <v>915</v>
      </c>
      <c r="H3381" s="261" t="s">
        <v>2082</v>
      </c>
      <c r="I3381" s="261" t="s">
        <v>1997</v>
      </c>
    </row>
    <row r="3382" spans="2:10" x14ac:dyDescent="0.2">
      <c r="B3382" s="14" t="s">
        <v>11</v>
      </c>
      <c r="C3382" s="258">
        <v>21381</v>
      </c>
      <c r="D3382" s="260">
        <v>0.7993055555555556</v>
      </c>
      <c r="F3382" s="247">
        <v>901</v>
      </c>
      <c r="H3382" s="261" t="s">
        <v>2083</v>
      </c>
      <c r="I3382" s="261" t="s">
        <v>50</v>
      </c>
    </row>
    <row r="3383" spans="2:10" x14ac:dyDescent="0.2">
      <c r="B3383" s="14" t="s">
        <v>11</v>
      </c>
      <c r="C3383" s="258">
        <v>21381</v>
      </c>
      <c r="D3383" s="260">
        <v>0.81111111111111101</v>
      </c>
      <c r="F3383" s="247">
        <v>639</v>
      </c>
      <c r="H3383" s="261" t="s">
        <v>1643</v>
      </c>
      <c r="I3383" s="261" t="s">
        <v>302</v>
      </c>
    </row>
    <row r="3384" spans="2:10" x14ac:dyDescent="0.2">
      <c r="B3384" s="14" t="s">
        <v>11</v>
      </c>
      <c r="C3384" s="258">
        <v>21382</v>
      </c>
      <c r="D3384" s="260">
        <v>0.94166666666666676</v>
      </c>
      <c r="F3384" s="247">
        <v>929</v>
      </c>
      <c r="H3384" s="261" t="s">
        <v>2084</v>
      </c>
      <c r="I3384" s="261" t="s">
        <v>44</v>
      </c>
    </row>
    <row r="3385" spans="2:10" x14ac:dyDescent="0.2">
      <c r="B3385" s="14" t="s">
        <v>11</v>
      </c>
      <c r="C3385" s="258">
        <v>21382</v>
      </c>
      <c r="D3385" s="260">
        <v>0.98125000000000007</v>
      </c>
      <c r="F3385" s="247">
        <v>900</v>
      </c>
      <c r="H3385" s="261" t="s">
        <v>2085</v>
      </c>
      <c r="I3385" s="261" t="s">
        <v>44</v>
      </c>
    </row>
    <row r="3386" spans="2:10" x14ac:dyDescent="0.2">
      <c r="B3386" s="14" t="s">
        <v>11</v>
      </c>
      <c r="C3386" s="258">
        <v>21387</v>
      </c>
      <c r="D3386" s="260">
        <v>0.51666666666666672</v>
      </c>
      <c r="F3386" s="247">
        <v>940</v>
      </c>
      <c r="H3386" s="261" t="s">
        <v>2086</v>
      </c>
      <c r="I3386" s="261" t="s">
        <v>61</v>
      </c>
    </row>
    <row r="3387" spans="2:10" x14ac:dyDescent="0.2">
      <c r="B3387" s="14" t="s">
        <v>11</v>
      </c>
      <c r="C3387" s="258">
        <v>21387</v>
      </c>
      <c r="D3387" s="260">
        <v>0.61527777777777781</v>
      </c>
      <c r="F3387" s="247">
        <v>670</v>
      </c>
      <c r="H3387" s="261" t="s">
        <v>2087</v>
      </c>
      <c r="I3387" s="261" t="s">
        <v>212</v>
      </c>
    </row>
    <row r="3388" spans="2:10" x14ac:dyDescent="0.2">
      <c r="B3388" s="14" t="s">
        <v>11</v>
      </c>
      <c r="C3388" s="258">
        <v>21387</v>
      </c>
      <c r="D3388" s="260">
        <v>0.69444444444444453</v>
      </c>
      <c r="F3388" s="247">
        <v>695</v>
      </c>
      <c r="H3388" s="261" t="s">
        <v>2088</v>
      </c>
      <c r="I3388" s="261" t="s">
        <v>365</v>
      </c>
    </row>
    <row r="3389" spans="2:10" x14ac:dyDescent="0.2">
      <c r="B3389" s="14" t="s">
        <v>11</v>
      </c>
      <c r="C3389" s="258">
        <v>21389</v>
      </c>
      <c r="D3389" s="260">
        <v>0.9819444444444444</v>
      </c>
      <c r="F3389" s="247">
        <v>956</v>
      </c>
      <c r="H3389" s="261" t="s">
        <v>1558</v>
      </c>
      <c r="I3389" s="261" t="s">
        <v>1574</v>
      </c>
    </row>
    <row r="3390" spans="2:10" x14ac:dyDescent="0.2">
      <c r="B3390" s="14" t="s">
        <v>11</v>
      </c>
      <c r="C3390" s="258">
        <v>21390</v>
      </c>
      <c r="D3390" s="260">
        <v>0.7319444444444444</v>
      </c>
      <c r="F3390" s="247">
        <v>936</v>
      </c>
      <c r="H3390" s="261" t="s">
        <v>2089</v>
      </c>
      <c r="I3390" s="261" t="s">
        <v>327</v>
      </c>
    </row>
    <row r="3391" spans="2:10" ht="13.5" thickBot="1" x14ac:dyDescent="0.25">
      <c r="B3391" s="14" t="s">
        <v>11</v>
      </c>
      <c r="C3391" s="258">
        <v>21391</v>
      </c>
      <c r="D3391" s="260">
        <v>0.23541666666666669</v>
      </c>
      <c r="F3391" s="247">
        <v>1014</v>
      </c>
      <c r="H3391" s="261" t="s">
        <v>2090</v>
      </c>
      <c r="I3391" s="261" t="s">
        <v>196</v>
      </c>
    </row>
    <row r="3392" spans="2:10" x14ac:dyDescent="0.2">
      <c r="B3392" s="447" t="s">
        <v>666</v>
      </c>
      <c r="C3392" s="489">
        <v>21394</v>
      </c>
      <c r="D3392" s="449" t="s">
        <v>666</v>
      </c>
      <c r="E3392" s="490" t="s">
        <v>666</v>
      </c>
      <c r="F3392" s="490" t="s">
        <v>666</v>
      </c>
      <c r="G3392" s="490" t="s">
        <v>666</v>
      </c>
      <c r="H3392" s="449" t="s">
        <v>1043</v>
      </c>
      <c r="I3392" s="449" t="s">
        <v>1043</v>
      </c>
      <c r="J3392" s="452" t="s">
        <v>1043</v>
      </c>
    </row>
    <row r="3393" spans="2:10" ht="13.5" thickBot="1" x14ac:dyDescent="0.25">
      <c r="B3393" s="83" t="s">
        <v>666</v>
      </c>
      <c r="C3393" s="291">
        <v>21428</v>
      </c>
      <c r="D3393" s="270" t="s">
        <v>666</v>
      </c>
      <c r="E3393" s="24" t="s">
        <v>666</v>
      </c>
      <c r="F3393" s="24" t="s">
        <v>666</v>
      </c>
      <c r="G3393" s="24" t="s">
        <v>666</v>
      </c>
      <c r="H3393" s="270" t="s">
        <v>1043</v>
      </c>
      <c r="I3393" s="270" t="s">
        <v>1043</v>
      </c>
      <c r="J3393" s="292" t="s">
        <v>1043</v>
      </c>
    </row>
    <row r="3394" spans="2:10" x14ac:dyDescent="0.2">
      <c r="B3394" s="14" t="s">
        <v>12</v>
      </c>
      <c r="C3394" s="258">
        <v>21429</v>
      </c>
      <c r="D3394" s="260">
        <v>0.64236111111111105</v>
      </c>
      <c r="F3394" s="247">
        <v>364</v>
      </c>
      <c r="H3394" s="261" t="s">
        <v>1669</v>
      </c>
      <c r="I3394" s="261" t="s">
        <v>172</v>
      </c>
    </row>
    <row r="3395" spans="2:10" x14ac:dyDescent="0.2">
      <c r="B3395" s="14" t="s">
        <v>12</v>
      </c>
      <c r="C3395" s="258">
        <v>21429</v>
      </c>
      <c r="D3395" s="260">
        <v>0.66249999999999998</v>
      </c>
      <c r="F3395" s="247">
        <v>694</v>
      </c>
      <c r="H3395" s="261" t="s">
        <v>2091</v>
      </c>
      <c r="I3395" s="261" t="s">
        <v>1851</v>
      </c>
    </row>
    <row r="3396" spans="2:10" x14ac:dyDescent="0.2">
      <c r="B3396" s="14" t="s">
        <v>12</v>
      </c>
      <c r="C3396" s="258">
        <v>21431</v>
      </c>
      <c r="D3396" s="260">
        <v>0.73333333333333339</v>
      </c>
      <c r="E3396" s="32">
        <v>0.7583333333333333</v>
      </c>
      <c r="F3396" s="247">
        <v>656</v>
      </c>
      <c r="H3396" s="261" t="s">
        <v>1508</v>
      </c>
      <c r="I3396" s="261" t="s">
        <v>50</v>
      </c>
    </row>
    <row r="3397" spans="2:10" x14ac:dyDescent="0.2">
      <c r="B3397" s="14" t="s">
        <v>12</v>
      </c>
      <c r="C3397" s="258">
        <v>21431</v>
      </c>
      <c r="D3397" s="260">
        <v>0.84305555555555556</v>
      </c>
      <c r="F3397" s="247">
        <v>372</v>
      </c>
      <c r="H3397" s="261" t="s">
        <v>2092</v>
      </c>
      <c r="I3397" s="261" t="s">
        <v>50</v>
      </c>
    </row>
    <row r="3398" spans="2:10" x14ac:dyDescent="0.2">
      <c r="B3398" s="14" t="s">
        <v>12</v>
      </c>
      <c r="C3398" s="258">
        <v>21432</v>
      </c>
      <c r="D3398" s="260">
        <v>0.79236111111111107</v>
      </c>
      <c r="F3398" s="247">
        <v>968</v>
      </c>
      <c r="H3398" s="261" t="s">
        <v>1428</v>
      </c>
      <c r="I3398" s="261" t="s">
        <v>739</v>
      </c>
    </row>
    <row r="3399" spans="2:10" x14ac:dyDescent="0.2">
      <c r="B3399" s="14" t="s">
        <v>14</v>
      </c>
      <c r="C3399" s="258">
        <v>21440</v>
      </c>
      <c r="D3399" s="260">
        <v>0.91875000000000007</v>
      </c>
      <c r="F3399" s="247">
        <v>374</v>
      </c>
      <c r="H3399" s="261" t="s">
        <v>2081</v>
      </c>
      <c r="I3399" s="261" t="s">
        <v>44</v>
      </c>
    </row>
    <row r="3400" spans="2:10" x14ac:dyDescent="0.2">
      <c r="B3400" s="14" t="s">
        <v>14</v>
      </c>
      <c r="C3400" s="258">
        <v>21444</v>
      </c>
      <c r="D3400" s="260">
        <v>0.47500000000000003</v>
      </c>
      <c r="F3400" s="247">
        <v>369</v>
      </c>
      <c r="H3400" s="261" t="s">
        <v>2093</v>
      </c>
      <c r="I3400" s="261" t="s">
        <v>2094</v>
      </c>
    </row>
    <row r="3401" spans="2:10" x14ac:dyDescent="0.2">
      <c r="B3401" s="14" t="s">
        <v>14</v>
      </c>
      <c r="C3401" s="258">
        <v>21445</v>
      </c>
      <c r="D3401" s="260">
        <v>0.43194444444444446</v>
      </c>
      <c r="F3401" s="247">
        <v>691</v>
      </c>
      <c r="H3401" s="261" t="s">
        <v>2095</v>
      </c>
      <c r="I3401" s="261" t="s">
        <v>102</v>
      </c>
    </row>
    <row r="3402" spans="2:10" x14ac:dyDescent="0.2">
      <c r="B3402" s="14" t="s">
        <v>14</v>
      </c>
      <c r="C3402" s="258">
        <v>21452</v>
      </c>
      <c r="D3402" s="260">
        <v>0.39027777777777778</v>
      </c>
      <c r="F3402" s="247">
        <v>335</v>
      </c>
      <c r="H3402" s="261" t="s">
        <v>2096</v>
      </c>
      <c r="I3402" s="261" t="s">
        <v>1106</v>
      </c>
    </row>
    <row r="3403" spans="2:10" x14ac:dyDescent="0.2">
      <c r="B3403" s="14" t="s">
        <v>14</v>
      </c>
      <c r="C3403" s="258">
        <v>21452</v>
      </c>
      <c r="D3403" s="260">
        <v>0.55347222222222225</v>
      </c>
      <c r="E3403" s="32">
        <v>0.6875</v>
      </c>
      <c r="F3403" s="247">
        <v>697</v>
      </c>
      <c r="H3403" s="261" t="s">
        <v>2097</v>
      </c>
      <c r="I3403" s="261" t="s">
        <v>2098</v>
      </c>
    </row>
    <row r="3404" spans="2:10" x14ac:dyDescent="0.2">
      <c r="B3404" s="14" t="s">
        <v>20</v>
      </c>
      <c r="C3404" s="258">
        <v>21456</v>
      </c>
      <c r="D3404" s="260">
        <v>0.2638888888888889</v>
      </c>
      <c r="E3404" s="32">
        <v>0.28055555555555556</v>
      </c>
      <c r="F3404" s="247">
        <v>1284</v>
      </c>
      <c r="G3404" s="247" t="s">
        <v>2099</v>
      </c>
      <c r="H3404" s="261" t="s">
        <v>2100</v>
      </c>
      <c r="I3404" s="261" t="s">
        <v>102</v>
      </c>
      <c r="J3404" s="348" t="s">
        <v>2101</v>
      </c>
    </row>
    <row r="3405" spans="2:10" x14ac:dyDescent="0.2">
      <c r="B3405" s="38" t="s">
        <v>14</v>
      </c>
      <c r="C3405" s="300">
        <v>21464</v>
      </c>
      <c r="D3405" s="264">
        <v>0.8965277777777777</v>
      </c>
      <c r="E3405" s="16"/>
      <c r="F3405" s="16">
        <v>397</v>
      </c>
      <c r="G3405" s="16"/>
      <c r="H3405" s="263" t="s">
        <v>2097</v>
      </c>
      <c r="I3405" s="263" t="s">
        <v>739</v>
      </c>
      <c r="J3405" s="413"/>
    </row>
    <row r="3406" spans="2:10" x14ac:dyDescent="0.2">
      <c r="B3406" s="137" t="s">
        <v>14</v>
      </c>
      <c r="C3406" s="282">
        <v>21469</v>
      </c>
      <c r="D3406" s="266">
        <v>0.55555555555555558</v>
      </c>
      <c r="E3406" s="136">
        <v>0.71319444444444446</v>
      </c>
      <c r="F3406" s="34">
        <v>5102</v>
      </c>
      <c r="G3406" s="34" t="s">
        <v>2102</v>
      </c>
      <c r="H3406" s="265" t="s">
        <v>2103</v>
      </c>
      <c r="I3406" s="265" t="s">
        <v>2104</v>
      </c>
      <c r="J3406" s="349" t="s">
        <v>2284</v>
      </c>
    </row>
    <row r="3407" spans="2:10" x14ac:dyDescent="0.2">
      <c r="B3407" s="14" t="s">
        <v>14</v>
      </c>
      <c r="C3407" s="258">
        <v>21469</v>
      </c>
      <c r="D3407" s="260">
        <v>0.62152777777777779</v>
      </c>
      <c r="F3407" s="247">
        <v>4126</v>
      </c>
      <c r="H3407" s="261" t="s">
        <v>2105</v>
      </c>
      <c r="I3407" s="261" t="s">
        <v>192</v>
      </c>
    </row>
    <row r="3408" spans="2:10" x14ac:dyDescent="0.2">
      <c r="B3408" s="14" t="s">
        <v>14</v>
      </c>
      <c r="C3408" s="258">
        <v>21469</v>
      </c>
      <c r="D3408" s="260">
        <v>0.6645833333333333</v>
      </c>
      <c r="F3408" s="247">
        <v>4953</v>
      </c>
      <c r="H3408" s="261" t="s">
        <v>2106</v>
      </c>
      <c r="I3408" s="261" t="s">
        <v>1780</v>
      </c>
    </row>
    <row r="3409" spans="2:10" x14ac:dyDescent="0.2">
      <c r="B3409" s="14" t="s">
        <v>14</v>
      </c>
      <c r="C3409" s="258">
        <v>21473</v>
      </c>
      <c r="D3409" s="260">
        <v>0.10902777777777778</v>
      </c>
      <c r="F3409" s="247">
        <v>693</v>
      </c>
      <c r="H3409" s="261" t="s">
        <v>2107</v>
      </c>
      <c r="I3409" s="261" t="s">
        <v>44</v>
      </c>
    </row>
    <row r="3410" spans="2:10" x14ac:dyDescent="0.2">
      <c r="B3410" s="14" t="s">
        <v>14</v>
      </c>
      <c r="C3410" s="258">
        <v>21473</v>
      </c>
      <c r="D3410" s="260">
        <v>0.31180555555555556</v>
      </c>
      <c r="F3410" s="247">
        <v>692</v>
      </c>
      <c r="H3410" s="261" t="s">
        <v>2108</v>
      </c>
      <c r="I3410" s="261" t="s">
        <v>569</v>
      </c>
    </row>
    <row r="3411" spans="2:10" x14ac:dyDescent="0.2">
      <c r="B3411" s="14" t="s">
        <v>14</v>
      </c>
      <c r="C3411" s="258">
        <v>21473</v>
      </c>
      <c r="D3411" s="260">
        <v>0.33888888888888885</v>
      </c>
      <c r="F3411" s="247">
        <v>659</v>
      </c>
      <c r="H3411" s="261" t="s">
        <v>2109</v>
      </c>
      <c r="I3411" s="261" t="s">
        <v>569</v>
      </c>
    </row>
    <row r="3412" spans="2:10" x14ac:dyDescent="0.2">
      <c r="B3412" s="14" t="s">
        <v>14</v>
      </c>
      <c r="C3412" s="258">
        <v>21476</v>
      </c>
      <c r="D3412" s="261" t="s">
        <v>2110</v>
      </c>
      <c r="F3412" s="247">
        <v>367</v>
      </c>
      <c r="H3412" s="261" t="s">
        <v>2111</v>
      </c>
      <c r="I3412" s="261" t="s">
        <v>1763</v>
      </c>
    </row>
    <row r="3413" spans="2:10" x14ac:dyDescent="0.2">
      <c r="B3413" s="14" t="s">
        <v>14</v>
      </c>
      <c r="C3413" s="258">
        <v>21476</v>
      </c>
      <c r="D3413" s="260">
        <v>0.68125000000000002</v>
      </c>
      <c r="F3413" s="247">
        <v>668</v>
      </c>
      <c r="H3413" s="261" t="s">
        <v>2112</v>
      </c>
      <c r="I3413" s="261" t="s">
        <v>49</v>
      </c>
    </row>
    <row r="3414" spans="2:10" x14ac:dyDescent="0.2">
      <c r="B3414" s="14" t="s">
        <v>14</v>
      </c>
      <c r="C3414" s="258">
        <v>21476</v>
      </c>
      <c r="D3414" s="260">
        <v>0.71180555555555547</v>
      </c>
      <c r="F3414" s="247">
        <v>396</v>
      </c>
      <c r="H3414" s="261" t="s">
        <v>2113</v>
      </c>
      <c r="I3414" s="261" t="s">
        <v>44</v>
      </c>
    </row>
    <row r="3415" spans="2:10" x14ac:dyDescent="0.2">
      <c r="B3415" s="14" t="s">
        <v>14</v>
      </c>
      <c r="C3415" s="258">
        <v>21477</v>
      </c>
      <c r="D3415" s="260">
        <v>0.50416666666666665</v>
      </c>
      <c r="F3415" s="247">
        <v>376</v>
      </c>
      <c r="G3415" s="247" t="s">
        <v>2114</v>
      </c>
      <c r="H3415" s="261" t="s">
        <v>2115</v>
      </c>
      <c r="I3415" s="261" t="s">
        <v>44</v>
      </c>
      <c r="J3415" s="348" t="s">
        <v>2116</v>
      </c>
    </row>
    <row r="3416" spans="2:10" x14ac:dyDescent="0.2">
      <c r="B3416" s="14" t="s">
        <v>14</v>
      </c>
      <c r="C3416" s="258">
        <v>21477</v>
      </c>
      <c r="D3416" s="260">
        <v>0.61458333333333337</v>
      </c>
      <c r="F3416" s="247">
        <v>374</v>
      </c>
      <c r="H3416" s="261" t="s">
        <v>2081</v>
      </c>
      <c r="I3416" s="261" t="s">
        <v>171</v>
      </c>
    </row>
    <row r="3417" spans="2:10" x14ac:dyDescent="0.2">
      <c r="B3417" s="14" t="s">
        <v>14</v>
      </c>
      <c r="C3417" s="258">
        <v>21479</v>
      </c>
      <c r="D3417" s="260">
        <v>0.84583333333333333</v>
      </c>
      <c r="F3417" s="247">
        <v>375</v>
      </c>
      <c r="H3417" s="261" t="s">
        <v>2117</v>
      </c>
      <c r="I3417" s="261" t="s">
        <v>102</v>
      </c>
    </row>
    <row r="3418" spans="2:10" x14ac:dyDescent="0.2">
      <c r="B3418" s="14" t="s">
        <v>14</v>
      </c>
      <c r="C3418" s="258">
        <v>21479</v>
      </c>
      <c r="D3418" s="260">
        <v>0.87916666666666676</v>
      </c>
      <c r="F3418" s="247">
        <v>676</v>
      </c>
      <c r="H3418" s="261" t="s">
        <v>2118</v>
      </c>
      <c r="I3418" s="261" t="s">
        <v>739</v>
      </c>
    </row>
    <row r="3419" spans="2:10" x14ac:dyDescent="0.2">
      <c r="B3419" s="137" t="s">
        <v>14</v>
      </c>
      <c r="C3419" s="282">
        <v>21480</v>
      </c>
      <c r="D3419" s="266">
        <v>0.16319444444444445</v>
      </c>
      <c r="E3419" s="136">
        <v>0.41805555555555557</v>
      </c>
      <c r="F3419" s="34">
        <v>290</v>
      </c>
      <c r="G3419" s="34" t="s">
        <v>2119</v>
      </c>
      <c r="H3419" s="265" t="s">
        <v>2120</v>
      </c>
      <c r="I3419" s="265" t="s">
        <v>2121</v>
      </c>
      <c r="J3419" s="349" t="s">
        <v>2283</v>
      </c>
    </row>
    <row r="3420" spans="2:10" x14ac:dyDescent="0.2">
      <c r="B3420" s="14" t="s">
        <v>14</v>
      </c>
      <c r="C3420" s="258">
        <v>21481</v>
      </c>
      <c r="D3420" s="260">
        <v>0.17569444444444446</v>
      </c>
      <c r="F3420" s="247">
        <v>336</v>
      </c>
      <c r="H3420" s="261" t="s">
        <v>2122</v>
      </c>
      <c r="I3420" s="261" t="s">
        <v>196</v>
      </c>
    </row>
    <row r="3421" spans="2:10" x14ac:dyDescent="0.2">
      <c r="B3421" s="14" t="s">
        <v>14</v>
      </c>
      <c r="C3421" s="258">
        <v>21484</v>
      </c>
      <c r="D3421" s="260">
        <v>0.4069444444444445</v>
      </c>
      <c r="F3421" s="247">
        <v>665</v>
      </c>
      <c r="H3421" s="261" t="s">
        <v>2123</v>
      </c>
      <c r="I3421" s="261" t="s">
        <v>2124</v>
      </c>
    </row>
    <row r="3422" spans="2:10" x14ac:dyDescent="0.2">
      <c r="B3422" s="14" t="s">
        <v>14</v>
      </c>
      <c r="C3422" s="258">
        <v>21484</v>
      </c>
      <c r="D3422" s="260">
        <v>0.51944444444444449</v>
      </c>
      <c r="F3422" s="247">
        <v>691</v>
      </c>
      <c r="H3422" s="261" t="s">
        <v>2095</v>
      </c>
      <c r="I3422" s="261" t="s">
        <v>91</v>
      </c>
    </row>
    <row r="3423" spans="2:10" x14ac:dyDescent="0.2">
      <c r="B3423" s="14" t="s">
        <v>14</v>
      </c>
      <c r="C3423" s="258">
        <v>21484</v>
      </c>
      <c r="D3423" s="260">
        <v>0.63750000000000007</v>
      </c>
      <c r="F3423" s="247">
        <v>691</v>
      </c>
      <c r="H3423" s="261" t="s">
        <v>2095</v>
      </c>
      <c r="I3423" s="261" t="s">
        <v>50</v>
      </c>
    </row>
    <row r="3424" spans="2:10" x14ac:dyDescent="0.2">
      <c r="B3424" s="14" t="s">
        <v>14</v>
      </c>
      <c r="C3424" s="258">
        <v>21487</v>
      </c>
      <c r="D3424" s="260">
        <v>0.88750000000000007</v>
      </c>
      <c r="F3424" s="247">
        <v>249</v>
      </c>
      <c r="H3424" s="261" t="s">
        <v>2125</v>
      </c>
      <c r="I3424" s="261" t="s">
        <v>1347</v>
      </c>
    </row>
    <row r="3425" spans="2:10" x14ac:dyDescent="0.2">
      <c r="B3425" s="14" t="s">
        <v>14</v>
      </c>
      <c r="C3425" s="258">
        <v>21487</v>
      </c>
      <c r="D3425" s="260">
        <v>0.96597222222222223</v>
      </c>
      <c r="F3425" s="247">
        <v>349</v>
      </c>
      <c r="H3425" s="261" t="s">
        <v>2126</v>
      </c>
      <c r="I3425" s="261" t="s">
        <v>44</v>
      </c>
    </row>
    <row r="3426" spans="2:10" x14ac:dyDescent="0.2">
      <c r="B3426" s="14" t="s">
        <v>14</v>
      </c>
      <c r="C3426" s="258">
        <v>21488</v>
      </c>
      <c r="D3426" s="260">
        <v>0.75069444444444444</v>
      </c>
      <c r="E3426" s="32">
        <v>0.7715277777777777</v>
      </c>
      <c r="F3426" s="247">
        <v>350</v>
      </c>
      <c r="H3426" s="261" t="s">
        <v>2127</v>
      </c>
      <c r="I3426" s="261" t="s">
        <v>569</v>
      </c>
    </row>
    <row r="3427" spans="2:10" x14ac:dyDescent="0.2">
      <c r="B3427" s="38" t="s">
        <v>14</v>
      </c>
      <c r="C3427" s="300">
        <v>21488</v>
      </c>
      <c r="D3427" s="264">
        <v>0.90138888888888891</v>
      </c>
      <c r="E3427" s="16" t="s">
        <v>666</v>
      </c>
      <c r="F3427" s="16">
        <v>681</v>
      </c>
      <c r="G3427" s="16" t="s">
        <v>666</v>
      </c>
      <c r="H3427" s="263" t="s">
        <v>2128</v>
      </c>
      <c r="I3427" s="263" t="s">
        <v>2124</v>
      </c>
      <c r="J3427" s="413" t="s">
        <v>666</v>
      </c>
    </row>
    <row r="3428" spans="2:10" x14ac:dyDescent="0.2">
      <c r="B3428" s="14" t="s">
        <v>14</v>
      </c>
      <c r="C3428" s="258">
        <v>21492</v>
      </c>
      <c r="D3428" s="260">
        <v>0.35972222222222222</v>
      </c>
      <c r="F3428" s="247">
        <v>330</v>
      </c>
      <c r="H3428" s="261" t="s">
        <v>2129</v>
      </c>
      <c r="I3428" s="261" t="s">
        <v>1676</v>
      </c>
    </row>
    <row r="3429" spans="2:10" x14ac:dyDescent="0.2">
      <c r="B3429" s="14" t="s">
        <v>14</v>
      </c>
      <c r="C3429" s="258">
        <v>21492</v>
      </c>
      <c r="D3429" s="260">
        <v>0.43888888888888888</v>
      </c>
      <c r="F3429" s="247">
        <v>362</v>
      </c>
      <c r="H3429" s="261" t="s">
        <v>2130</v>
      </c>
      <c r="I3429" s="261" t="s">
        <v>569</v>
      </c>
    </row>
    <row r="3430" spans="2:10" x14ac:dyDescent="0.2">
      <c r="B3430" s="14" t="s">
        <v>14</v>
      </c>
      <c r="C3430" s="258">
        <v>21493</v>
      </c>
      <c r="D3430" s="260">
        <v>0.69652777777777775</v>
      </c>
      <c r="F3430" s="247">
        <v>366</v>
      </c>
      <c r="H3430" s="261" t="s">
        <v>2131</v>
      </c>
      <c r="I3430" s="261" t="s">
        <v>44</v>
      </c>
    </row>
    <row r="3431" spans="2:10" x14ac:dyDescent="0.2">
      <c r="B3431" s="14" t="s">
        <v>14</v>
      </c>
      <c r="C3431" s="258">
        <v>21493</v>
      </c>
      <c r="D3431" s="260">
        <v>0.71666666666666667</v>
      </c>
      <c r="F3431" s="247">
        <v>677</v>
      </c>
      <c r="H3431" s="261" t="s">
        <v>2132</v>
      </c>
      <c r="I3431" s="261" t="s">
        <v>1371</v>
      </c>
    </row>
    <row r="3432" spans="2:10" x14ac:dyDescent="0.2">
      <c r="B3432" s="14" t="s">
        <v>14</v>
      </c>
      <c r="C3432" s="258">
        <v>21496</v>
      </c>
      <c r="D3432" s="260">
        <v>8.6111111111111124E-2</v>
      </c>
      <c r="F3432" s="247">
        <v>675</v>
      </c>
      <c r="H3432" s="261" t="s">
        <v>2133</v>
      </c>
      <c r="I3432" s="261" t="s">
        <v>419</v>
      </c>
    </row>
    <row r="3433" spans="2:10" x14ac:dyDescent="0.2">
      <c r="B3433" s="14" t="s">
        <v>14</v>
      </c>
      <c r="C3433" s="258">
        <v>21500</v>
      </c>
      <c r="D3433" s="260">
        <v>0.46875</v>
      </c>
      <c r="F3433" s="247">
        <v>351</v>
      </c>
      <c r="H3433" s="261" t="s">
        <v>1614</v>
      </c>
      <c r="I3433" s="261" t="s">
        <v>739</v>
      </c>
    </row>
    <row r="3434" spans="2:10" x14ac:dyDescent="0.2">
      <c r="B3434" s="14" t="s">
        <v>14</v>
      </c>
      <c r="C3434" s="258">
        <v>21501</v>
      </c>
      <c r="D3434" s="260">
        <v>0.61944444444444446</v>
      </c>
      <c r="F3434" s="247">
        <v>327</v>
      </c>
      <c r="H3434" s="261" t="s">
        <v>2134</v>
      </c>
      <c r="I3434" s="261" t="s">
        <v>102</v>
      </c>
    </row>
    <row r="3435" spans="2:10" x14ac:dyDescent="0.2">
      <c r="B3435" s="14" t="s">
        <v>14</v>
      </c>
      <c r="C3435" s="258">
        <v>21501</v>
      </c>
      <c r="D3435" s="260">
        <v>0.62291666666666667</v>
      </c>
      <c r="F3435" s="247">
        <v>320</v>
      </c>
      <c r="G3435" s="247" t="s">
        <v>2135</v>
      </c>
      <c r="H3435" s="261" t="s">
        <v>2136</v>
      </c>
      <c r="I3435" s="261" t="s">
        <v>1402</v>
      </c>
      <c r="J3435" s="348" t="str">
        <f>CONCATENATE(B3435,$J$6,F3435)</f>
        <v>E 230 special call to box 320</v>
      </c>
    </row>
    <row r="3436" spans="2:10" x14ac:dyDescent="0.2">
      <c r="B3436" s="14" t="s">
        <v>14</v>
      </c>
      <c r="C3436" s="258">
        <v>21504</v>
      </c>
      <c r="D3436" s="260">
        <v>0.18611111111111112</v>
      </c>
      <c r="F3436" s="247">
        <v>710</v>
      </c>
      <c r="H3436" s="261" t="s">
        <v>2137</v>
      </c>
      <c r="I3436" s="261" t="s">
        <v>62</v>
      </c>
    </row>
    <row r="3437" spans="2:10" x14ac:dyDescent="0.2">
      <c r="B3437" s="14" t="s">
        <v>14</v>
      </c>
      <c r="C3437" s="258">
        <v>21509</v>
      </c>
      <c r="D3437" s="260">
        <v>0.71736111111111101</v>
      </c>
      <c r="F3437" s="247">
        <v>376</v>
      </c>
      <c r="G3437" s="247" t="s">
        <v>2114</v>
      </c>
      <c r="H3437" s="261" t="s">
        <v>2115</v>
      </c>
      <c r="I3437" s="261" t="s">
        <v>2138</v>
      </c>
      <c r="J3437" s="348" t="s">
        <v>2116</v>
      </c>
    </row>
    <row r="3438" spans="2:10" x14ac:dyDescent="0.2">
      <c r="B3438" s="14" t="s">
        <v>14</v>
      </c>
      <c r="C3438" s="258">
        <v>21511</v>
      </c>
      <c r="D3438" s="260">
        <v>0.77083333333333337</v>
      </c>
      <c r="E3438" s="32">
        <v>0.79583333333333339</v>
      </c>
      <c r="F3438" s="247">
        <v>369</v>
      </c>
      <c r="H3438" s="261" t="s">
        <v>2093</v>
      </c>
      <c r="I3438" s="261" t="s">
        <v>2139</v>
      </c>
    </row>
    <row r="3439" spans="2:10" x14ac:dyDescent="0.2">
      <c r="B3439" s="14" t="s">
        <v>25</v>
      </c>
      <c r="C3439" s="258">
        <v>21512</v>
      </c>
      <c r="D3439" s="260">
        <v>0.24791666666666667</v>
      </c>
      <c r="F3439" s="247">
        <v>677</v>
      </c>
      <c r="H3439" s="261" t="s">
        <v>2132</v>
      </c>
      <c r="I3439" s="261" t="s">
        <v>1851</v>
      </c>
    </row>
    <row r="3440" spans="2:10" x14ac:dyDescent="0.2">
      <c r="B3440" s="14" t="s">
        <v>25</v>
      </c>
      <c r="C3440" s="258">
        <v>21512</v>
      </c>
      <c r="D3440" s="260">
        <v>0.8340277777777777</v>
      </c>
      <c r="F3440" s="247">
        <v>233</v>
      </c>
      <c r="H3440" s="261" t="s">
        <v>2140</v>
      </c>
      <c r="I3440" s="261" t="s">
        <v>1911</v>
      </c>
    </row>
    <row r="3441" spans="2:10" x14ac:dyDescent="0.2">
      <c r="B3441" s="14" t="s">
        <v>25</v>
      </c>
      <c r="C3441" s="258">
        <v>21512</v>
      </c>
      <c r="D3441" s="260">
        <v>0.8881944444444444</v>
      </c>
      <c r="F3441" s="247">
        <v>390</v>
      </c>
      <c r="H3441" s="261" t="s">
        <v>2141</v>
      </c>
      <c r="I3441" s="261" t="s">
        <v>302</v>
      </c>
    </row>
    <row r="3442" spans="2:10" x14ac:dyDescent="0.2">
      <c r="B3442" s="14" t="s">
        <v>25</v>
      </c>
      <c r="C3442" s="258">
        <v>21513</v>
      </c>
      <c r="D3442" s="260">
        <v>6.1111111111111116E-2</v>
      </c>
      <c r="F3442" s="247">
        <v>386</v>
      </c>
      <c r="H3442" s="261" t="s">
        <v>2142</v>
      </c>
      <c r="I3442" s="261" t="s">
        <v>44</v>
      </c>
    </row>
    <row r="3443" spans="2:10" x14ac:dyDescent="0.2">
      <c r="B3443" s="14" t="s">
        <v>25</v>
      </c>
      <c r="C3443" s="258">
        <v>21513</v>
      </c>
      <c r="D3443" s="260">
        <v>0.33055555555555555</v>
      </c>
      <c r="F3443" s="247">
        <v>664</v>
      </c>
      <c r="H3443" s="261" t="s">
        <v>2143</v>
      </c>
      <c r="I3443" s="261" t="s">
        <v>1997</v>
      </c>
    </row>
    <row r="3444" spans="2:10" x14ac:dyDescent="0.2">
      <c r="B3444" s="14" t="s">
        <v>26</v>
      </c>
      <c r="C3444" s="258">
        <v>21517</v>
      </c>
      <c r="D3444" s="260">
        <v>0.37222222222222223</v>
      </c>
      <c r="F3444" s="247">
        <v>7178</v>
      </c>
      <c r="H3444" s="261" t="s">
        <v>2144</v>
      </c>
      <c r="I3444" s="261" t="s">
        <v>1763</v>
      </c>
    </row>
    <row r="3445" spans="2:10" x14ac:dyDescent="0.2">
      <c r="B3445" s="38" t="s">
        <v>26</v>
      </c>
      <c r="C3445" s="300">
        <v>21519</v>
      </c>
      <c r="D3445" s="264">
        <v>0.97152777777777777</v>
      </c>
      <c r="E3445" s="16" t="s">
        <v>666</v>
      </c>
      <c r="F3445" s="16">
        <v>7181</v>
      </c>
      <c r="G3445" s="16" t="s">
        <v>666</v>
      </c>
      <c r="H3445" s="263" t="s">
        <v>310</v>
      </c>
      <c r="I3445" s="263" t="s">
        <v>1763</v>
      </c>
      <c r="J3445" s="413" t="s">
        <v>666</v>
      </c>
    </row>
    <row r="3446" spans="2:10" x14ac:dyDescent="0.2">
      <c r="B3446" s="14" t="s">
        <v>26</v>
      </c>
      <c r="C3446" s="258">
        <v>21528</v>
      </c>
      <c r="D3446" s="260">
        <v>0.28750000000000003</v>
      </c>
      <c r="E3446" s="32">
        <v>0.36180555555555555</v>
      </c>
      <c r="F3446" s="247">
        <v>7102</v>
      </c>
      <c r="G3446" s="247" t="s">
        <v>177</v>
      </c>
      <c r="H3446" s="261" t="s">
        <v>183</v>
      </c>
      <c r="I3446" s="261" t="s">
        <v>2145</v>
      </c>
      <c r="J3446" s="348" t="s">
        <v>2146</v>
      </c>
    </row>
    <row r="3447" spans="2:10" x14ac:dyDescent="0.2">
      <c r="B3447" s="14" t="s">
        <v>26</v>
      </c>
      <c r="C3447" s="258">
        <v>21528</v>
      </c>
      <c r="D3447" s="260">
        <v>0.9555555555555556</v>
      </c>
      <c r="F3447" s="247">
        <v>7238</v>
      </c>
      <c r="H3447" s="261" t="s">
        <v>2147</v>
      </c>
      <c r="I3447" s="261" t="s">
        <v>44</v>
      </c>
    </row>
    <row r="3448" spans="2:10" x14ac:dyDescent="0.2">
      <c r="B3448" s="14" t="s">
        <v>26</v>
      </c>
      <c r="C3448" s="258">
        <v>21532</v>
      </c>
      <c r="D3448" s="260">
        <v>0.49791666666666662</v>
      </c>
      <c r="F3448" s="247">
        <v>7135</v>
      </c>
      <c r="H3448" s="261" t="s">
        <v>79</v>
      </c>
      <c r="I3448" s="261" t="s">
        <v>1676</v>
      </c>
    </row>
    <row r="3449" spans="2:10" x14ac:dyDescent="0.2">
      <c r="B3449" s="14" t="s">
        <v>26</v>
      </c>
      <c r="C3449" s="258">
        <v>21536</v>
      </c>
      <c r="D3449" s="260">
        <v>0.125</v>
      </c>
      <c r="F3449" s="247">
        <v>7216</v>
      </c>
      <c r="G3449" s="247" t="s">
        <v>177</v>
      </c>
      <c r="H3449" s="261" t="s">
        <v>555</v>
      </c>
      <c r="I3449" s="261" t="s">
        <v>2148</v>
      </c>
      <c r="J3449" s="348" t="s">
        <v>2146</v>
      </c>
    </row>
    <row r="3450" spans="2:10" x14ac:dyDescent="0.2">
      <c r="B3450" s="14" t="s">
        <v>26</v>
      </c>
      <c r="C3450" s="258">
        <v>21540</v>
      </c>
      <c r="D3450" s="260">
        <v>0.68680555555555556</v>
      </c>
      <c r="F3450" s="247">
        <v>7102</v>
      </c>
      <c r="H3450" s="261" t="s">
        <v>183</v>
      </c>
      <c r="I3450" s="261" t="s">
        <v>2149</v>
      </c>
    </row>
    <row r="3451" spans="2:10" x14ac:dyDescent="0.2">
      <c r="B3451" s="14" t="s">
        <v>26</v>
      </c>
      <c r="C3451" s="258">
        <v>21541</v>
      </c>
      <c r="D3451" s="260">
        <v>0.41805555555555557</v>
      </c>
      <c r="E3451" s="32">
        <v>0.44166666666666665</v>
      </c>
      <c r="F3451" s="247">
        <v>7122</v>
      </c>
      <c r="H3451" s="261" t="s">
        <v>121</v>
      </c>
      <c r="I3451" s="261" t="s">
        <v>2150</v>
      </c>
    </row>
    <row r="3452" spans="2:10" x14ac:dyDescent="0.2">
      <c r="B3452" s="14" t="s">
        <v>26</v>
      </c>
      <c r="C3452" s="258">
        <v>21543</v>
      </c>
      <c r="D3452" s="260">
        <v>0.84930555555555554</v>
      </c>
      <c r="F3452" s="247">
        <v>7133</v>
      </c>
      <c r="H3452" s="261" t="s">
        <v>73</v>
      </c>
      <c r="I3452" s="261" t="s">
        <v>1763</v>
      </c>
    </row>
    <row r="3453" spans="2:10" x14ac:dyDescent="0.2">
      <c r="B3453" s="14" t="s">
        <v>26</v>
      </c>
      <c r="C3453" s="258">
        <v>21543</v>
      </c>
      <c r="D3453" s="260">
        <v>0.93958333333333333</v>
      </c>
      <c r="F3453" s="247">
        <v>7435</v>
      </c>
      <c r="H3453" s="261" t="s">
        <v>470</v>
      </c>
      <c r="I3453" s="261" t="s">
        <v>2151</v>
      </c>
    </row>
    <row r="3454" spans="2:10" ht="13.5" thickBot="1" x14ac:dyDescent="0.25">
      <c r="B3454" s="427" t="s">
        <v>26</v>
      </c>
      <c r="C3454" s="435">
        <v>21548</v>
      </c>
      <c r="D3454" s="395">
        <v>0.37638888888888888</v>
      </c>
      <c r="E3454" s="4" t="s">
        <v>666</v>
      </c>
      <c r="F3454" s="4">
        <v>7370</v>
      </c>
      <c r="G3454" s="4" t="s">
        <v>666</v>
      </c>
      <c r="H3454" s="436" t="s">
        <v>81</v>
      </c>
      <c r="I3454" s="436" t="s">
        <v>569</v>
      </c>
      <c r="J3454" s="408" t="s">
        <v>666</v>
      </c>
    </row>
    <row r="3455" spans="2:10" ht="13.5" thickTop="1" x14ac:dyDescent="0.2">
      <c r="B3455" s="14" t="s">
        <v>2152</v>
      </c>
      <c r="C3455" s="258">
        <v>21556</v>
      </c>
      <c r="D3455" s="260">
        <v>0.49652777777777773</v>
      </c>
      <c r="F3455" s="247">
        <v>309</v>
      </c>
      <c r="H3455" s="261" t="s">
        <v>2153</v>
      </c>
      <c r="I3455" s="261" t="s">
        <v>1568</v>
      </c>
    </row>
    <row r="3456" spans="2:10" x14ac:dyDescent="0.2">
      <c r="B3456" s="14" t="s">
        <v>2152</v>
      </c>
      <c r="C3456" s="258">
        <v>21556</v>
      </c>
      <c r="D3456" s="260">
        <v>0.64027777777777783</v>
      </c>
      <c r="F3456" s="247">
        <v>213</v>
      </c>
      <c r="H3456" s="261" t="s">
        <v>2154</v>
      </c>
      <c r="I3456" s="261" t="s">
        <v>365</v>
      </c>
    </row>
    <row r="3457" spans="2:10" x14ac:dyDescent="0.2">
      <c r="B3457" s="14" t="s">
        <v>27</v>
      </c>
      <c r="C3457" s="258">
        <v>21557</v>
      </c>
      <c r="D3457" s="260">
        <v>0.56805555555555554</v>
      </c>
      <c r="F3457" s="247">
        <v>113</v>
      </c>
      <c r="H3457" s="261" t="s">
        <v>2155</v>
      </c>
      <c r="I3457" s="261" t="s">
        <v>171</v>
      </c>
    </row>
    <row r="3458" spans="2:10" x14ac:dyDescent="0.2">
      <c r="B3458" s="14" t="s">
        <v>27</v>
      </c>
      <c r="C3458" s="258">
        <v>21557</v>
      </c>
      <c r="D3458" s="260">
        <v>0.59513888888888888</v>
      </c>
      <c r="F3458" s="247">
        <v>137</v>
      </c>
      <c r="H3458" s="261" t="s">
        <v>2156</v>
      </c>
      <c r="I3458" s="261" t="s">
        <v>260</v>
      </c>
    </row>
    <row r="3459" spans="2:10" x14ac:dyDescent="0.2">
      <c r="B3459" s="14" t="s">
        <v>27</v>
      </c>
      <c r="C3459" s="258">
        <v>21557</v>
      </c>
      <c r="D3459" s="260">
        <v>0.63194444444444442</v>
      </c>
      <c r="F3459" s="247">
        <v>109</v>
      </c>
      <c r="G3459" s="247" t="s">
        <v>2157</v>
      </c>
      <c r="H3459" s="261" t="s">
        <v>2158</v>
      </c>
      <c r="I3459" s="261" t="s">
        <v>2159</v>
      </c>
      <c r="J3459" s="348" t="s">
        <v>2279</v>
      </c>
    </row>
    <row r="3460" spans="2:10" x14ac:dyDescent="0.2">
      <c r="B3460" s="14" t="s">
        <v>27</v>
      </c>
      <c r="C3460" s="258">
        <v>21561</v>
      </c>
      <c r="D3460" s="261" t="s">
        <v>2160</v>
      </c>
      <c r="E3460" s="32">
        <v>0.37847222222222227</v>
      </c>
      <c r="F3460" s="247">
        <v>51</v>
      </c>
      <c r="H3460" s="261" t="s">
        <v>2161</v>
      </c>
      <c r="I3460" s="261" t="s">
        <v>260</v>
      </c>
    </row>
    <row r="3461" spans="2:10" x14ac:dyDescent="0.2">
      <c r="B3461" s="14" t="s">
        <v>27</v>
      </c>
      <c r="C3461" s="258">
        <v>21564</v>
      </c>
      <c r="D3461" s="260">
        <v>0.5229166666666667</v>
      </c>
      <c r="F3461" s="247">
        <v>227</v>
      </c>
      <c r="G3461" s="247" t="s">
        <v>2162</v>
      </c>
      <c r="H3461" s="261" t="s">
        <v>2163</v>
      </c>
      <c r="I3461" s="261" t="s">
        <v>1690</v>
      </c>
      <c r="J3461" s="348" t="s">
        <v>2164</v>
      </c>
    </row>
    <row r="3462" spans="2:10" x14ac:dyDescent="0.2">
      <c r="B3462" s="14" t="s">
        <v>27</v>
      </c>
      <c r="C3462" s="258">
        <v>21567</v>
      </c>
      <c r="D3462" s="260">
        <v>0.97430555555555554</v>
      </c>
      <c r="F3462" s="247">
        <v>246</v>
      </c>
      <c r="H3462" s="261" t="s">
        <v>2165</v>
      </c>
      <c r="I3462" s="261" t="s">
        <v>44</v>
      </c>
    </row>
    <row r="3463" spans="2:10" x14ac:dyDescent="0.2">
      <c r="B3463" s="14" t="s">
        <v>27</v>
      </c>
      <c r="C3463" s="258">
        <v>21568</v>
      </c>
      <c r="D3463" s="260">
        <v>0.75694444444444453</v>
      </c>
      <c r="F3463" s="247">
        <v>232</v>
      </c>
      <c r="H3463" s="261" t="s">
        <v>2166</v>
      </c>
      <c r="I3463" s="261" t="s">
        <v>105</v>
      </c>
    </row>
    <row r="3464" spans="2:10" x14ac:dyDescent="0.2">
      <c r="B3464" s="14" t="s">
        <v>27</v>
      </c>
      <c r="C3464" s="258">
        <v>21568</v>
      </c>
      <c r="D3464" s="260">
        <v>0.78472222222222221</v>
      </c>
      <c r="F3464" s="247">
        <v>322</v>
      </c>
      <c r="H3464" s="261" t="s">
        <v>2167</v>
      </c>
      <c r="I3464" s="261" t="s">
        <v>739</v>
      </c>
    </row>
    <row r="3465" spans="2:10" x14ac:dyDescent="0.2">
      <c r="B3465" s="14" t="s">
        <v>27</v>
      </c>
      <c r="C3465" s="258">
        <v>21572</v>
      </c>
      <c r="D3465" s="260">
        <v>0.65416666666666667</v>
      </c>
      <c r="F3465" s="247">
        <v>225</v>
      </c>
      <c r="H3465" s="261" t="s">
        <v>2168</v>
      </c>
      <c r="I3465" s="261" t="s">
        <v>44</v>
      </c>
    </row>
    <row r="3466" spans="2:10" x14ac:dyDescent="0.2">
      <c r="B3466" s="38" t="s">
        <v>32</v>
      </c>
      <c r="C3466" s="300">
        <v>21578</v>
      </c>
      <c r="D3466" s="264">
        <v>0.74652777777777779</v>
      </c>
      <c r="E3466" s="16" t="s">
        <v>666</v>
      </c>
      <c r="F3466" s="16">
        <v>397</v>
      </c>
      <c r="G3466" s="16" t="s">
        <v>666</v>
      </c>
      <c r="H3466" s="263" t="s">
        <v>2097</v>
      </c>
      <c r="I3466" s="263" t="s">
        <v>61</v>
      </c>
      <c r="J3466" s="413" t="s">
        <v>666</v>
      </c>
    </row>
    <row r="3467" spans="2:10" x14ac:dyDescent="0.2">
      <c r="B3467" s="14" t="s">
        <v>32</v>
      </c>
      <c r="C3467" s="258">
        <v>21584</v>
      </c>
      <c r="D3467" s="261" t="s">
        <v>2169</v>
      </c>
      <c r="F3467" s="247">
        <v>234</v>
      </c>
      <c r="H3467" s="261" t="s">
        <v>2170</v>
      </c>
      <c r="I3467" s="261" t="s">
        <v>212</v>
      </c>
    </row>
    <row r="3468" spans="2:10" x14ac:dyDescent="0.2">
      <c r="B3468" s="14" t="s">
        <v>32</v>
      </c>
      <c r="C3468" s="258">
        <v>21584</v>
      </c>
      <c r="D3468" s="260">
        <v>0.7319444444444444</v>
      </c>
      <c r="F3468" s="247">
        <v>383</v>
      </c>
      <c r="H3468" s="261" t="s">
        <v>2171</v>
      </c>
      <c r="I3468" s="261" t="s">
        <v>44</v>
      </c>
    </row>
    <row r="3469" spans="2:10" x14ac:dyDescent="0.2">
      <c r="B3469" s="14" t="s">
        <v>32</v>
      </c>
      <c r="C3469" s="258">
        <v>21586</v>
      </c>
      <c r="D3469" s="260">
        <v>0.82986111111111116</v>
      </c>
      <c r="F3469" s="247">
        <v>397</v>
      </c>
      <c r="H3469" s="261" t="s">
        <v>2097</v>
      </c>
      <c r="I3469" s="261" t="s">
        <v>2172</v>
      </c>
    </row>
    <row r="3470" spans="2:10" x14ac:dyDescent="0.2">
      <c r="B3470" s="14" t="s">
        <v>32</v>
      </c>
      <c r="C3470" s="258">
        <v>21587</v>
      </c>
      <c r="D3470" s="260">
        <v>0.91875000000000007</v>
      </c>
      <c r="F3470" s="247">
        <v>313</v>
      </c>
      <c r="H3470" s="261" t="s">
        <v>2173</v>
      </c>
      <c r="I3470" s="261" t="s">
        <v>44</v>
      </c>
    </row>
    <row r="3471" spans="2:10" x14ac:dyDescent="0.2">
      <c r="B3471" s="14" t="s">
        <v>32</v>
      </c>
      <c r="C3471" s="258">
        <v>21591</v>
      </c>
      <c r="D3471" s="260">
        <v>0.66249999999999998</v>
      </c>
      <c r="F3471" s="247">
        <v>646</v>
      </c>
      <c r="H3471" s="261" t="s">
        <v>1998</v>
      </c>
      <c r="I3471" s="261" t="s">
        <v>82</v>
      </c>
    </row>
    <row r="3472" spans="2:10" x14ac:dyDescent="0.2">
      <c r="B3472" s="14" t="s">
        <v>32</v>
      </c>
      <c r="C3472" s="258">
        <v>21592</v>
      </c>
      <c r="D3472" s="260">
        <v>0.42152777777777778</v>
      </c>
      <c r="E3472" s="32">
        <v>0.50972222222222219</v>
      </c>
      <c r="F3472" s="247">
        <v>323</v>
      </c>
      <c r="H3472" s="261" t="s">
        <v>2174</v>
      </c>
      <c r="I3472" s="261" t="s">
        <v>91</v>
      </c>
    </row>
    <row r="3473" spans="2:10" x14ac:dyDescent="0.2">
      <c r="B3473" s="14" t="s">
        <v>32</v>
      </c>
      <c r="C3473" s="258">
        <v>21599</v>
      </c>
      <c r="D3473" s="260">
        <v>0.54166666666666663</v>
      </c>
      <c r="F3473" s="247">
        <v>306</v>
      </c>
      <c r="H3473" s="261" t="s">
        <v>2175</v>
      </c>
      <c r="I3473" s="261" t="s">
        <v>44</v>
      </c>
    </row>
    <row r="3474" spans="2:10" x14ac:dyDescent="0.2">
      <c r="B3474" s="14" t="s">
        <v>32</v>
      </c>
      <c r="C3474" s="258">
        <v>21599</v>
      </c>
      <c r="D3474" s="260">
        <v>0.63055555555555554</v>
      </c>
      <c r="F3474" s="247">
        <v>376</v>
      </c>
      <c r="G3474" s="247" t="s">
        <v>2114</v>
      </c>
      <c r="H3474" s="261" t="s">
        <v>2115</v>
      </c>
      <c r="I3474" s="261" t="s">
        <v>44</v>
      </c>
      <c r="J3474" s="348" t="s">
        <v>2116</v>
      </c>
    </row>
    <row r="3475" spans="2:10" x14ac:dyDescent="0.2">
      <c r="B3475" s="14" t="s">
        <v>32</v>
      </c>
      <c r="C3475" s="258">
        <v>21599</v>
      </c>
      <c r="D3475" s="260">
        <v>0.67291666666666661</v>
      </c>
      <c r="F3475" s="247">
        <v>342</v>
      </c>
      <c r="G3475" s="247" t="s">
        <v>2176</v>
      </c>
      <c r="H3475" s="261" t="s">
        <v>2177</v>
      </c>
      <c r="I3475" s="261" t="s">
        <v>44</v>
      </c>
      <c r="J3475" s="348" t="s">
        <v>2178</v>
      </c>
    </row>
    <row r="3476" spans="2:10" x14ac:dyDescent="0.2">
      <c r="B3476" s="137" t="s">
        <v>32</v>
      </c>
      <c r="C3476" s="282">
        <v>21599</v>
      </c>
      <c r="D3476" s="266">
        <v>0.68263888888888891</v>
      </c>
      <c r="E3476" s="136">
        <v>0.74513888888888891</v>
      </c>
      <c r="F3476" s="34">
        <v>113</v>
      </c>
      <c r="G3476" s="34" t="s">
        <v>2179</v>
      </c>
      <c r="H3476" s="265" t="s">
        <v>2155</v>
      </c>
      <c r="I3476" s="265" t="s">
        <v>2180</v>
      </c>
      <c r="J3476" s="349" t="s">
        <v>2282</v>
      </c>
    </row>
    <row r="3477" spans="2:10" x14ac:dyDescent="0.2">
      <c r="B3477" s="14" t="s">
        <v>32</v>
      </c>
      <c r="C3477" s="258">
        <v>21600</v>
      </c>
      <c r="D3477" s="260">
        <v>0.61805555555555558</v>
      </c>
      <c r="F3477" s="247">
        <v>325</v>
      </c>
      <c r="H3477" s="261" t="s">
        <v>2181</v>
      </c>
      <c r="I3477" s="261" t="s">
        <v>1851</v>
      </c>
    </row>
    <row r="3478" spans="2:10" x14ac:dyDescent="0.2">
      <c r="B3478" s="14" t="s">
        <v>32</v>
      </c>
      <c r="C3478" s="258">
        <v>21602</v>
      </c>
      <c r="D3478" s="260">
        <v>0.84652777777777777</v>
      </c>
      <c r="F3478" s="247">
        <v>670</v>
      </c>
      <c r="H3478" s="261" t="s">
        <v>2087</v>
      </c>
      <c r="I3478" s="261" t="s">
        <v>44</v>
      </c>
    </row>
    <row r="3479" spans="2:10" x14ac:dyDescent="0.2">
      <c r="B3479" s="14" t="s">
        <v>32</v>
      </c>
      <c r="C3479" s="258">
        <v>21602</v>
      </c>
      <c r="D3479" s="260">
        <v>0.89722222222222225</v>
      </c>
      <c r="F3479" s="247">
        <v>658</v>
      </c>
      <c r="H3479" s="261" t="s">
        <v>2182</v>
      </c>
      <c r="I3479" s="261" t="s">
        <v>739</v>
      </c>
    </row>
    <row r="3480" spans="2:10" x14ac:dyDescent="0.2">
      <c r="B3480" s="38" t="s">
        <v>32</v>
      </c>
      <c r="C3480" s="300">
        <v>21607</v>
      </c>
      <c r="D3480" s="264">
        <v>0.56458333333333333</v>
      </c>
      <c r="E3480" s="16" t="s">
        <v>666</v>
      </c>
      <c r="F3480" s="16">
        <v>325</v>
      </c>
      <c r="G3480" s="16" t="s">
        <v>666</v>
      </c>
      <c r="H3480" s="263" t="s">
        <v>2181</v>
      </c>
      <c r="I3480" s="263" t="s">
        <v>1329</v>
      </c>
      <c r="J3480" s="413" t="s">
        <v>666</v>
      </c>
    </row>
    <row r="3481" spans="2:10" x14ac:dyDescent="0.2">
      <c r="B3481" s="14" t="s">
        <v>32</v>
      </c>
      <c r="C3481" s="258">
        <v>21610</v>
      </c>
      <c r="D3481" s="260">
        <v>0.76041666666666663</v>
      </c>
      <c r="F3481" s="247">
        <v>306</v>
      </c>
      <c r="H3481" s="261" t="s">
        <v>2175</v>
      </c>
      <c r="I3481" s="261" t="s">
        <v>1195</v>
      </c>
    </row>
    <row r="3482" spans="2:10" x14ac:dyDescent="0.2">
      <c r="B3482" s="14" t="s">
        <v>32</v>
      </c>
      <c r="C3482" s="258">
        <v>21610</v>
      </c>
      <c r="D3482" s="260">
        <v>0.81597222222222221</v>
      </c>
      <c r="F3482" s="247">
        <v>326</v>
      </c>
      <c r="H3482" s="261" t="s">
        <v>2183</v>
      </c>
      <c r="I3482" s="261" t="s">
        <v>44</v>
      </c>
    </row>
    <row r="3483" spans="2:10" x14ac:dyDescent="0.2">
      <c r="B3483" s="14" t="s">
        <v>32</v>
      </c>
      <c r="C3483" s="258">
        <v>21611</v>
      </c>
      <c r="D3483" s="260">
        <v>0.85763888888888884</v>
      </c>
      <c r="F3483" s="247">
        <v>314</v>
      </c>
      <c r="H3483" s="261" t="s">
        <v>2184</v>
      </c>
      <c r="I3483" s="261" t="s">
        <v>1851</v>
      </c>
    </row>
    <row r="3484" spans="2:10" x14ac:dyDescent="0.2">
      <c r="B3484" s="14" t="s">
        <v>32</v>
      </c>
      <c r="C3484" s="258">
        <v>21611</v>
      </c>
      <c r="D3484" s="260">
        <v>0.90833333333333333</v>
      </c>
      <c r="F3484" s="247">
        <v>207</v>
      </c>
      <c r="H3484" s="261" t="s">
        <v>46</v>
      </c>
      <c r="I3484" s="261" t="s">
        <v>1568</v>
      </c>
    </row>
    <row r="3485" spans="2:10" x14ac:dyDescent="0.2">
      <c r="B3485" s="14" t="s">
        <v>32</v>
      </c>
      <c r="C3485" s="258">
        <v>21616</v>
      </c>
      <c r="D3485" s="260">
        <v>0.72013888888888899</v>
      </c>
      <c r="F3485" s="247">
        <v>340</v>
      </c>
      <c r="G3485" s="247" t="s">
        <v>2185</v>
      </c>
      <c r="H3485" s="261" t="s">
        <v>2186</v>
      </c>
      <c r="I3485" s="261" t="s">
        <v>44</v>
      </c>
      <c r="J3485" s="348" t="s">
        <v>2187</v>
      </c>
    </row>
    <row r="3486" spans="2:10" x14ac:dyDescent="0.2">
      <c r="B3486" s="14" t="s">
        <v>32</v>
      </c>
      <c r="C3486" s="258">
        <v>21618</v>
      </c>
      <c r="D3486" s="260">
        <v>0.77986111111111101</v>
      </c>
      <c r="E3486" s="32">
        <v>0.80555555555555547</v>
      </c>
      <c r="F3486" s="247">
        <v>326</v>
      </c>
      <c r="H3486" s="261" t="s">
        <v>2183</v>
      </c>
      <c r="I3486" s="261" t="s">
        <v>2188</v>
      </c>
    </row>
    <row r="3487" spans="2:10" x14ac:dyDescent="0.2">
      <c r="B3487" s="14" t="s">
        <v>32</v>
      </c>
      <c r="C3487" s="258">
        <v>21618</v>
      </c>
      <c r="D3487" s="260">
        <v>0.81388888888888899</v>
      </c>
      <c r="F3487" s="247">
        <v>325</v>
      </c>
      <c r="H3487" s="261" t="s">
        <v>2181</v>
      </c>
      <c r="I3487" s="261" t="s">
        <v>569</v>
      </c>
    </row>
    <row r="3488" spans="2:10" x14ac:dyDescent="0.2">
      <c r="B3488" s="14" t="s">
        <v>32</v>
      </c>
      <c r="C3488" s="258">
        <v>21618</v>
      </c>
      <c r="D3488" s="260">
        <v>0.90902777777777777</v>
      </c>
      <c r="F3488" s="247">
        <v>209</v>
      </c>
      <c r="H3488" s="261" t="s">
        <v>2189</v>
      </c>
      <c r="I3488" s="261" t="s">
        <v>102</v>
      </c>
    </row>
    <row r="3489" spans="2:10" x14ac:dyDescent="0.2">
      <c r="B3489" s="14" t="s">
        <v>32</v>
      </c>
      <c r="C3489" s="258">
        <v>21618</v>
      </c>
      <c r="D3489" s="260">
        <v>0.93819444444444444</v>
      </c>
      <c r="F3489" s="247">
        <v>315</v>
      </c>
      <c r="H3489" s="261" t="s">
        <v>2190</v>
      </c>
      <c r="I3489" s="261" t="s">
        <v>2191</v>
      </c>
    </row>
    <row r="3490" spans="2:10" x14ac:dyDescent="0.2">
      <c r="B3490" s="14" t="s">
        <v>32</v>
      </c>
      <c r="C3490" s="258">
        <v>21623</v>
      </c>
      <c r="D3490" s="260">
        <v>0.6381944444444444</v>
      </c>
      <c r="F3490" s="247">
        <v>376</v>
      </c>
      <c r="G3490" s="247" t="s">
        <v>2114</v>
      </c>
      <c r="H3490" s="261" t="s">
        <v>2115</v>
      </c>
      <c r="I3490" s="261" t="s">
        <v>44</v>
      </c>
      <c r="J3490" s="348" t="s">
        <v>2116</v>
      </c>
    </row>
    <row r="3491" spans="2:10" x14ac:dyDescent="0.2">
      <c r="B3491" s="14" t="s">
        <v>32</v>
      </c>
      <c r="C3491" s="258">
        <v>21627</v>
      </c>
      <c r="D3491" s="260">
        <v>0.78611111111111109</v>
      </c>
      <c r="F3491" s="247">
        <v>315</v>
      </c>
      <c r="G3491" s="247" t="s">
        <v>2192</v>
      </c>
      <c r="H3491" s="261" t="s">
        <v>2190</v>
      </c>
      <c r="I3491" s="261" t="s">
        <v>2193</v>
      </c>
      <c r="J3491" s="348" t="s">
        <v>2194</v>
      </c>
    </row>
    <row r="3492" spans="2:10" x14ac:dyDescent="0.2">
      <c r="B3492" s="14" t="s">
        <v>32</v>
      </c>
      <c r="C3492" s="258">
        <v>21628</v>
      </c>
      <c r="D3492" s="260">
        <v>4.5138888888888888E-2</v>
      </c>
      <c r="E3492" s="32">
        <v>0.21180555555555555</v>
      </c>
      <c r="F3492" s="247">
        <v>326</v>
      </c>
      <c r="H3492" s="261" t="s">
        <v>2183</v>
      </c>
      <c r="I3492" s="261" t="s">
        <v>2195</v>
      </c>
    </row>
    <row r="3493" spans="2:10" x14ac:dyDescent="0.2">
      <c r="B3493" s="14" t="s">
        <v>32</v>
      </c>
      <c r="C3493" s="258">
        <v>21631</v>
      </c>
      <c r="D3493" s="260">
        <v>0.56458333333333333</v>
      </c>
      <c r="F3493" s="247">
        <v>338</v>
      </c>
      <c r="H3493" s="261" t="s">
        <v>2196</v>
      </c>
      <c r="I3493" s="261" t="s">
        <v>1478</v>
      </c>
    </row>
    <row r="3494" spans="2:10" x14ac:dyDescent="0.2">
      <c r="B3494" s="14" t="s">
        <v>32</v>
      </c>
      <c r="C3494" s="258">
        <v>21632</v>
      </c>
      <c r="D3494" s="260">
        <v>0.71527777777777779</v>
      </c>
      <c r="F3494" s="247">
        <v>210</v>
      </c>
      <c r="H3494" s="261" t="s">
        <v>2197</v>
      </c>
      <c r="I3494" s="261" t="s">
        <v>2198</v>
      </c>
    </row>
    <row r="3495" spans="2:10" x14ac:dyDescent="0.2">
      <c r="B3495" s="14" t="s">
        <v>32</v>
      </c>
      <c r="C3495" s="258">
        <v>21634</v>
      </c>
      <c r="D3495" s="260">
        <v>0.83194444444444438</v>
      </c>
      <c r="F3495" s="247">
        <v>367</v>
      </c>
      <c r="G3495" s="247" t="s">
        <v>2199</v>
      </c>
      <c r="H3495" s="261" t="s">
        <v>2111</v>
      </c>
      <c r="I3495" s="261" t="s">
        <v>62</v>
      </c>
      <c r="J3495" s="348" t="str">
        <f>CONCATENATE(B3495,$J$6,F3495)</f>
        <v>E 211 special call to box 367</v>
      </c>
    </row>
    <row r="3496" spans="2:10" x14ac:dyDescent="0.2">
      <c r="B3496" s="14" t="s">
        <v>32</v>
      </c>
      <c r="C3496" s="258">
        <v>21635</v>
      </c>
      <c r="D3496" s="260">
        <v>0.75763888888888886</v>
      </c>
      <c r="F3496" s="247">
        <v>235</v>
      </c>
      <c r="H3496" s="261" t="s">
        <v>2200</v>
      </c>
      <c r="I3496" s="261" t="s">
        <v>925</v>
      </c>
    </row>
    <row r="3497" spans="2:10" x14ac:dyDescent="0.2">
      <c r="B3497" s="14" t="s">
        <v>32</v>
      </c>
      <c r="C3497" s="258">
        <v>21635</v>
      </c>
      <c r="D3497" s="260">
        <v>0.87291666666666667</v>
      </c>
      <c r="F3497" s="247">
        <v>364</v>
      </c>
      <c r="H3497" s="261" t="s">
        <v>1669</v>
      </c>
      <c r="I3497" s="261" t="s">
        <v>82</v>
      </c>
    </row>
    <row r="3498" spans="2:10" x14ac:dyDescent="0.2">
      <c r="B3498" s="14" t="s">
        <v>32</v>
      </c>
      <c r="C3498" s="258">
        <v>21639</v>
      </c>
      <c r="D3498" s="260">
        <v>0.56319444444444444</v>
      </c>
      <c r="E3498" s="32">
        <v>0.61458333333333337</v>
      </c>
      <c r="F3498" s="247">
        <v>322</v>
      </c>
      <c r="H3498" s="261" t="s">
        <v>2167</v>
      </c>
      <c r="I3498" s="261" t="s">
        <v>2201</v>
      </c>
    </row>
    <row r="3499" spans="2:10" x14ac:dyDescent="0.2">
      <c r="B3499" s="38" t="s">
        <v>32</v>
      </c>
      <c r="C3499" s="300">
        <v>21640</v>
      </c>
      <c r="D3499" s="264">
        <v>0.62569444444444444</v>
      </c>
      <c r="E3499" s="16" t="s">
        <v>666</v>
      </c>
      <c r="F3499" s="16">
        <v>313</v>
      </c>
      <c r="G3499" s="16" t="s">
        <v>666</v>
      </c>
      <c r="H3499" s="263" t="s">
        <v>2173</v>
      </c>
      <c r="I3499" s="263" t="s">
        <v>569</v>
      </c>
      <c r="J3499" s="413" t="s">
        <v>666</v>
      </c>
    </row>
    <row r="3500" spans="2:10" x14ac:dyDescent="0.2">
      <c r="B3500" s="14" t="s">
        <v>32</v>
      </c>
      <c r="C3500" s="258">
        <v>21642</v>
      </c>
      <c r="D3500" s="260">
        <v>0.83888888888888891</v>
      </c>
      <c r="F3500" s="247">
        <v>321</v>
      </c>
      <c r="H3500" s="261" t="s">
        <v>2202</v>
      </c>
      <c r="I3500" s="261" t="s">
        <v>44</v>
      </c>
    </row>
    <row r="3501" spans="2:10" x14ac:dyDescent="0.2">
      <c r="B3501" s="14" t="s">
        <v>32</v>
      </c>
      <c r="C3501" s="258">
        <v>21642</v>
      </c>
      <c r="D3501" s="260">
        <v>0.9590277777777777</v>
      </c>
      <c r="F3501" s="247">
        <v>320</v>
      </c>
      <c r="G3501" s="247" t="s">
        <v>2203</v>
      </c>
      <c r="H3501" s="261" t="s">
        <v>2136</v>
      </c>
      <c r="I3501" s="261" t="s">
        <v>2204</v>
      </c>
      <c r="J3501" s="348" t="str">
        <f>CONCATENATE(B3501,$J$6,F3501)</f>
        <v>E 211 special call to box 320</v>
      </c>
    </row>
    <row r="3502" spans="2:10" x14ac:dyDescent="0.2">
      <c r="B3502" s="14" t="s">
        <v>32</v>
      </c>
      <c r="C3502" s="258">
        <v>21643</v>
      </c>
      <c r="D3502" s="260">
        <v>0.8125</v>
      </c>
      <c r="F3502" s="247">
        <v>648</v>
      </c>
      <c r="H3502" s="261" t="s">
        <v>2205</v>
      </c>
      <c r="I3502" s="261" t="s">
        <v>1106</v>
      </c>
    </row>
    <row r="3503" spans="2:10" x14ac:dyDescent="0.2">
      <c r="B3503" s="14" t="s">
        <v>32</v>
      </c>
      <c r="C3503" s="258">
        <v>21647</v>
      </c>
      <c r="D3503" s="260">
        <v>0.57638888888888895</v>
      </c>
      <c r="F3503" s="247">
        <v>676</v>
      </c>
      <c r="G3503" s="247" t="s">
        <v>2206</v>
      </c>
      <c r="H3503" s="261" t="s">
        <v>2118</v>
      </c>
      <c r="I3503" s="261" t="s">
        <v>171</v>
      </c>
      <c r="J3503" s="348" t="str">
        <f>CONCATENATE(B3503,$J$6,F3503)</f>
        <v>E 211 special call to box 676</v>
      </c>
    </row>
    <row r="3504" spans="2:10" x14ac:dyDescent="0.2">
      <c r="B3504" s="14" t="s">
        <v>32</v>
      </c>
      <c r="C3504" s="258">
        <v>21647</v>
      </c>
      <c r="D3504" s="260">
        <v>0.69305555555555554</v>
      </c>
      <c r="F3504" s="247">
        <v>375</v>
      </c>
      <c r="H3504" s="261" t="s">
        <v>2117</v>
      </c>
      <c r="I3504" s="261" t="s">
        <v>74</v>
      </c>
    </row>
    <row r="3505" spans="2:10" x14ac:dyDescent="0.2">
      <c r="B3505" s="14" t="s">
        <v>32</v>
      </c>
      <c r="C3505" s="258">
        <v>21648</v>
      </c>
      <c r="D3505" s="260">
        <v>0.40625</v>
      </c>
      <c r="F3505" s="247">
        <v>321</v>
      </c>
      <c r="H3505" s="261" t="s">
        <v>2202</v>
      </c>
      <c r="I3505" s="261" t="s">
        <v>44</v>
      </c>
    </row>
    <row r="3506" spans="2:10" x14ac:dyDescent="0.2">
      <c r="B3506" s="14" t="s">
        <v>32</v>
      </c>
      <c r="C3506" s="258">
        <v>21650</v>
      </c>
      <c r="D3506" s="260">
        <v>0.88958333333333339</v>
      </c>
      <c r="F3506" s="247">
        <v>369</v>
      </c>
      <c r="H3506" s="261" t="s">
        <v>2093</v>
      </c>
      <c r="I3506" s="261" t="s">
        <v>44</v>
      </c>
    </row>
    <row r="3507" spans="2:10" x14ac:dyDescent="0.2">
      <c r="B3507" s="14" t="s">
        <v>32</v>
      </c>
      <c r="C3507" s="258">
        <v>21656</v>
      </c>
      <c r="D3507" s="260">
        <v>0.51666666666666672</v>
      </c>
      <c r="F3507" s="247">
        <v>219</v>
      </c>
      <c r="G3507" s="247" t="s">
        <v>2207</v>
      </c>
      <c r="H3507" s="261" t="s">
        <v>2208</v>
      </c>
      <c r="I3507" s="261" t="s">
        <v>82</v>
      </c>
      <c r="J3507" s="348" t="s">
        <v>2209</v>
      </c>
    </row>
    <row r="3508" spans="2:10" x14ac:dyDescent="0.2">
      <c r="B3508" s="14" t="s">
        <v>32</v>
      </c>
      <c r="C3508" s="258">
        <v>21659</v>
      </c>
      <c r="D3508" s="260">
        <v>9.5138888888888884E-2</v>
      </c>
      <c r="F3508" s="247">
        <v>370</v>
      </c>
      <c r="H3508" s="261" t="s">
        <v>2210</v>
      </c>
      <c r="I3508" s="261" t="s">
        <v>44</v>
      </c>
    </row>
    <row r="3509" spans="2:10" x14ac:dyDescent="0.2">
      <c r="B3509" s="14" t="s">
        <v>32</v>
      </c>
      <c r="C3509" s="258">
        <v>21659</v>
      </c>
      <c r="D3509" s="260">
        <v>0.2673611111111111</v>
      </c>
      <c r="F3509" s="247">
        <v>235</v>
      </c>
      <c r="H3509" s="261" t="s">
        <v>2200</v>
      </c>
      <c r="I3509" s="261" t="s">
        <v>62</v>
      </c>
    </row>
    <row r="3510" spans="2:10" x14ac:dyDescent="0.2">
      <c r="B3510" s="14" t="s">
        <v>32</v>
      </c>
      <c r="C3510" s="258">
        <v>21659</v>
      </c>
      <c r="D3510" s="260">
        <v>0.7583333333333333</v>
      </c>
      <c r="F3510" s="247">
        <v>376</v>
      </c>
      <c r="G3510" s="247" t="s">
        <v>2114</v>
      </c>
      <c r="H3510" s="261" t="s">
        <v>2118</v>
      </c>
      <c r="I3510" s="261" t="s">
        <v>44</v>
      </c>
      <c r="J3510" s="348" t="s">
        <v>2116</v>
      </c>
    </row>
    <row r="3511" spans="2:10" x14ac:dyDescent="0.2">
      <c r="B3511" s="14" t="s">
        <v>32</v>
      </c>
      <c r="C3511" s="258">
        <v>21663</v>
      </c>
      <c r="D3511" s="260">
        <v>0.42152777777777778</v>
      </c>
      <c r="F3511" s="247">
        <v>321</v>
      </c>
      <c r="H3511" s="261" t="s">
        <v>2202</v>
      </c>
      <c r="I3511" s="261" t="s">
        <v>569</v>
      </c>
    </row>
    <row r="3512" spans="2:10" x14ac:dyDescent="0.2">
      <c r="B3512" s="14" t="s">
        <v>32</v>
      </c>
      <c r="C3512" s="258">
        <v>21663</v>
      </c>
      <c r="D3512" s="260">
        <v>0.57013888888888886</v>
      </c>
      <c r="F3512" s="247">
        <v>372</v>
      </c>
      <c r="H3512" s="261" t="s">
        <v>2092</v>
      </c>
      <c r="I3512" s="261" t="s">
        <v>50</v>
      </c>
    </row>
    <row r="3513" spans="2:10" x14ac:dyDescent="0.2">
      <c r="B3513" s="14" t="s">
        <v>32</v>
      </c>
      <c r="C3513" s="258">
        <v>21663</v>
      </c>
      <c r="D3513" s="260">
        <v>0.70833333333333337</v>
      </c>
      <c r="F3513" s="247">
        <v>383</v>
      </c>
      <c r="H3513" s="261" t="s">
        <v>2171</v>
      </c>
      <c r="I3513" s="261" t="s">
        <v>74</v>
      </c>
    </row>
    <row r="3514" spans="2:10" x14ac:dyDescent="0.2">
      <c r="B3514" s="14" t="s">
        <v>32</v>
      </c>
      <c r="C3514" s="258">
        <v>21664</v>
      </c>
      <c r="D3514" s="260">
        <v>0.43333333333333335</v>
      </c>
      <c r="F3514" s="247">
        <v>334</v>
      </c>
      <c r="H3514" s="261" t="s">
        <v>2211</v>
      </c>
      <c r="I3514" s="261" t="s">
        <v>44</v>
      </c>
    </row>
    <row r="3515" spans="2:10" x14ac:dyDescent="0.2">
      <c r="B3515" s="38" t="s">
        <v>32</v>
      </c>
      <c r="C3515" s="300">
        <v>21664</v>
      </c>
      <c r="D3515" s="264">
        <v>0.4381944444444445</v>
      </c>
      <c r="E3515" s="16" t="s">
        <v>666</v>
      </c>
      <c r="F3515" s="16">
        <v>338</v>
      </c>
      <c r="G3515" s="16" t="s">
        <v>666</v>
      </c>
      <c r="H3515" s="263" t="s">
        <v>2196</v>
      </c>
      <c r="I3515" s="263" t="s">
        <v>44</v>
      </c>
      <c r="J3515" s="413" t="s">
        <v>666</v>
      </c>
    </row>
    <row r="3516" spans="2:10" x14ac:dyDescent="0.2">
      <c r="B3516" s="14" t="s">
        <v>32</v>
      </c>
      <c r="C3516" s="258">
        <v>21671</v>
      </c>
      <c r="D3516" s="260">
        <v>0.40486111111111112</v>
      </c>
      <c r="F3516" s="247">
        <v>376</v>
      </c>
      <c r="G3516" s="247" t="s">
        <v>2114</v>
      </c>
      <c r="H3516" s="261" t="s">
        <v>2212</v>
      </c>
      <c r="I3516" s="261" t="s">
        <v>44</v>
      </c>
      <c r="J3516" s="348" t="s">
        <v>2116</v>
      </c>
    </row>
    <row r="3517" spans="2:10" x14ac:dyDescent="0.2">
      <c r="B3517" s="14" t="s">
        <v>32</v>
      </c>
      <c r="C3517" s="258">
        <v>21674</v>
      </c>
      <c r="D3517" s="260">
        <v>0.84027777777777779</v>
      </c>
      <c r="F3517" s="247">
        <v>369</v>
      </c>
      <c r="H3517" s="261" t="s">
        <v>2093</v>
      </c>
      <c r="I3517" s="261" t="s">
        <v>44</v>
      </c>
    </row>
    <row r="3518" spans="2:10" x14ac:dyDescent="0.2">
      <c r="B3518" s="14" t="s">
        <v>32</v>
      </c>
      <c r="C3518" s="258">
        <v>21674</v>
      </c>
      <c r="D3518" s="260">
        <v>0.91111111111111109</v>
      </c>
      <c r="F3518" s="247">
        <v>371</v>
      </c>
      <c r="H3518" s="261" t="s">
        <v>52</v>
      </c>
      <c r="I3518" s="261" t="s">
        <v>2213</v>
      </c>
    </row>
    <row r="3519" spans="2:10" x14ac:dyDescent="0.2">
      <c r="B3519" s="14" t="s">
        <v>32</v>
      </c>
      <c r="C3519" s="258">
        <v>21676</v>
      </c>
      <c r="D3519" s="260">
        <v>0.30555555555555552</v>
      </c>
      <c r="E3519" s="32">
        <v>0.3263888888888889</v>
      </c>
      <c r="F3519" s="247">
        <v>334</v>
      </c>
      <c r="H3519" s="261" t="s">
        <v>2057</v>
      </c>
      <c r="I3519" s="261" t="s">
        <v>923</v>
      </c>
    </row>
    <row r="3520" spans="2:10" x14ac:dyDescent="0.2">
      <c r="B3520" s="14" t="s">
        <v>32</v>
      </c>
      <c r="C3520" s="258">
        <v>21679</v>
      </c>
      <c r="D3520" s="260">
        <v>0.39652777777777781</v>
      </c>
      <c r="F3520" s="247">
        <v>369</v>
      </c>
      <c r="H3520" s="261" t="s">
        <v>2093</v>
      </c>
      <c r="I3520" s="261" t="s">
        <v>1106</v>
      </c>
    </row>
    <row r="3521" spans="2:10" x14ac:dyDescent="0.2">
      <c r="B3521" s="14" t="s">
        <v>32</v>
      </c>
      <c r="C3521" s="258">
        <v>21679</v>
      </c>
      <c r="D3521" s="260">
        <v>0.625</v>
      </c>
      <c r="E3521" s="32">
        <v>0.67499999999999993</v>
      </c>
      <c r="F3521" s="247">
        <v>338</v>
      </c>
      <c r="H3521" s="261" t="s">
        <v>2196</v>
      </c>
      <c r="I3521" s="261" t="s">
        <v>50</v>
      </c>
    </row>
    <row r="3522" spans="2:10" x14ac:dyDescent="0.2">
      <c r="B3522" s="14" t="s">
        <v>32</v>
      </c>
      <c r="C3522" s="258">
        <v>21680</v>
      </c>
      <c r="D3522" s="260">
        <v>0.41180555555555554</v>
      </c>
      <c r="F3522" s="247">
        <v>368</v>
      </c>
      <c r="H3522" s="261" t="s">
        <v>2214</v>
      </c>
      <c r="I3522" s="261" t="s">
        <v>63</v>
      </c>
    </row>
    <row r="3523" spans="2:10" x14ac:dyDescent="0.2">
      <c r="B3523" s="14" t="s">
        <v>32</v>
      </c>
      <c r="C3523" s="258">
        <v>21680</v>
      </c>
      <c r="D3523" s="260">
        <v>0.53888888888888886</v>
      </c>
      <c r="E3523" s="32">
        <v>0.56319444444444444</v>
      </c>
      <c r="F3523" s="247">
        <v>331</v>
      </c>
      <c r="H3523" s="261" t="s">
        <v>2215</v>
      </c>
      <c r="I3523" s="261" t="s">
        <v>102</v>
      </c>
    </row>
    <row r="3524" spans="2:10" x14ac:dyDescent="0.2">
      <c r="B3524" s="14" t="s">
        <v>32</v>
      </c>
      <c r="C3524" s="258">
        <v>21680</v>
      </c>
      <c r="D3524" s="260">
        <v>0.57013888888888886</v>
      </c>
      <c r="F3524" s="247">
        <v>338</v>
      </c>
      <c r="H3524" s="261" t="s">
        <v>2196</v>
      </c>
      <c r="I3524" s="261" t="s">
        <v>44</v>
      </c>
    </row>
    <row r="3525" spans="2:10" x14ac:dyDescent="0.2">
      <c r="B3525" s="14" t="s">
        <v>32</v>
      </c>
      <c r="C3525" s="258">
        <v>21680</v>
      </c>
      <c r="D3525" s="260">
        <v>0.62152777777777779</v>
      </c>
      <c r="F3525" s="247">
        <v>340</v>
      </c>
      <c r="H3525" s="261" t="s">
        <v>2186</v>
      </c>
      <c r="I3525" s="261" t="s">
        <v>44</v>
      </c>
    </row>
    <row r="3526" spans="2:10" x14ac:dyDescent="0.2">
      <c r="B3526" s="14" t="s">
        <v>32</v>
      </c>
      <c r="C3526" s="258">
        <v>21682</v>
      </c>
      <c r="D3526" s="260">
        <v>0.84791666666666676</v>
      </c>
      <c r="F3526" s="247">
        <v>301</v>
      </c>
      <c r="H3526" s="261" t="s">
        <v>2216</v>
      </c>
      <c r="I3526" s="261" t="s">
        <v>102</v>
      </c>
    </row>
    <row r="3527" spans="2:10" x14ac:dyDescent="0.2">
      <c r="B3527" s="14" t="s">
        <v>32</v>
      </c>
      <c r="C3527" s="258">
        <v>21684</v>
      </c>
      <c r="D3527" s="261" t="s">
        <v>2217</v>
      </c>
      <c r="F3527" s="247">
        <v>370</v>
      </c>
      <c r="H3527" s="261" t="s">
        <v>2210</v>
      </c>
      <c r="I3527" s="261" t="s">
        <v>44</v>
      </c>
    </row>
    <row r="3528" spans="2:10" x14ac:dyDescent="0.2">
      <c r="B3528" s="14" t="s">
        <v>32</v>
      </c>
      <c r="C3528" s="258">
        <v>21687</v>
      </c>
      <c r="D3528" s="260">
        <v>0.6777777777777777</v>
      </c>
      <c r="F3528" s="247">
        <v>372</v>
      </c>
      <c r="H3528" s="261" t="s">
        <v>2092</v>
      </c>
      <c r="I3528" s="261" t="s">
        <v>171</v>
      </c>
    </row>
    <row r="3529" spans="2:10" x14ac:dyDescent="0.2">
      <c r="B3529" s="14" t="s">
        <v>32</v>
      </c>
      <c r="C3529" s="258">
        <v>21690</v>
      </c>
      <c r="D3529" s="260">
        <v>0.75138888888888899</v>
      </c>
      <c r="F3529" s="247">
        <v>369</v>
      </c>
      <c r="H3529" s="261" t="s">
        <v>2093</v>
      </c>
      <c r="I3529" s="261" t="s">
        <v>49</v>
      </c>
    </row>
    <row r="3530" spans="2:10" x14ac:dyDescent="0.2">
      <c r="B3530" s="14" t="s">
        <v>32</v>
      </c>
      <c r="C3530" s="258">
        <v>21690</v>
      </c>
      <c r="D3530" s="260">
        <v>0.85555555555555562</v>
      </c>
      <c r="F3530" s="247">
        <v>340</v>
      </c>
      <c r="G3530" s="247" t="s">
        <v>2218</v>
      </c>
      <c r="H3530" s="261" t="s">
        <v>2219</v>
      </c>
      <c r="I3530" s="261" t="s">
        <v>44</v>
      </c>
      <c r="J3530" s="348" t="s">
        <v>2220</v>
      </c>
    </row>
    <row r="3531" spans="2:10" x14ac:dyDescent="0.2">
      <c r="B3531" s="14" t="s">
        <v>32</v>
      </c>
      <c r="C3531" s="258">
        <v>21691</v>
      </c>
      <c r="D3531" s="260">
        <v>0.31319444444444444</v>
      </c>
      <c r="F3531" s="247">
        <v>306</v>
      </c>
      <c r="H3531" s="261" t="s">
        <v>2175</v>
      </c>
      <c r="I3531" s="261" t="s">
        <v>569</v>
      </c>
    </row>
    <row r="3532" spans="2:10" x14ac:dyDescent="0.2">
      <c r="B3532" s="14" t="s">
        <v>32</v>
      </c>
      <c r="C3532" s="258">
        <v>21692</v>
      </c>
      <c r="D3532" s="260">
        <v>4.1666666666666666E-3</v>
      </c>
      <c r="E3532" s="32">
        <v>0.53402777777777777</v>
      </c>
      <c r="F3532" s="247">
        <v>325</v>
      </c>
      <c r="H3532" s="261" t="s">
        <v>2181</v>
      </c>
      <c r="I3532" s="261" t="s">
        <v>1676</v>
      </c>
    </row>
    <row r="3533" spans="2:10" x14ac:dyDescent="0.2">
      <c r="B3533" s="14" t="s">
        <v>32</v>
      </c>
      <c r="C3533" s="258">
        <v>21695</v>
      </c>
      <c r="D3533" s="260">
        <v>0.46388888888888885</v>
      </c>
      <c r="F3533" s="247">
        <v>321</v>
      </c>
      <c r="H3533" s="261" t="s">
        <v>2202</v>
      </c>
      <c r="I3533" s="261" t="s">
        <v>44</v>
      </c>
    </row>
    <row r="3534" spans="2:10" x14ac:dyDescent="0.2">
      <c r="B3534" s="14" t="s">
        <v>32</v>
      </c>
      <c r="C3534" s="258">
        <v>21695</v>
      </c>
      <c r="D3534" s="260">
        <v>0.50069444444444444</v>
      </c>
      <c r="F3534" s="247">
        <v>303</v>
      </c>
      <c r="G3534" s="247" t="s">
        <v>2221</v>
      </c>
      <c r="H3534" s="261" t="s">
        <v>2222</v>
      </c>
      <c r="I3534" s="261" t="s">
        <v>171</v>
      </c>
      <c r="J3534" s="348" t="str">
        <f>CONCATENATE(B3534,$J$6,F3534)</f>
        <v>E 211 special call to box 303</v>
      </c>
    </row>
    <row r="3535" spans="2:10" x14ac:dyDescent="0.2">
      <c r="B3535" s="14" t="s">
        <v>32</v>
      </c>
      <c r="C3535" s="258">
        <v>21695</v>
      </c>
      <c r="D3535" s="260">
        <v>0.5805555555555556</v>
      </c>
      <c r="F3535" s="247">
        <v>351</v>
      </c>
      <c r="H3535" s="261" t="s">
        <v>1614</v>
      </c>
      <c r="I3535" s="261" t="s">
        <v>102</v>
      </c>
    </row>
    <row r="3536" spans="2:10" x14ac:dyDescent="0.2">
      <c r="B3536" s="14" t="s">
        <v>32</v>
      </c>
      <c r="C3536" s="258">
        <v>21696</v>
      </c>
      <c r="D3536" s="260">
        <v>0.53194444444444444</v>
      </c>
      <c r="F3536" s="247">
        <v>372</v>
      </c>
      <c r="H3536" s="261" t="s">
        <v>2092</v>
      </c>
      <c r="I3536" s="261" t="s">
        <v>929</v>
      </c>
    </row>
    <row r="3537" spans="2:10" x14ac:dyDescent="0.2">
      <c r="B3537" s="14" t="s">
        <v>32</v>
      </c>
      <c r="C3537" s="258">
        <v>21696</v>
      </c>
      <c r="D3537" s="260">
        <v>0.67291666666666661</v>
      </c>
      <c r="E3537" s="32">
        <v>0.69374999999999998</v>
      </c>
      <c r="F3537" s="247">
        <v>303</v>
      </c>
      <c r="G3537" s="247" t="s">
        <v>2223</v>
      </c>
      <c r="H3537" s="261" t="s">
        <v>2222</v>
      </c>
      <c r="I3537" s="261" t="s">
        <v>2224</v>
      </c>
      <c r="J3537" s="348" t="s">
        <v>2225</v>
      </c>
    </row>
    <row r="3538" spans="2:10" x14ac:dyDescent="0.2">
      <c r="B3538" s="14" t="s">
        <v>32</v>
      </c>
      <c r="C3538" s="258">
        <v>21698</v>
      </c>
      <c r="D3538" s="260">
        <v>0.7909722222222223</v>
      </c>
      <c r="F3538" s="247">
        <v>313</v>
      </c>
      <c r="H3538" s="261" t="s">
        <v>2173</v>
      </c>
      <c r="I3538" s="261" t="s">
        <v>1106</v>
      </c>
    </row>
    <row r="3539" spans="2:10" x14ac:dyDescent="0.2">
      <c r="B3539" s="137" t="s">
        <v>32</v>
      </c>
      <c r="C3539" s="282">
        <v>21698</v>
      </c>
      <c r="D3539" s="266">
        <v>0.7993055555555556</v>
      </c>
      <c r="E3539" s="136">
        <v>0.90833333333333333</v>
      </c>
      <c r="F3539" s="34">
        <v>192</v>
      </c>
      <c r="G3539" s="34" t="s">
        <v>2226</v>
      </c>
      <c r="H3539" s="265" t="s">
        <v>2227</v>
      </c>
      <c r="I3539" s="265" t="s">
        <v>2228</v>
      </c>
      <c r="J3539" s="349" t="s">
        <v>2281</v>
      </c>
    </row>
    <row r="3540" spans="2:10" x14ac:dyDescent="0.2">
      <c r="B3540" s="14" t="s">
        <v>32</v>
      </c>
      <c r="C3540" s="258">
        <v>21698</v>
      </c>
      <c r="D3540" s="260">
        <v>0.94027777777777777</v>
      </c>
      <c r="F3540" s="247">
        <v>313</v>
      </c>
      <c r="H3540" s="261" t="s">
        <v>2173</v>
      </c>
      <c r="I3540" s="261" t="s">
        <v>1106</v>
      </c>
    </row>
    <row r="3541" spans="2:10" x14ac:dyDescent="0.2">
      <c r="B3541" s="14" t="s">
        <v>32</v>
      </c>
      <c r="C3541" s="258">
        <v>21698</v>
      </c>
      <c r="D3541" s="260">
        <v>0.95694444444444438</v>
      </c>
      <c r="F3541" s="247">
        <v>309</v>
      </c>
      <c r="H3541" s="261" t="s">
        <v>2153</v>
      </c>
      <c r="I3541" s="261" t="s">
        <v>102</v>
      </c>
    </row>
    <row r="3542" spans="2:10" x14ac:dyDescent="0.2">
      <c r="B3542" s="14" t="s">
        <v>32</v>
      </c>
      <c r="C3542" s="258">
        <v>21699</v>
      </c>
      <c r="D3542" s="260">
        <v>0.81805555555555554</v>
      </c>
      <c r="F3542" s="247">
        <v>386</v>
      </c>
      <c r="H3542" s="261" t="s">
        <v>2142</v>
      </c>
      <c r="I3542" s="261" t="s">
        <v>49</v>
      </c>
    </row>
    <row r="3543" spans="2:10" x14ac:dyDescent="0.2">
      <c r="B3543" s="38" t="s">
        <v>32</v>
      </c>
      <c r="C3543" s="300">
        <v>21700</v>
      </c>
      <c r="D3543" s="264">
        <v>0.34583333333333338</v>
      </c>
      <c r="E3543" s="16" t="s">
        <v>666</v>
      </c>
      <c r="F3543" s="16">
        <v>372</v>
      </c>
      <c r="G3543" s="16" t="s">
        <v>666</v>
      </c>
      <c r="H3543" s="263" t="s">
        <v>2092</v>
      </c>
      <c r="I3543" s="263" t="s">
        <v>2229</v>
      </c>
      <c r="J3543" s="413" t="s">
        <v>666</v>
      </c>
    </row>
    <row r="3544" spans="2:10" x14ac:dyDescent="0.2">
      <c r="B3544" s="14" t="s">
        <v>32</v>
      </c>
      <c r="C3544" s="258">
        <v>21704</v>
      </c>
      <c r="D3544" s="260">
        <v>0.43402777777777773</v>
      </c>
      <c r="F3544" s="247">
        <v>339</v>
      </c>
      <c r="H3544" s="261" t="s">
        <v>2230</v>
      </c>
      <c r="I3544" s="261" t="s">
        <v>61</v>
      </c>
    </row>
    <row r="3545" spans="2:10" x14ac:dyDescent="0.2">
      <c r="B3545" s="14" t="s">
        <v>32</v>
      </c>
      <c r="C3545" s="258">
        <v>21704</v>
      </c>
      <c r="D3545" s="260">
        <v>0.5180555555555556</v>
      </c>
      <c r="F3545" s="247">
        <v>376</v>
      </c>
      <c r="G3545" s="247" t="s">
        <v>2114</v>
      </c>
      <c r="H3545" s="261" t="s">
        <v>2118</v>
      </c>
      <c r="I3545" s="261" t="s">
        <v>44</v>
      </c>
      <c r="J3545" s="348" t="s">
        <v>2116</v>
      </c>
    </row>
    <row r="3546" spans="2:10" x14ac:dyDescent="0.2">
      <c r="B3546" s="14" t="s">
        <v>32</v>
      </c>
      <c r="C3546" s="258">
        <v>21706</v>
      </c>
      <c r="D3546" s="260">
        <v>0.86875000000000002</v>
      </c>
      <c r="F3546" s="247">
        <v>372</v>
      </c>
      <c r="H3546" s="261" t="s">
        <v>2092</v>
      </c>
      <c r="I3546" s="261" t="s">
        <v>1218</v>
      </c>
    </row>
    <row r="3547" spans="2:10" x14ac:dyDescent="0.2">
      <c r="B3547" s="14" t="s">
        <v>32</v>
      </c>
      <c r="C3547" s="258">
        <v>21708</v>
      </c>
      <c r="D3547" s="260">
        <v>9.0972222222222218E-2</v>
      </c>
      <c r="F3547" s="247">
        <v>315</v>
      </c>
      <c r="H3547" s="261" t="s">
        <v>2190</v>
      </c>
      <c r="I3547" s="261" t="s">
        <v>44</v>
      </c>
    </row>
    <row r="3548" spans="2:10" x14ac:dyDescent="0.2">
      <c r="B3548" s="14" t="s">
        <v>32</v>
      </c>
      <c r="C3548" s="258">
        <v>21708</v>
      </c>
      <c r="D3548" s="260">
        <v>0.13749999999999998</v>
      </c>
      <c r="F3548" s="247">
        <v>320</v>
      </c>
      <c r="H3548" s="261" t="s">
        <v>2136</v>
      </c>
      <c r="I3548" s="261" t="s">
        <v>1218</v>
      </c>
    </row>
    <row r="3549" spans="2:10" x14ac:dyDescent="0.2">
      <c r="B3549" s="14" t="s">
        <v>32</v>
      </c>
      <c r="C3549" s="258">
        <v>21711</v>
      </c>
      <c r="D3549" s="261" t="s">
        <v>2231</v>
      </c>
      <c r="E3549" s="32">
        <v>0.52152777777777781</v>
      </c>
      <c r="F3549" s="247">
        <v>374</v>
      </c>
      <c r="H3549" s="261" t="s">
        <v>2081</v>
      </c>
      <c r="I3549" s="261" t="s">
        <v>2232</v>
      </c>
    </row>
    <row r="3550" spans="2:10" x14ac:dyDescent="0.2">
      <c r="B3550" s="14" t="s">
        <v>32</v>
      </c>
      <c r="C3550" s="258">
        <v>21716</v>
      </c>
      <c r="D3550" s="260">
        <v>1.0416666666666666E-2</v>
      </c>
      <c r="F3550" s="247">
        <v>219</v>
      </c>
      <c r="H3550" s="261" t="s">
        <v>2233</v>
      </c>
      <c r="I3550" s="261" t="s">
        <v>569</v>
      </c>
    </row>
    <row r="3551" spans="2:10" x14ac:dyDescent="0.2">
      <c r="B3551" s="14" t="s">
        <v>32</v>
      </c>
      <c r="C3551" s="258">
        <v>21716</v>
      </c>
      <c r="D3551" s="260">
        <v>4.3055555555555562E-2</v>
      </c>
      <c r="F3551" s="247">
        <v>219</v>
      </c>
      <c r="H3551" s="261" t="s">
        <v>2233</v>
      </c>
      <c r="I3551" s="261" t="s">
        <v>91</v>
      </c>
    </row>
    <row r="3552" spans="2:10" x14ac:dyDescent="0.2">
      <c r="B3552" s="14" t="s">
        <v>32</v>
      </c>
      <c r="C3552" s="258">
        <v>21719</v>
      </c>
      <c r="D3552" s="260">
        <v>0.47916666666666669</v>
      </c>
      <c r="E3552" s="32">
        <v>0.50694444444444442</v>
      </c>
      <c r="F3552" s="247">
        <v>339</v>
      </c>
      <c r="H3552" s="261" t="s">
        <v>2230</v>
      </c>
      <c r="I3552" s="261" t="s">
        <v>172</v>
      </c>
    </row>
    <row r="3553" spans="2:10" x14ac:dyDescent="0.2">
      <c r="B3553" s="14" t="s">
        <v>32</v>
      </c>
      <c r="C3553" s="258">
        <v>21719</v>
      </c>
      <c r="D3553" s="260">
        <v>0.71527777777777779</v>
      </c>
      <c r="F3553" s="247">
        <v>304</v>
      </c>
      <c r="H3553" s="261" t="s">
        <v>2234</v>
      </c>
      <c r="I3553" s="261" t="s">
        <v>1402</v>
      </c>
    </row>
    <row r="3554" spans="2:10" x14ac:dyDescent="0.2">
      <c r="B3554" s="14" t="s">
        <v>32</v>
      </c>
      <c r="C3554" s="258">
        <v>21720</v>
      </c>
      <c r="D3554" s="260">
        <v>0.4777777777777778</v>
      </c>
      <c r="E3554" s="32">
        <v>0.50347222222222221</v>
      </c>
      <c r="F3554" s="247">
        <v>219</v>
      </c>
      <c r="G3554" s="247" t="s">
        <v>2235</v>
      </c>
      <c r="H3554" s="261" t="s">
        <v>2236</v>
      </c>
      <c r="I3554" s="261" t="s">
        <v>2237</v>
      </c>
      <c r="J3554" s="348" t="s">
        <v>2238</v>
      </c>
    </row>
    <row r="3555" spans="2:10" x14ac:dyDescent="0.2">
      <c r="B3555" s="14" t="s">
        <v>32</v>
      </c>
      <c r="C3555" s="258">
        <v>21720</v>
      </c>
      <c r="D3555" s="260">
        <v>0.50694444444444442</v>
      </c>
      <c r="E3555" s="32">
        <v>0.53541666666666665</v>
      </c>
      <c r="F3555" s="247">
        <v>339</v>
      </c>
      <c r="H3555" s="261" t="s">
        <v>2230</v>
      </c>
      <c r="I3555" s="261" t="s">
        <v>1105</v>
      </c>
    </row>
    <row r="3556" spans="2:10" x14ac:dyDescent="0.2">
      <c r="B3556" s="14" t="s">
        <v>32</v>
      </c>
      <c r="C3556" s="258">
        <v>21720</v>
      </c>
      <c r="D3556" s="260">
        <v>0.61111111111111105</v>
      </c>
      <c r="F3556" s="247">
        <v>325</v>
      </c>
      <c r="H3556" s="261" t="s">
        <v>2181</v>
      </c>
      <c r="I3556" s="261" t="s">
        <v>1851</v>
      </c>
    </row>
    <row r="3557" spans="2:10" x14ac:dyDescent="0.2">
      <c r="B3557" s="14" t="s">
        <v>2239</v>
      </c>
      <c r="C3557" s="258">
        <v>21727</v>
      </c>
      <c r="D3557" s="260">
        <v>0.62569444444444444</v>
      </c>
      <c r="F3557" s="247">
        <v>376</v>
      </c>
      <c r="H3557" s="261" t="s">
        <v>2118</v>
      </c>
      <c r="I3557" s="261" t="s">
        <v>82</v>
      </c>
    </row>
    <row r="3558" spans="2:10" x14ac:dyDescent="0.2">
      <c r="B3558" s="14" t="s">
        <v>32</v>
      </c>
      <c r="C3558" s="258">
        <v>21730</v>
      </c>
      <c r="D3558" s="260">
        <v>0.74722222222222223</v>
      </c>
      <c r="F3558" s="247">
        <v>315</v>
      </c>
      <c r="H3558" s="261" t="s">
        <v>2190</v>
      </c>
      <c r="I3558" s="261" t="s">
        <v>1676</v>
      </c>
    </row>
    <row r="3559" spans="2:10" x14ac:dyDescent="0.2">
      <c r="B3559" s="14" t="s">
        <v>32</v>
      </c>
      <c r="C3559" s="258">
        <v>21730</v>
      </c>
      <c r="D3559" s="260">
        <v>0.80555555555555547</v>
      </c>
      <c r="F3559" s="247">
        <v>316</v>
      </c>
      <c r="H3559" s="261" t="s">
        <v>48</v>
      </c>
      <c r="I3559" s="261" t="s">
        <v>44</v>
      </c>
    </row>
    <row r="3560" spans="2:10" x14ac:dyDescent="0.2">
      <c r="B3560" s="14" t="s">
        <v>32</v>
      </c>
      <c r="C3560" s="258">
        <v>21730</v>
      </c>
      <c r="D3560" s="260">
        <v>0.9291666666666667</v>
      </c>
      <c r="E3560" s="32">
        <v>0.96736111111111101</v>
      </c>
      <c r="F3560" s="247">
        <v>372</v>
      </c>
      <c r="H3560" s="261" t="s">
        <v>2092</v>
      </c>
      <c r="I3560" s="261" t="s">
        <v>2240</v>
      </c>
    </row>
    <row r="3561" spans="2:10" x14ac:dyDescent="0.2">
      <c r="B3561" s="14" t="s">
        <v>32</v>
      </c>
      <c r="C3561" s="258">
        <v>21730</v>
      </c>
      <c r="D3561" s="260">
        <v>0.9770833333333333</v>
      </c>
      <c r="F3561" s="247">
        <v>325</v>
      </c>
      <c r="H3561" s="261" t="s">
        <v>2181</v>
      </c>
      <c r="I3561" s="261" t="s">
        <v>2241</v>
      </c>
    </row>
    <row r="3562" spans="2:10" x14ac:dyDescent="0.2">
      <c r="B3562" s="14" t="s">
        <v>32</v>
      </c>
      <c r="C3562" s="258">
        <v>21730</v>
      </c>
      <c r="D3562" s="260">
        <v>0.98402777777777783</v>
      </c>
      <c r="F3562" s="247">
        <v>324</v>
      </c>
      <c r="H3562" s="261" t="s">
        <v>2242</v>
      </c>
      <c r="I3562" s="261" t="s">
        <v>44</v>
      </c>
    </row>
    <row r="3563" spans="2:10" x14ac:dyDescent="0.2">
      <c r="B3563" s="14" t="s">
        <v>32</v>
      </c>
      <c r="C3563" s="258">
        <v>21731</v>
      </c>
      <c r="D3563" s="260">
        <v>8.3333333333333332E-3</v>
      </c>
      <c r="F3563" s="247">
        <v>208</v>
      </c>
      <c r="H3563" s="261" t="s">
        <v>2243</v>
      </c>
      <c r="I3563" s="261" t="s">
        <v>356</v>
      </c>
    </row>
    <row r="3564" spans="2:10" x14ac:dyDescent="0.2">
      <c r="B3564" s="14" t="s">
        <v>32</v>
      </c>
      <c r="C3564" s="258">
        <v>21731</v>
      </c>
      <c r="D3564" s="260">
        <v>0.84861111111111109</v>
      </c>
      <c r="F3564" s="247">
        <v>314</v>
      </c>
      <c r="H3564" s="261" t="s">
        <v>2184</v>
      </c>
      <c r="I3564" s="261" t="s">
        <v>44</v>
      </c>
    </row>
    <row r="3565" spans="2:10" x14ac:dyDescent="0.2">
      <c r="B3565" s="14" t="s">
        <v>32</v>
      </c>
      <c r="C3565" s="258">
        <v>21731</v>
      </c>
      <c r="D3565" s="260">
        <v>0.85625000000000007</v>
      </c>
      <c r="F3565" s="247">
        <v>325</v>
      </c>
      <c r="H3565" s="261" t="s">
        <v>2181</v>
      </c>
      <c r="I3565" s="261" t="s">
        <v>569</v>
      </c>
    </row>
    <row r="3566" spans="2:10" x14ac:dyDescent="0.2">
      <c r="B3566" s="38" t="s">
        <v>32</v>
      </c>
      <c r="C3566" s="300">
        <v>21731</v>
      </c>
      <c r="D3566" s="264">
        <v>0.95208333333333339</v>
      </c>
      <c r="E3566" s="16" t="s">
        <v>666</v>
      </c>
      <c r="F3566" s="16">
        <v>334</v>
      </c>
      <c r="G3566" s="16" t="s">
        <v>666</v>
      </c>
      <c r="H3566" s="263" t="s">
        <v>2057</v>
      </c>
      <c r="I3566" s="263" t="s">
        <v>82</v>
      </c>
      <c r="J3566" s="413" t="s">
        <v>666</v>
      </c>
    </row>
    <row r="3567" spans="2:10" x14ac:dyDescent="0.2">
      <c r="B3567" s="39" t="s">
        <v>32</v>
      </c>
      <c r="C3567" s="286">
        <v>21732</v>
      </c>
      <c r="D3567" s="275">
        <v>0.29791666666666666</v>
      </c>
      <c r="E3567" s="20"/>
      <c r="F3567" s="20">
        <v>204</v>
      </c>
      <c r="G3567" s="20"/>
      <c r="H3567" s="274" t="s">
        <v>2244</v>
      </c>
      <c r="I3567" s="274" t="s">
        <v>82</v>
      </c>
      <c r="J3567" s="350"/>
    </row>
    <row r="3568" spans="2:10" x14ac:dyDescent="0.2">
      <c r="B3568" s="14" t="s">
        <v>32</v>
      </c>
      <c r="C3568" s="258">
        <v>21735</v>
      </c>
      <c r="D3568" s="260">
        <v>0.10902777777777778</v>
      </c>
      <c r="F3568" s="247">
        <v>351</v>
      </c>
      <c r="H3568" s="261" t="s">
        <v>1614</v>
      </c>
      <c r="I3568" s="261" t="s">
        <v>44</v>
      </c>
    </row>
    <row r="3569" spans="2:10" x14ac:dyDescent="0.2">
      <c r="B3569" s="14" t="s">
        <v>11</v>
      </c>
      <c r="C3569" s="258">
        <v>21735</v>
      </c>
      <c r="D3569" s="260">
        <v>0.31666666666666665</v>
      </c>
      <c r="F3569" s="247">
        <v>913</v>
      </c>
      <c r="H3569" s="261" t="s">
        <v>2245</v>
      </c>
      <c r="I3569" s="261" t="s">
        <v>739</v>
      </c>
    </row>
    <row r="3570" spans="2:10" x14ac:dyDescent="0.2">
      <c r="B3570" s="14" t="s">
        <v>32</v>
      </c>
      <c r="C3570" s="258">
        <v>21735</v>
      </c>
      <c r="D3570" s="260">
        <v>0.56527777777777777</v>
      </c>
      <c r="F3570" s="247">
        <v>648</v>
      </c>
      <c r="H3570" s="261" t="s">
        <v>2205</v>
      </c>
      <c r="I3570" s="261" t="s">
        <v>192</v>
      </c>
    </row>
    <row r="3571" spans="2:10" x14ac:dyDescent="0.2">
      <c r="B3571" s="14" t="s">
        <v>32</v>
      </c>
      <c r="C3571" s="258">
        <v>21736</v>
      </c>
      <c r="D3571" s="260">
        <v>0.63124999999999998</v>
      </c>
      <c r="F3571" s="247">
        <v>316</v>
      </c>
      <c r="H3571" s="261" t="s">
        <v>48</v>
      </c>
      <c r="I3571" s="261" t="s">
        <v>419</v>
      </c>
    </row>
    <row r="3572" spans="2:10" x14ac:dyDescent="0.2">
      <c r="B3572" s="14" t="s">
        <v>32</v>
      </c>
      <c r="C3572" s="258">
        <v>21739</v>
      </c>
      <c r="D3572" s="260">
        <v>0.75486111111111109</v>
      </c>
      <c r="F3572" s="247">
        <v>369</v>
      </c>
      <c r="H3572" s="261" t="s">
        <v>2093</v>
      </c>
      <c r="I3572" s="261" t="s">
        <v>2019</v>
      </c>
    </row>
    <row r="3573" spans="2:10" x14ac:dyDescent="0.2">
      <c r="B3573" s="14" t="s">
        <v>32</v>
      </c>
      <c r="C3573" s="258">
        <v>21739</v>
      </c>
      <c r="D3573" s="260">
        <v>0.84097222222222223</v>
      </c>
      <c r="F3573" s="247">
        <v>320</v>
      </c>
      <c r="H3573" s="261" t="s">
        <v>2136</v>
      </c>
      <c r="I3573" s="261" t="s">
        <v>44</v>
      </c>
    </row>
    <row r="3574" spans="2:10" x14ac:dyDescent="0.2">
      <c r="B3574" s="14" t="s">
        <v>32</v>
      </c>
      <c r="C3574" s="258">
        <v>21739</v>
      </c>
      <c r="D3574" s="260">
        <v>0.91736111111111107</v>
      </c>
      <c r="F3574" s="247">
        <v>342</v>
      </c>
      <c r="H3574" s="261" t="s">
        <v>2177</v>
      </c>
      <c r="I3574" s="261" t="s">
        <v>49</v>
      </c>
    </row>
    <row r="3575" spans="2:10" x14ac:dyDescent="0.2">
      <c r="B3575" s="14" t="s">
        <v>32</v>
      </c>
      <c r="C3575" s="258">
        <v>21740</v>
      </c>
      <c r="D3575" s="260">
        <v>0.33402777777777781</v>
      </c>
      <c r="E3575" s="257" t="s">
        <v>2321</v>
      </c>
      <c r="F3575" s="247">
        <v>372</v>
      </c>
      <c r="G3575" s="329" t="s">
        <v>1528</v>
      </c>
      <c r="H3575" s="261" t="s">
        <v>2092</v>
      </c>
      <c r="I3575" s="261" t="s">
        <v>302</v>
      </c>
    </row>
    <row r="3576" spans="2:10" x14ac:dyDescent="0.2">
      <c r="B3576" s="14" t="s">
        <v>32</v>
      </c>
      <c r="C3576" s="258">
        <v>21744</v>
      </c>
      <c r="D3576" s="260">
        <v>0.62986111111111109</v>
      </c>
      <c r="F3576" s="247">
        <v>221</v>
      </c>
      <c r="H3576" s="261" t="s">
        <v>2246</v>
      </c>
      <c r="I3576" s="261" t="s">
        <v>44</v>
      </c>
    </row>
    <row r="3577" spans="2:10" x14ac:dyDescent="0.2">
      <c r="B3577" s="14" t="s">
        <v>2247</v>
      </c>
      <c r="C3577" s="258">
        <v>21746</v>
      </c>
      <c r="D3577" s="260">
        <v>0.80694444444444446</v>
      </c>
      <c r="F3577" s="247">
        <v>358</v>
      </c>
      <c r="H3577" s="261" t="s">
        <v>1582</v>
      </c>
      <c r="I3577" s="261" t="s">
        <v>49</v>
      </c>
    </row>
    <row r="3578" spans="2:10" x14ac:dyDescent="0.2">
      <c r="B3578" s="14" t="s">
        <v>32</v>
      </c>
      <c r="C3578" s="258">
        <v>21746</v>
      </c>
      <c r="D3578" s="260">
        <v>0.86736111111111114</v>
      </c>
      <c r="F3578" s="247">
        <v>677</v>
      </c>
      <c r="H3578" s="261" t="s">
        <v>2132</v>
      </c>
      <c r="I3578" s="261" t="s">
        <v>1478</v>
      </c>
    </row>
    <row r="3579" spans="2:10" x14ac:dyDescent="0.2">
      <c r="B3579" s="14" t="s">
        <v>32</v>
      </c>
      <c r="C3579" s="258">
        <v>21746</v>
      </c>
      <c r="D3579" s="260">
        <v>0.90625</v>
      </c>
      <c r="F3579" s="247">
        <v>338</v>
      </c>
      <c r="H3579" s="261" t="s">
        <v>2196</v>
      </c>
      <c r="I3579" s="261" t="s">
        <v>44</v>
      </c>
    </row>
    <row r="3580" spans="2:10" x14ac:dyDescent="0.2">
      <c r="B3580" s="14" t="s">
        <v>32</v>
      </c>
      <c r="C3580" s="258">
        <v>21751</v>
      </c>
      <c r="D3580" s="260">
        <v>0.60902777777777783</v>
      </c>
      <c r="F3580" s="247">
        <v>340</v>
      </c>
      <c r="H3580" s="261" t="s">
        <v>2186</v>
      </c>
      <c r="I3580" s="261" t="s">
        <v>1106</v>
      </c>
    </row>
    <row r="3581" spans="2:10" x14ac:dyDescent="0.2">
      <c r="B3581" s="14" t="s">
        <v>32</v>
      </c>
      <c r="C3581" s="258">
        <v>21755</v>
      </c>
      <c r="D3581" s="260">
        <v>0.84583333333333333</v>
      </c>
      <c r="F3581" s="247">
        <v>207</v>
      </c>
      <c r="H3581" s="261" t="s">
        <v>46</v>
      </c>
      <c r="I3581" s="261" t="s">
        <v>569</v>
      </c>
    </row>
    <row r="3582" spans="2:10" x14ac:dyDescent="0.2">
      <c r="B3582" s="14" t="s">
        <v>32</v>
      </c>
      <c r="C3582" s="258">
        <v>21759</v>
      </c>
      <c r="D3582" s="260">
        <v>0.44444444444444442</v>
      </c>
      <c r="F3582" s="247">
        <v>313</v>
      </c>
      <c r="H3582" s="261" t="s">
        <v>2173</v>
      </c>
      <c r="I3582" s="261" t="s">
        <v>44</v>
      </c>
    </row>
    <row r="3583" spans="2:10" x14ac:dyDescent="0.2">
      <c r="B3583" s="14" t="s">
        <v>32</v>
      </c>
      <c r="C3583" s="258">
        <v>21759</v>
      </c>
      <c r="D3583" s="260">
        <v>0.52777777777777779</v>
      </c>
      <c r="F3583" s="247">
        <v>369</v>
      </c>
      <c r="H3583" s="261" t="s">
        <v>2093</v>
      </c>
      <c r="I3583" s="261" t="s">
        <v>49</v>
      </c>
    </row>
    <row r="3584" spans="2:10" x14ac:dyDescent="0.2">
      <c r="B3584" s="14" t="s">
        <v>2247</v>
      </c>
      <c r="C3584" s="258">
        <v>21761</v>
      </c>
      <c r="D3584" s="260">
        <v>0.45624999999999999</v>
      </c>
      <c r="E3584" s="32">
        <v>0.48541666666666666</v>
      </c>
      <c r="F3584" s="247">
        <v>649</v>
      </c>
      <c r="G3584" s="247" t="s">
        <v>2248</v>
      </c>
      <c r="H3584" s="261" t="s">
        <v>2249</v>
      </c>
      <c r="I3584" s="261" t="s">
        <v>2250</v>
      </c>
      <c r="J3584" s="348" t="s">
        <v>2251</v>
      </c>
    </row>
    <row r="3585" spans="2:10" x14ac:dyDescent="0.2">
      <c r="B3585" s="14" t="s">
        <v>32</v>
      </c>
      <c r="C3585" s="258">
        <v>21761</v>
      </c>
      <c r="D3585" s="260">
        <v>0.53333333333333333</v>
      </c>
      <c r="F3585" s="247">
        <v>640</v>
      </c>
      <c r="H3585" s="261" t="s">
        <v>1439</v>
      </c>
      <c r="I3585" s="261" t="s">
        <v>44</v>
      </c>
    </row>
    <row r="3586" spans="2:10" x14ac:dyDescent="0.2">
      <c r="B3586" s="38" t="s">
        <v>32</v>
      </c>
      <c r="C3586" s="300">
        <v>21761</v>
      </c>
      <c r="D3586" s="264">
        <v>0.64374999999999993</v>
      </c>
      <c r="E3586" s="16" t="s">
        <v>666</v>
      </c>
      <c r="F3586" s="16">
        <v>698</v>
      </c>
      <c r="G3586" s="16" t="s">
        <v>666</v>
      </c>
      <c r="H3586" s="263" t="s">
        <v>2252</v>
      </c>
      <c r="I3586" s="263" t="s">
        <v>2253</v>
      </c>
      <c r="J3586" s="413" t="s">
        <v>666</v>
      </c>
    </row>
    <row r="3587" spans="2:10" x14ac:dyDescent="0.2">
      <c r="B3587" s="14" t="s">
        <v>32</v>
      </c>
      <c r="C3587" s="258">
        <v>21764</v>
      </c>
      <c r="D3587" s="260">
        <v>8.3333333333333329E-2</v>
      </c>
      <c r="F3587" s="247">
        <v>313</v>
      </c>
      <c r="H3587" s="261" t="s">
        <v>2173</v>
      </c>
      <c r="I3587" s="261" t="s">
        <v>44</v>
      </c>
    </row>
    <row r="3588" spans="2:10" x14ac:dyDescent="0.2">
      <c r="B3588" s="14" t="s">
        <v>32</v>
      </c>
      <c r="C3588" s="258">
        <v>21767</v>
      </c>
      <c r="D3588" s="260">
        <v>0.57430555555555551</v>
      </c>
      <c r="F3588" s="247">
        <v>324</v>
      </c>
      <c r="H3588" s="261" t="s">
        <v>2242</v>
      </c>
      <c r="I3588" s="261" t="s">
        <v>1851</v>
      </c>
    </row>
    <row r="3589" spans="2:10" x14ac:dyDescent="0.2">
      <c r="B3589" s="14" t="s">
        <v>32</v>
      </c>
      <c r="C3589" s="258">
        <v>21771</v>
      </c>
      <c r="D3589" s="260">
        <v>9.7222222222222224E-3</v>
      </c>
      <c r="F3589" s="247">
        <v>326</v>
      </c>
      <c r="H3589" s="261" t="s">
        <v>2183</v>
      </c>
      <c r="I3589" s="261" t="s">
        <v>44</v>
      </c>
    </row>
    <row r="3590" spans="2:10" x14ac:dyDescent="0.2">
      <c r="B3590" s="14" t="s">
        <v>32</v>
      </c>
      <c r="C3590" s="258">
        <v>21771</v>
      </c>
      <c r="D3590" s="260">
        <v>0.17013888888888887</v>
      </c>
      <c r="F3590" s="247">
        <v>370</v>
      </c>
      <c r="H3590" s="261" t="s">
        <v>2210</v>
      </c>
      <c r="I3590" s="261" t="s">
        <v>44</v>
      </c>
    </row>
    <row r="3591" spans="2:10" x14ac:dyDescent="0.2">
      <c r="B3591" s="14" t="s">
        <v>32</v>
      </c>
      <c r="C3591" s="258">
        <v>21771</v>
      </c>
      <c r="D3591" s="260">
        <v>0.84791666666666676</v>
      </c>
      <c r="F3591" s="247">
        <v>315</v>
      </c>
      <c r="H3591" s="261" t="s">
        <v>2190</v>
      </c>
      <c r="I3591" s="261" t="s">
        <v>2254</v>
      </c>
    </row>
    <row r="3592" spans="2:10" x14ac:dyDescent="0.2">
      <c r="B3592" s="14" t="s">
        <v>32</v>
      </c>
      <c r="C3592" s="258">
        <v>21772</v>
      </c>
      <c r="D3592" s="260">
        <v>5.347222222222222E-2</v>
      </c>
      <c r="F3592" s="247">
        <v>342</v>
      </c>
      <c r="H3592" s="261" t="s">
        <v>2177</v>
      </c>
      <c r="I3592" s="261" t="s">
        <v>105</v>
      </c>
    </row>
    <row r="3593" spans="2:10" x14ac:dyDescent="0.2">
      <c r="B3593" s="14" t="s">
        <v>32</v>
      </c>
      <c r="C3593" s="258">
        <v>21776</v>
      </c>
      <c r="D3593" s="260">
        <v>0.6479166666666667</v>
      </c>
      <c r="F3593" s="247">
        <v>323</v>
      </c>
      <c r="H3593" s="261" t="s">
        <v>2174</v>
      </c>
      <c r="I3593" s="261" t="s">
        <v>44</v>
      </c>
    </row>
    <row r="3594" spans="2:10" x14ac:dyDescent="0.2">
      <c r="B3594" s="14" t="s">
        <v>32</v>
      </c>
      <c r="C3594" s="258">
        <v>21776</v>
      </c>
      <c r="D3594" s="260">
        <v>0.65972222222222221</v>
      </c>
      <c r="F3594" s="247">
        <v>219</v>
      </c>
      <c r="G3594" s="247" t="s">
        <v>2207</v>
      </c>
      <c r="H3594" s="261" t="s">
        <v>2236</v>
      </c>
      <c r="I3594" s="261" t="s">
        <v>150</v>
      </c>
      <c r="J3594" s="348" t="s">
        <v>2238</v>
      </c>
    </row>
    <row r="3595" spans="2:10" x14ac:dyDescent="0.2">
      <c r="B3595" s="14" t="s">
        <v>32</v>
      </c>
      <c r="C3595" s="258">
        <v>21778</v>
      </c>
      <c r="D3595" s="260">
        <v>0.97430555555555554</v>
      </c>
      <c r="F3595" s="247">
        <v>384</v>
      </c>
      <c r="H3595" s="261" t="s">
        <v>2255</v>
      </c>
      <c r="I3595" s="261" t="s">
        <v>44</v>
      </c>
    </row>
    <row r="3596" spans="2:10" x14ac:dyDescent="0.2">
      <c r="B3596" s="14" t="s">
        <v>32</v>
      </c>
      <c r="C3596" s="258">
        <v>21779</v>
      </c>
      <c r="D3596" s="260">
        <v>4.1666666666666664E-2</v>
      </c>
      <c r="F3596" s="247">
        <v>323</v>
      </c>
      <c r="H3596" s="261" t="s">
        <v>2174</v>
      </c>
      <c r="I3596" s="261" t="s">
        <v>515</v>
      </c>
    </row>
    <row r="3597" spans="2:10" x14ac:dyDescent="0.2">
      <c r="B3597" s="14" t="s">
        <v>32</v>
      </c>
      <c r="C3597" s="258">
        <v>21779</v>
      </c>
      <c r="D3597" s="260">
        <v>0.77638888888888891</v>
      </c>
      <c r="E3597" s="32">
        <v>0.7993055555555556</v>
      </c>
      <c r="F3597" s="247">
        <v>335</v>
      </c>
      <c r="H3597" s="261" t="s">
        <v>2096</v>
      </c>
      <c r="I3597" s="261" t="s">
        <v>569</v>
      </c>
    </row>
    <row r="3598" spans="2:10" x14ac:dyDescent="0.2">
      <c r="B3598" s="14" t="s">
        <v>32</v>
      </c>
      <c r="C3598" s="258">
        <v>21786</v>
      </c>
      <c r="D3598" s="260">
        <v>0.75069444444444444</v>
      </c>
      <c r="F3598" s="247">
        <v>306</v>
      </c>
      <c r="H3598" s="261" t="s">
        <v>2175</v>
      </c>
      <c r="I3598" s="261" t="s">
        <v>44</v>
      </c>
    </row>
    <row r="3599" spans="2:10" x14ac:dyDescent="0.2">
      <c r="B3599" s="14" t="s">
        <v>32</v>
      </c>
      <c r="C3599" s="258">
        <v>21788</v>
      </c>
      <c r="D3599" s="260">
        <v>0.18124999999999999</v>
      </c>
      <c r="F3599" s="247">
        <v>306</v>
      </c>
      <c r="H3599" s="261" t="s">
        <v>2175</v>
      </c>
      <c r="I3599" s="261" t="s">
        <v>61</v>
      </c>
    </row>
    <row r="3600" spans="2:10" x14ac:dyDescent="0.2">
      <c r="B3600" s="38" t="s">
        <v>32</v>
      </c>
      <c r="C3600" s="300">
        <v>21788</v>
      </c>
      <c r="D3600" s="264">
        <v>0.19791666666666666</v>
      </c>
      <c r="E3600" s="16" t="s">
        <v>666</v>
      </c>
      <c r="F3600" s="16">
        <v>321</v>
      </c>
      <c r="G3600" s="16" t="s">
        <v>2256</v>
      </c>
      <c r="H3600" s="263" t="s">
        <v>2202</v>
      </c>
      <c r="I3600" s="263" t="s">
        <v>62</v>
      </c>
      <c r="J3600" s="413" t="str">
        <f>CONCATENATE(B3600,$J$6,F3600)</f>
        <v>E 211 special call to box 321</v>
      </c>
    </row>
    <row r="3601" spans="2:10" x14ac:dyDescent="0.2">
      <c r="B3601" s="14" t="s">
        <v>32</v>
      </c>
      <c r="C3601" s="258">
        <v>21794</v>
      </c>
      <c r="D3601" s="260">
        <v>0.84583333333333333</v>
      </c>
      <c r="F3601" s="247">
        <v>384</v>
      </c>
      <c r="H3601" s="261" t="s">
        <v>2255</v>
      </c>
      <c r="I3601" s="261" t="s">
        <v>922</v>
      </c>
    </row>
    <row r="3602" spans="2:10" x14ac:dyDescent="0.2">
      <c r="B3602" s="14" t="s">
        <v>32</v>
      </c>
      <c r="C3602" s="258">
        <v>21799</v>
      </c>
      <c r="D3602" s="260">
        <v>0.70416666666666661</v>
      </c>
      <c r="F3602" s="247">
        <v>310</v>
      </c>
      <c r="H3602" s="261" t="s">
        <v>2257</v>
      </c>
      <c r="I3602" s="261" t="s">
        <v>44</v>
      </c>
    </row>
    <row r="3603" spans="2:10" x14ac:dyDescent="0.2">
      <c r="B3603" s="14" t="s">
        <v>32</v>
      </c>
      <c r="C3603" s="258">
        <v>21799</v>
      </c>
      <c r="D3603" s="260">
        <v>0.71944444444444444</v>
      </c>
      <c r="F3603" s="247">
        <v>372</v>
      </c>
      <c r="H3603" s="261" t="s">
        <v>2092</v>
      </c>
      <c r="I3603" s="261" t="s">
        <v>2258</v>
      </c>
    </row>
    <row r="3604" spans="2:10" x14ac:dyDescent="0.2">
      <c r="B3604" s="14" t="s">
        <v>32</v>
      </c>
      <c r="C3604" s="258">
        <v>21800</v>
      </c>
      <c r="D3604" s="260">
        <v>0.55694444444444446</v>
      </c>
      <c r="F3604" s="247">
        <v>368</v>
      </c>
      <c r="H3604" s="261" t="s">
        <v>2214</v>
      </c>
      <c r="I3604" s="261" t="s">
        <v>1763</v>
      </c>
    </row>
    <row r="3605" spans="2:10" x14ac:dyDescent="0.2">
      <c r="B3605" s="14" t="s">
        <v>32</v>
      </c>
      <c r="C3605" s="258">
        <v>21802</v>
      </c>
      <c r="D3605" s="260">
        <v>0.80763888888888891</v>
      </c>
      <c r="F3605" s="247">
        <v>308</v>
      </c>
      <c r="H3605" s="261" t="s">
        <v>2259</v>
      </c>
      <c r="I3605" s="261" t="s">
        <v>44</v>
      </c>
    </row>
    <row r="3606" spans="2:10" x14ac:dyDescent="0.2">
      <c r="B3606" s="14" t="s">
        <v>32</v>
      </c>
      <c r="C3606" s="258">
        <v>21808</v>
      </c>
      <c r="D3606" s="260">
        <v>0.45069444444444445</v>
      </c>
      <c r="E3606" s="32">
        <v>0.47986111111111113</v>
      </c>
      <c r="F3606" s="247">
        <v>307</v>
      </c>
      <c r="H3606" s="261" t="s">
        <v>2260</v>
      </c>
      <c r="I3606" s="261" t="s">
        <v>569</v>
      </c>
    </row>
    <row r="3607" spans="2:10" x14ac:dyDescent="0.2">
      <c r="B3607" s="14" t="s">
        <v>32</v>
      </c>
      <c r="C3607" s="258">
        <v>21810</v>
      </c>
      <c r="D3607" s="261" t="s">
        <v>2261</v>
      </c>
      <c r="E3607" s="32">
        <v>0.77847222222222223</v>
      </c>
      <c r="F3607" s="247">
        <v>306</v>
      </c>
      <c r="H3607" s="261" t="s">
        <v>2175</v>
      </c>
      <c r="I3607" s="261" t="s">
        <v>50</v>
      </c>
    </row>
    <row r="3608" spans="2:10" x14ac:dyDescent="0.2">
      <c r="B3608" s="14" t="s">
        <v>32</v>
      </c>
      <c r="C3608" s="258">
        <v>21811</v>
      </c>
      <c r="D3608" s="260">
        <v>4.5138888888888888E-2</v>
      </c>
      <c r="F3608" s="247">
        <v>369</v>
      </c>
      <c r="H3608" s="261" t="s">
        <v>2093</v>
      </c>
      <c r="I3608" s="261" t="s">
        <v>102</v>
      </c>
    </row>
    <row r="3609" spans="2:10" x14ac:dyDescent="0.2">
      <c r="B3609" s="14" t="s">
        <v>32</v>
      </c>
      <c r="C3609" s="258">
        <v>21811</v>
      </c>
      <c r="D3609" s="260">
        <v>0.21388888888888891</v>
      </c>
      <c r="F3609" s="247">
        <v>339</v>
      </c>
      <c r="G3609" s="247" t="s">
        <v>2262</v>
      </c>
      <c r="H3609" s="261" t="s">
        <v>2230</v>
      </c>
      <c r="I3609" s="261" t="s">
        <v>1402</v>
      </c>
      <c r="J3609" s="348" t="s">
        <v>2280</v>
      </c>
    </row>
    <row r="3610" spans="2:10" x14ac:dyDescent="0.2">
      <c r="B3610" s="14" t="s">
        <v>32</v>
      </c>
      <c r="C3610" s="258">
        <v>21811</v>
      </c>
      <c r="D3610" s="260">
        <v>0.81319444444444444</v>
      </c>
      <c r="F3610" s="247">
        <v>371</v>
      </c>
      <c r="H3610" s="261" t="s">
        <v>52</v>
      </c>
      <c r="I3610" s="261" t="s">
        <v>569</v>
      </c>
    </row>
    <row r="3611" spans="2:10" x14ac:dyDescent="0.2">
      <c r="B3611" s="14" t="s">
        <v>32</v>
      </c>
      <c r="C3611" s="258">
        <v>21811</v>
      </c>
      <c r="D3611" s="260">
        <v>0.96597222222222223</v>
      </c>
      <c r="F3611" s="247">
        <v>341</v>
      </c>
      <c r="H3611" s="261" t="s">
        <v>2263</v>
      </c>
      <c r="I3611" s="261" t="s">
        <v>1105</v>
      </c>
    </row>
    <row r="3612" spans="2:10" x14ac:dyDescent="0.2">
      <c r="B3612" s="38" t="s">
        <v>32</v>
      </c>
      <c r="C3612" s="300">
        <v>21815</v>
      </c>
      <c r="D3612" s="264">
        <v>0.71250000000000002</v>
      </c>
      <c r="E3612" s="44">
        <v>0.73611111111111116</v>
      </c>
      <c r="F3612" s="16">
        <v>307</v>
      </c>
      <c r="G3612" s="16" t="s">
        <v>666</v>
      </c>
      <c r="H3612" s="263" t="s">
        <v>2260</v>
      </c>
      <c r="I3612" s="263" t="s">
        <v>62</v>
      </c>
      <c r="J3612" s="413" t="s">
        <v>666</v>
      </c>
    </row>
    <row r="3613" spans="2:10" x14ac:dyDescent="0.2">
      <c r="B3613" s="14" t="s">
        <v>32</v>
      </c>
      <c r="C3613" s="258">
        <v>21826</v>
      </c>
      <c r="D3613" s="260">
        <v>0.8222222222222223</v>
      </c>
      <c r="F3613" s="247">
        <v>306</v>
      </c>
      <c r="H3613" s="261" t="s">
        <v>2175</v>
      </c>
      <c r="I3613" s="261" t="s">
        <v>44</v>
      </c>
    </row>
    <row r="3614" spans="2:10" x14ac:dyDescent="0.2">
      <c r="B3614" s="14" t="s">
        <v>32</v>
      </c>
      <c r="C3614" s="258">
        <v>21827</v>
      </c>
      <c r="D3614" s="260">
        <v>0.9159722222222223</v>
      </c>
      <c r="F3614" s="247">
        <v>317</v>
      </c>
      <c r="H3614" s="261" t="s">
        <v>2264</v>
      </c>
      <c r="I3614" s="261" t="s">
        <v>44</v>
      </c>
    </row>
    <row r="3615" spans="2:10" x14ac:dyDescent="0.2">
      <c r="B3615" s="14" t="s">
        <v>32</v>
      </c>
      <c r="C3615" s="258">
        <v>21834</v>
      </c>
      <c r="D3615" s="260">
        <v>0.75138888888888899</v>
      </c>
      <c r="F3615" s="247">
        <v>331</v>
      </c>
      <c r="H3615" s="261" t="s">
        <v>2215</v>
      </c>
      <c r="I3615" s="261" t="s">
        <v>44</v>
      </c>
    </row>
    <row r="3616" spans="2:10" x14ac:dyDescent="0.2">
      <c r="B3616" s="14" t="s">
        <v>32</v>
      </c>
      <c r="C3616" s="258">
        <v>21834</v>
      </c>
      <c r="D3616" s="260">
        <v>0.92222222222222217</v>
      </c>
      <c r="F3616" s="247">
        <v>235</v>
      </c>
      <c r="H3616" s="261" t="s">
        <v>2200</v>
      </c>
      <c r="I3616" s="261" t="s">
        <v>925</v>
      </c>
    </row>
    <row r="3617" spans="2:10" x14ac:dyDescent="0.2">
      <c r="B3617" s="14" t="s">
        <v>32</v>
      </c>
      <c r="C3617" s="258">
        <v>21835</v>
      </c>
      <c r="D3617" s="260">
        <v>0.75069444444444444</v>
      </c>
      <c r="F3617" s="247">
        <v>234</v>
      </c>
      <c r="H3617" s="261" t="s">
        <v>2170</v>
      </c>
      <c r="I3617" s="261" t="s">
        <v>82</v>
      </c>
    </row>
    <row r="3618" spans="2:10" ht="13.5" thickBot="1" x14ac:dyDescent="0.25">
      <c r="B3618" s="14" t="s">
        <v>32</v>
      </c>
      <c r="C3618" s="258">
        <v>21835</v>
      </c>
      <c r="D3618" s="260">
        <v>0.77777777777777779</v>
      </c>
      <c r="F3618" s="247">
        <v>339</v>
      </c>
      <c r="H3618" s="261" t="s">
        <v>2230</v>
      </c>
      <c r="I3618" s="261" t="s">
        <v>50</v>
      </c>
    </row>
    <row r="3619" spans="2:10" x14ac:dyDescent="0.2">
      <c r="B3619" s="447" t="s">
        <v>32</v>
      </c>
      <c r="C3619" s="489">
        <v>21839</v>
      </c>
      <c r="D3619" s="449" t="s">
        <v>666</v>
      </c>
      <c r="E3619" s="490" t="s">
        <v>666</v>
      </c>
      <c r="F3619" s="490" t="s">
        <v>666</v>
      </c>
      <c r="G3619" s="490" t="s">
        <v>666</v>
      </c>
      <c r="H3619" s="449" t="s">
        <v>1043</v>
      </c>
      <c r="I3619" s="449" t="s">
        <v>1043</v>
      </c>
      <c r="J3619" s="452" t="s">
        <v>1043</v>
      </c>
    </row>
    <row r="3620" spans="2:10" ht="13.5" thickBot="1" x14ac:dyDescent="0.25">
      <c r="B3620" s="293" t="s">
        <v>32</v>
      </c>
      <c r="C3620" s="298">
        <v>21873</v>
      </c>
      <c r="D3620" s="294" t="s">
        <v>666</v>
      </c>
      <c r="E3620" s="295" t="s">
        <v>666</v>
      </c>
      <c r="F3620" s="295" t="s">
        <v>666</v>
      </c>
      <c r="G3620" s="295" t="s">
        <v>666</v>
      </c>
      <c r="H3620" s="294" t="s">
        <v>1043</v>
      </c>
      <c r="I3620" s="294" t="s">
        <v>1043</v>
      </c>
      <c r="J3620" s="299" t="s">
        <v>1043</v>
      </c>
    </row>
    <row r="3621" spans="2:10" x14ac:dyDescent="0.2">
      <c r="B3621" s="81"/>
      <c r="C3621" s="304">
        <v>21874</v>
      </c>
      <c r="D3621" s="269"/>
      <c r="E3621" s="41"/>
      <c r="F3621" s="41"/>
      <c r="G3621" s="42"/>
      <c r="H3621" s="92" t="s">
        <v>1096</v>
      </c>
      <c r="I3621" s="92" t="s">
        <v>1096</v>
      </c>
      <c r="J3621" s="290"/>
    </row>
    <row r="3622" spans="2:10" ht="13.5" thickBot="1" x14ac:dyDescent="0.25">
      <c r="B3622" s="293"/>
      <c r="C3622" s="314">
        <v>21906</v>
      </c>
      <c r="D3622" s="294"/>
      <c r="E3622" s="295"/>
      <c r="F3622" s="295"/>
      <c r="G3622" s="296"/>
      <c r="H3622" s="297" t="s">
        <v>1096</v>
      </c>
      <c r="I3622" s="297" t="s">
        <v>1096</v>
      </c>
      <c r="J3622" s="299"/>
    </row>
    <row r="3623" spans="2:10" x14ac:dyDescent="0.2">
      <c r="B3623" s="86"/>
      <c r="C3623" s="352">
        <v>21907</v>
      </c>
      <c r="D3623" s="335"/>
      <c r="E3623" s="336"/>
      <c r="F3623" s="336"/>
      <c r="G3623" s="336"/>
      <c r="H3623" s="353" t="s">
        <v>1097</v>
      </c>
      <c r="I3623" s="353" t="s">
        <v>1097</v>
      </c>
      <c r="J3623" s="354"/>
    </row>
    <row r="3624" spans="2:10" ht="13.5" thickBot="1" x14ac:dyDescent="0.25">
      <c r="B3624" s="87"/>
      <c r="C3624" s="355">
        <v>21941</v>
      </c>
      <c r="D3624" s="339"/>
      <c r="E3624" s="340"/>
      <c r="F3624" s="340"/>
      <c r="G3624" s="340"/>
      <c r="H3624" s="356" t="s">
        <v>1097</v>
      </c>
      <c r="I3624" s="356" t="s">
        <v>1097</v>
      </c>
      <c r="J3624" s="357"/>
    </row>
  </sheetData>
  <sortState ref="I2525:I2538">
    <sortCondition ref="I2525:I2538"/>
  </sortState>
  <mergeCells count="12">
    <mergeCell ref="C3:H3"/>
    <mergeCell ref="C6:H6"/>
    <mergeCell ref="C4:G4"/>
    <mergeCell ref="C5:G5"/>
    <mergeCell ref="J22:J29"/>
    <mergeCell ref="C8:G8"/>
    <mergeCell ref="C7:G7"/>
    <mergeCell ref="C14:G14"/>
    <mergeCell ref="C15:H15"/>
    <mergeCell ref="C13:H13"/>
    <mergeCell ref="C12:H12"/>
    <mergeCell ref="C2:H2"/>
  </mergeCells>
  <phoneticPr fontId="0" type="noConversion"/>
  <pageMargins left="0.75" right="0.75" top="1" bottom="1" header="0.5" footer="0.5"/>
  <pageSetup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3"/>
  <sheetViews>
    <sheetView tabSelected="1" topLeftCell="N15" zoomScale="150" zoomScaleNormal="150" workbookViewId="0">
      <selection activeCell="Y16" sqref="Y16"/>
    </sheetView>
    <sheetView topLeftCell="A174" workbookViewId="1">
      <selection activeCell="D151" sqref="D151"/>
    </sheetView>
  </sheetViews>
  <sheetFormatPr defaultRowHeight="12.75" x14ac:dyDescent="0.2"/>
  <cols>
    <col min="1" max="1" width="9.140625" style="1"/>
    <col min="2" max="2" width="5.140625" style="1" customWidth="1"/>
    <col min="3" max="3" width="14.7109375" style="1" customWidth="1"/>
    <col min="4" max="5" width="10.42578125" style="2" bestFit="1" customWidth="1"/>
    <col min="6" max="6" width="10.7109375" style="2" customWidth="1"/>
    <col min="7" max="7" width="10.42578125" style="2" bestFit="1" customWidth="1"/>
    <col min="8" max="8" width="9.28515625" style="1" bestFit="1" customWidth="1"/>
    <col min="9" max="9" width="9.28515625" style="37" bestFit="1" customWidth="1"/>
    <col min="10" max="12" width="9.140625" style="1"/>
    <col min="13" max="24" width="6.7109375" style="1" customWidth="1"/>
    <col min="25" max="16384" width="9.140625" style="1"/>
  </cols>
  <sheetData>
    <row r="1" spans="2:24" x14ac:dyDescent="0.2">
      <c r="B1" s="45" t="s">
        <v>215</v>
      </c>
      <c r="C1" s="45" t="s">
        <v>216</v>
      </c>
      <c r="D1" s="45" t="s">
        <v>35</v>
      </c>
      <c r="E1" s="45" t="s">
        <v>44</v>
      </c>
      <c r="F1" s="45" t="s">
        <v>37</v>
      </c>
      <c r="G1" s="474" t="s">
        <v>219</v>
      </c>
      <c r="H1" s="474"/>
      <c r="I1" s="474"/>
    </row>
    <row r="2" spans="2:24" ht="13.5" thickBot="1" x14ac:dyDescent="0.25">
      <c r="B2" s="10"/>
      <c r="C2" s="10"/>
      <c r="D2" s="10"/>
      <c r="E2" s="10"/>
      <c r="F2" s="10"/>
      <c r="G2" s="10" t="s">
        <v>1082</v>
      </c>
      <c r="H2" s="10" t="s">
        <v>217</v>
      </c>
      <c r="I2" s="46" t="s">
        <v>218</v>
      </c>
      <c r="M2" s="1" t="s">
        <v>2353</v>
      </c>
      <c r="N2" s="1" t="s">
        <v>2354</v>
      </c>
      <c r="O2" s="1" t="s">
        <v>2355</v>
      </c>
      <c r="P2" s="1" t="s">
        <v>2356</v>
      </c>
      <c r="Q2" s="1" t="s">
        <v>231</v>
      </c>
      <c r="R2" s="1" t="s">
        <v>2357</v>
      </c>
      <c r="S2" s="1" t="s">
        <v>2358</v>
      </c>
      <c r="T2" s="1" t="s">
        <v>2359</v>
      </c>
      <c r="U2" s="1" t="s">
        <v>2360</v>
      </c>
      <c r="V2" s="1" t="s">
        <v>2361</v>
      </c>
      <c r="W2" s="1" t="s">
        <v>2362</v>
      </c>
      <c r="X2" s="1" t="s">
        <v>2363</v>
      </c>
    </row>
    <row r="3" spans="2:24" x14ac:dyDescent="0.2">
      <c r="B3" s="1">
        <v>1938</v>
      </c>
      <c r="C3" s="1" t="s">
        <v>214</v>
      </c>
      <c r="D3" s="2">
        <v>6</v>
      </c>
      <c r="E3" s="2">
        <v>4</v>
      </c>
      <c r="F3" s="2">
        <v>1</v>
      </c>
      <c r="G3" s="36">
        <f t="shared" ref="G3:G9" si="0">H3+I3/60</f>
        <v>0.75</v>
      </c>
      <c r="H3" s="1">
        <v>0</v>
      </c>
      <c r="I3" s="37">
        <v>45</v>
      </c>
      <c r="L3" s="1">
        <v>1938</v>
      </c>
      <c r="M3" s="465"/>
      <c r="N3" s="465"/>
      <c r="O3" s="465"/>
      <c r="P3" s="465"/>
      <c r="Q3" s="465"/>
      <c r="R3" s="1">
        <f>D3</f>
        <v>6</v>
      </c>
      <c r="S3" s="1">
        <f>D4</f>
        <v>2</v>
      </c>
      <c r="T3" s="1">
        <f>D5</f>
        <v>6</v>
      </c>
      <c r="U3" s="1">
        <f>D6</f>
        <v>9</v>
      </c>
      <c r="V3" s="1">
        <f>D7</f>
        <v>7</v>
      </c>
      <c r="W3" s="1">
        <f>D8</f>
        <v>7</v>
      </c>
      <c r="X3" s="1">
        <f>D9</f>
        <v>5</v>
      </c>
    </row>
    <row r="4" spans="2:24" x14ac:dyDescent="0.2">
      <c r="B4" s="1">
        <v>1938</v>
      </c>
      <c r="C4" s="1" t="s">
        <v>220</v>
      </c>
      <c r="D4" s="2">
        <v>2</v>
      </c>
      <c r="E4" s="2">
        <v>1</v>
      </c>
      <c r="F4" s="2">
        <v>0</v>
      </c>
      <c r="G4" s="36">
        <f t="shared" si="0"/>
        <v>0</v>
      </c>
      <c r="H4" s="1">
        <v>0</v>
      </c>
      <c r="I4" s="37">
        <v>0</v>
      </c>
      <c r="L4" s="1">
        <f>1+L3</f>
        <v>1939</v>
      </c>
      <c r="M4" s="1">
        <f>D12</f>
        <v>6</v>
      </c>
      <c r="N4" s="1">
        <f>D13</f>
        <v>5</v>
      </c>
      <c r="O4" s="1">
        <f>D14</f>
        <v>1</v>
      </c>
      <c r="P4" s="1">
        <f>D15</f>
        <v>3</v>
      </c>
      <c r="Q4" s="1">
        <f>D16</f>
        <v>6</v>
      </c>
      <c r="R4" s="1">
        <f>D17</f>
        <v>12</v>
      </c>
      <c r="S4" s="1">
        <f>D18</f>
        <v>12</v>
      </c>
      <c r="T4" s="1">
        <f>D19</f>
        <v>3</v>
      </c>
      <c r="U4" s="1">
        <f>D20</f>
        <v>3</v>
      </c>
      <c r="V4" s="1">
        <f>D21</f>
        <v>6</v>
      </c>
      <c r="W4" s="1">
        <f>D22</f>
        <v>6</v>
      </c>
      <c r="X4" s="1">
        <f>D23</f>
        <v>15</v>
      </c>
    </row>
    <row r="5" spans="2:24" x14ac:dyDescent="0.2">
      <c r="B5" s="1">
        <v>1938</v>
      </c>
      <c r="C5" s="1" t="s">
        <v>221</v>
      </c>
      <c r="D5" s="2">
        <v>6</v>
      </c>
      <c r="E5" s="2">
        <v>1</v>
      </c>
      <c r="F5" s="2">
        <v>4</v>
      </c>
      <c r="G5" s="36">
        <f t="shared" si="0"/>
        <v>1.8333333333333335</v>
      </c>
      <c r="H5" s="1">
        <v>1</v>
      </c>
      <c r="I5" s="37">
        <v>50</v>
      </c>
      <c r="L5" s="1">
        <f t="shared" ref="L5:L24" si="1">1+L4</f>
        <v>1940</v>
      </c>
      <c r="M5" s="1">
        <f>D26</f>
        <v>12</v>
      </c>
      <c r="N5" s="1">
        <f>D27</f>
        <v>5</v>
      </c>
      <c r="O5" s="1">
        <f>D28</f>
        <v>2</v>
      </c>
      <c r="P5" s="1">
        <f>D29</f>
        <v>5</v>
      </c>
      <c r="Q5" s="1">
        <f>D30</f>
        <v>5</v>
      </c>
      <c r="R5" s="1">
        <f>D31</f>
        <v>4</v>
      </c>
      <c r="S5" s="1">
        <f>D32</f>
        <v>6</v>
      </c>
      <c r="T5" s="1">
        <f>D33</f>
        <v>1</v>
      </c>
      <c r="U5" s="1">
        <f>D34</f>
        <v>2</v>
      </c>
      <c r="V5" s="1">
        <f>D35</f>
        <v>6</v>
      </c>
      <c r="W5" s="1">
        <f>D36</f>
        <v>4</v>
      </c>
      <c r="X5" s="1">
        <f>D37</f>
        <v>5</v>
      </c>
    </row>
    <row r="6" spans="2:24" x14ac:dyDescent="0.2">
      <c r="B6" s="1">
        <v>1938</v>
      </c>
      <c r="C6" s="1" t="s">
        <v>222</v>
      </c>
      <c r="D6" s="2">
        <v>9</v>
      </c>
      <c r="E6" s="2">
        <v>3</v>
      </c>
      <c r="F6" s="2">
        <v>3</v>
      </c>
      <c r="G6" s="36">
        <f t="shared" si="0"/>
        <v>2.0833333333333335</v>
      </c>
      <c r="H6" s="1">
        <v>2</v>
      </c>
      <c r="I6" s="37">
        <v>5</v>
      </c>
      <c r="L6" s="1">
        <f t="shared" si="1"/>
        <v>1941</v>
      </c>
      <c r="M6" s="1">
        <f>D41</f>
        <v>4</v>
      </c>
      <c r="N6" s="1">
        <f>D42</f>
        <v>12</v>
      </c>
      <c r="O6" s="1">
        <f>D43</f>
        <v>4</v>
      </c>
      <c r="P6" s="1">
        <f>D44</f>
        <v>4</v>
      </c>
      <c r="Q6" s="1">
        <f>D45</f>
        <v>6</v>
      </c>
      <c r="R6" s="1">
        <f>D46</f>
        <v>5</v>
      </c>
      <c r="S6" s="1">
        <f>D47</f>
        <v>3</v>
      </c>
      <c r="T6" s="1">
        <f>D48</f>
        <v>5</v>
      </c>
      <c r="U6" s="1">
        <f>D49</f>
        <v>9</v>
      </c>
      <c r="V6" s="1">
        <f>D50</f>
        <v>2</v>
      </c>
      <c r="W6" s="1">
        <f>D51</f>
        <v>1</v>
      </c>
      <c r="X6" s="1">
        <f>D52</f>
        <v>10</v>
      </c>
    </row>
    <row r="7" spans="2:24" x14ac:dyDescent="0.2">
      <c r="B7" s="1">
        <v>1938</v>
      </c>
      <c r="C7" s="1" t="s">
        <v>223</v>
      </c>
      <c r="D7" s="2">
        <v>7</v>
      </c>
      <c r="E7" s="2">
        <v>0</v>
      </c>
      <c r="F7" s="2">
        <v>2</v>
      </c>
      <c r="G7" s="36">
        <f t="shared" si="0"/>
        <v>0.41666666666666669</v>
      </c>
      <c r="H7" s="1">
        <v>0</v>
      </c>
      <c r="I7" s="37">
        <v>25</v>
      </c>
      <c r="L7" s="1">
        <f t="shared" si="1"/>
        <v>1942</v>
      </c>
      <c r="M7" s="1">
        <f>D55</f>
        <v>8</v>
      </c>
      <c r="N7" s="1">
        <f>D56</f>
        <v>3</v>
      </c>
      <c r="O7" s="1">
        <f>D57</f>
        <v>6</v>
      </c>
      <c r="P7" s="1">
        <f>D58</f>
        <v>2</v>
      </c>
      <c r="Q7" s="1">
        <f>D59</f>
        <v>3</v>
      </c>
      <c r="R7" s="1">
        <f>D60</f>
        <v>3</v>
      </c>
      <c r="S7" s="1">
        <f>D61</f>
        <v>5</v>
      </c>
      <c r="T7" s="1">
        <f>D62</f>
        <v>4</v>
      </c>
      <c r="U7" s="1">
        <f>D63</f>
        <v>2</v>
      </c>
      <c r="V7" s="1">
        <f>D64</f>
        <v>10</v>
      </c>
      <c r="W7" s="1">
        <f>D65</f>
        <v>5</v>
      </c>
      <c r="X7" s="1">
        <f>D66</f>
        <v>6</v>
      </c>
    </row>
    <row r="8" spans="2:24" x14ac:dyDescent="0.2">
      <c r="B8" s="1">
        <v>1938</v>
      </c>
      <c r="C8" s="1" t="s">
        <v>224</v>
      </c>
      <c r="D8" s="2">
        <v>7</v>
      </c>
      <c r="E8" s="2">
        <v>0</v>
      </c>
      <c r="F8" s="2">
        <v>1</v>
      </c>
      <c r="G8" s="36">
        <f t="shared" si="0"/>
        <v>0.25</v>
      </c>
      <c r="H8" s="1">
        <v>0</v>
      </c>
      <c r="I8" s="37">
        <v>15</v>
      </c>
      <c r="L8" s="1">
        <f t="shared" si="1"/>
        <v>1943</v>
      </c>
      <c r="M8" s="1">
        <f>D69</f>
        <v>2</v>
      </c>
      <c r="N8" s="1">
        <f>D70</f>
        <v>4</v>
      </c>
      <c r="O8" s="1">
        <f>D71</f>
        <v>4</v>
      </c>
      <c r="P8" s="1">
        <f>D72</f>
        <v>4</v>
      </c>
      <c r="Q8" s="1">
        <f>D73</f>
        <v>4</v>
      </c>
      <c r="R8" s="1">
        <f>D74</f>
        <v>11</v>
      </c>
      <c r="S8" s="1">
        <f>D75</f>
        <v>7</v>
      </c>
      <c r="T8" s="1">
        <f>D76</f>
        <v>5</v>
      </c>
      <c r="U8" s="1">
        <f>D77</f>
        <v>2</v>
      </c>
      <c r="V8" s="1">
        <f>D78</f>
        <v>4</v>
      </c>
      <c r="W8" s="1">
        <f>D79</f>
        <v>0</v>
      </c>
      <c r="X8" s="1">
        <f>D80</f>
        <v>8</v>
      </c>
    </row>
    <row r="9" spans="2:24" x14ac:dyDescent="0.2">
      <c r="B9" s="18">
        <v>1938</v>
      </c>
      <c r="C9" s="15" t="s">
        <v>225</v>
      </c>
      <c r="D9" s="16">
        <v>5</v>
      </c>
      <c r="E9" s="16">
        <v>0</v>
      </c>
      <c r="F9" s="16">
        <v>4</v>
      </c>
      <c r="G9" s="47">
        <f t="shared" si="0"/>
        <v>1.25</v>
      </c>
      <c r="H9" s="15">
        <v>1</v>
      </c>
      <c r="I9" s="48">
        <v>15</v>
      </c>
      <c r="L9" s="1">
        <f t="shared" si="1"/>
        <v>1944</v>
      </c>
      <c r="M9" s="1">
        <f>D85</f>
        <v>10</v>
      </c>
      <c r="N9" s="1">
        <f>D86</f>
        <v>7</v>
      </c>
      <c r="O9" s="1">
        <f>D87</f>
        <v>10</v>
      </c>
      <c r="P9" s="1">
        <f>D88</f>
        <v>2</v>
      </c>
      <c r="Q9" s="1">
        <f>D89</f>
        <v>11</v>
      </c>
      <c r="R9" s="1">
        <f>D90</f>
        <v>1</v>
      </c>
      <c r="S9" s="1">
        <f>D91</f>
        <v>5</v>
      </c>
      <c r="T9" s="1">
        <f>D92</f>
        <v>12</v>
      </c>
      <c r="U9" s="1">
        <f>D93</f>
        <v>13</v>
      </c>
      <c r="V9" s="1">
        <f>D94</f>
        <v>12</v>
      </c>
      <c r="W9" s="1">
        <f>D95</f>
        <v>14</v>
      </c>
      <c r="X9" s="1">
        <f>D96</f>
        <v>14</v>
      </c>
    </row>
    <row r="10" spans="2:24" x14ac:dyDescent="0.2">
      <c r="B10" s="1">
        <v>1938</v>
      </c>
      <c r="C10" s="1" t="s">
        <v>232</v>
      </c>
      <c r="D10" s="2">
        <f>SUM(D3:D9)</f>
        <v>42</v>
      </c>
      <c r="E10" s="2">
        <f>SUM(E3:E9)</f>
        <v>9</v>
      </c>
      <c r="F10" s="2">
        <f>SUM(F3:F9)</f>
        <v>15</v>
      </c>
      <c r="G10" s="36">
        <f>SUM(G3:G9)</f>
        <v>6.5833333333333339</v>
      </c>
      <c r="H10" s="1">
        <v>6</v>
      </c>
      <c r="I10" s="37">
        <v>35</v>
      </c>
      <c r="L10" s="1">
        <f t="shared" si="1"/>
        <v>1945</v>
      </c>
      <c r="M10" s="1">
        <f>D100</f>
        <v>19</v>
      </c>
      <c r="N10" s="1">
        <f>D101</f>
        <v>4</v>
      </c>
      <c r="O10" s="1">
        <f>D102</f>
        <v>9</v>
      </c>
      <c r="P10" s="1">
        <f>D103</f>
        <v>10</v>
      </c>
      <c r="Q10" s="1">
        <f>D104</f>
        <v>5</v>
      </c>
      <c r="R10" s="1">
        <f>D105</f>
        <v>9</v>
      </c>
      <c r="S10" s="1">
        <f>D106</f>
        <v>9</v>
      </c>
      <c r="T10" s="1">
        <f>D107</f>
        <v>13</v>
      </c>
      <c r="U10" s="1">
        <f>D108</f>
        <v>8</v>
      </c>
      <c r="V10" s="1">
        <f>D109</f>
        <v>6</v>
      </c>
      <c r="W10" s="1">
        <f>D110</f>
        <v>4</v>
      </c>
      <c r="X10" s="1">
        <f>D111</f>
        <v>10</v>
      </c>
    </row>
    <row r="11" spans="2:24" ht="13.5" thickBot="1" x14ac:dyDescent="0.25">
      <c r="B11" s="12">
        <v>1938</v>
      </c>
      <c r="C11" s="12" t="s">
        <v>233</v>
      </c>
      <c r="D11" s="476" t="s">
        <v>227</v>
      </c>
      <c r="E11" s="476"/>
      <c r="F11" s="476"/>
      <c r="G11" s="476"/>
      <c r="H11" s="476"/>
      <c r="I11" s="476"/>
      <c r="L11" s="1">
        <f t="shared" si="1"/>
        <v>1946</v>
      </c>
      <c r="M11" s="1">
        <f>D114</f>
        <v>8</v>
      </c>
      <c r="N11" s="1">
        <f>D115</f>
        <v>11</v>
      </c>
      <c r="O11" s="1">
        <f>D116</f>
        <v>19</v>
      </c>
      <c r="P11" s="1">
        <f>D117</f>
        <v>14</v>
      </c>
      <c r="Q11" s="1">
        <f>D118</f>
        <v>14</v>
      </c>
      <c r="R11" s="1">
        <f>D119</f>
        <v>20</v>
      </c>
      <c r="S11" s="1">
        <f>D120</f>
        <v>11</v>
      </c>
      <c r="T11" s="1">
        <f>D121</f>
        <v>8</v>
      </c>
      <c r="U11" s="1">
        <f>D122</f>
        <v>12</v>
      </c>
      <c r="V11" s="1">
        <f>D123</f>
        <v>7</v>
      </c>
      <c r="W11" s="1">
        <f>D124</f>
        <v>15</v>
      </c>
      <c r="X11" s="1">
        <f>D125</f>
        <v>9</v>
      </c>
    </row>
    <row r="12" spans="2:24" x14ac:dyDescent="0.2">
      <c r="B12" s="1">
        <v>1939</v>
      </c>
      <c r="C12" s="1" t="s">
        <v>226</v>
      </c>
      <c r="D12" s="2">
        <v>6</v>
      </c>
      <c r="E12" s="2">
        <v>0</v>
      </c>
      <c r="F12" s="2">
        <v>4</v>
      </c>
      <c r="G12" s="36">
        <f t="shared" ref="G12:G23" si="2">H12+I12/60</f>
        <v>3</v>
      </c>
      <c r="H12" s="1">
        <v>3</v>
      </c>
      <c r="I12" s="37">
        <v>0</v>
      </c>
      <c r="L12" s="1">
        <f t="shared" si="1"/>
        <v>1947</v>
      </c>
      <c r="M12" s="1">
        <f>D129</f>
        <v>4</v>
      </c>
      <c r="N12" s="1">
        <f>D130</f>
        <v>5</v>
      </c>
      <c r="O12" s="1">
        <f>D131</f>
        <v>8</v>
      </c>
      <c r="P12" s="1">
        <f>D132</f>
        <v>6</v>
      </c>
      <c r="Q12" s="1">
        <f>D133</f>
        <v>13</v>
      </c>
      <c r="R12" s="1">
        <f>D134</f>
        <v>10</v>
      </c>
      <c r="S12" s="1">
        <f>D135</f>
        <v>12</v>
      </c>
      <c r="T12" s="1">
        <f>D136</f>
        <v>15</v>
      </c>
      <c r="U12" s="1">
        <f>D137</f>
        <v>2</v>
      </c>
      <c r="V12" s="1">
        <f>D138</f>
        <v>19</v>
      </c>
      <c r="W12" s="1">
        <f>D139</f>
        <v>15</v>
      </c>
      <c r="X12" s="1">
        <f>D140</f>
        <v>17</v>
      </c>
    </row>
    <row r="13" spans="2:24" x14ac:dyDescent="0.2">
      <c r="B13" s="1">
        <v>1939</v>
      </c>
      <c r="C13" s="1" t="s">
        <v>228</v>
      </c>
      <c r="D13" s="2">
        <v>5</v>
      </c>
      <c r="E13" s="2">
        <v>3</v>
      </c>
      <c r="F13" s="2">
        <v>2</v>
      </c>
      <c r="G13" s="36">
        <f t="shared" si="2"/>
        <v>0</v>
      </c>
      <c r="H13" s="1">
        <v>0</v>
      </c>
      <c r="I13" s="37">
        <v>0</v>
      </c>
      <c r="L13" s="1">
        <f t="shared" si="1"/>
        <v>1948</v>
      </c>
      <c r="M13" s="1">
        <f>D144</f>
        <v>20</v>
      </c>
      <c r="N13" s="1">
        <f>D145</f>
        <v>14</v>
      </c>
      <c r="O13" s="1">
        <f>D146</f>
        <v>17</v>
      </c>
      <c r="P13" s="1">
        <f>D147</f>
        <v>9</v>
      </c>
      <c r="Q13" s="1">
        <f>D148</f>
        <v>10</v>
      </c>
      <c r="R13" s="1">
        <f>D149</f>
        <v>16</v>
      </c>
      <c r="S13" s="1">
        <f>D150</f>
        <v>16</v>
      </c>
      <c r="T13" s="1">
        <f>D151</f>
        <v>12</v>
      </c>
      <c r="U13" s="1">
        <f>D152</f>
        <v>19</v>
      </c>
      <c r="V13" s="1">
        <f>D153</f>
        <v>2</v>
      </c>
      <c r="W13" s="1">
        <f>D154</f>
        <v>18</v>
      </c>
      <c r="X13" s="1">
        <f>D155</f>
        <v>15</v>
      </c>
    </row>
    <row r="14" spans="2:24" x14ac:dyDescent="0.2">
      <c r="B14" s="1">
        <v>1939</v>
      </c>
      <c r="C14" s="1" t="s">
        <v>229</v>
      </c>
      <c r="D14" s="2">
        <v>1</v>
      </c>
      <c r="E14" s="2">
        <v>1</v>
      </c>
      <c r="F14" s="2">
        <v>0</v>
      </c>
      <c r="G14" s="36">
        <f t="shared" si="2"/>
        <v>0</v>
      </c>
      <c r="H14" s="1">
        <v>0</v>
      </c>
      <c r="I14" s="37">
        <v>0</v>
      </c>
      <c r="L14" s="1">
        <f t="shared" si="1"/>
        <v>1949</v>
      </c>
      <c r="M14" s="1">
        <f>D159</f>
        <v>23</v>
      </c>
      <c r="N14" s="1">
        <f>D160</f>
        <v>12</v>
      </c>
      <c r="O14" s="1">
        <f>D161</f>
        <v>16</v>
      </c>
      <c r="P14" s="1">
        <f>D162</f>
        <v>18</v>
      </c>
      <c r="Q14" s="1">
        <f>D163</f>
        <v>11</v>
      </c>
      <c r="R14" s="1">
        <f>D164</f>
        <v>20</v>
      </c>
      <c r="S14" s="1">
        <f>D165</f>
        <v>19</v>
      </c>
      <c r="T14" s="1">
        <f>D166</f>
        <v>11</v>
      </c>
      <c r="U14" s="1">
        <f>D167</f>
        <v>4</v>
      </c>
      <c r="V14" s="1">
        <f>D168</f>
        <v>14</v>
      </c>
      <c r="W14" s="1">
        <f>D169</f>
        <v>25</v>
      </c>
      <c r="X14" s="1">
        <f>D170</f>
        <v>16</v>
      </c>
    </row>
    <row r="15" spans="2:24" x14ac:dyDescent="0.2">
      <c r="B15" s="1">
        <v>1939</v>
      </c>
      <c r="C15" s="1" t="s">
        <v>230</v>
      </c>
      <c r="D15" s="2">
        <v>3</v>
      </c>
      <c r="E15" s="2">
        <v>0</v>
      </c>
      <c r="F15" s="2">
        <v>3</v>
      </c>
      <c r="G15" s="36">
        <f t="shared" si="2"/>
        <v>2.9</v>
      </c>
      <c r="H15" s="1">
        <v>2</v>
      </c>
      <c r="I15" s="37">
        <v>54</v>
      </c>
      <c r="L15" s="1">
        <f t="shared" si="1"/>
        <v>1950</v>
      </c>
      <c r="M15" s="1">
        <f>D174</f>
        <v>20</v>
      </c>
      <c r="N15" s="1">
        <f>D175</f>
        <v>9</v>
      </c>
      <c r="O15" s="1">
        <f>D176</f>
        <v>20</v>
      </c>
      <c r="P15" s="1">
        <f>D177</f>
        <v>20</v>
      </c>
      <c r="Q15" s="1">
        <f>D178</f>
        <v>13</v>
      </c>
      <c r="R15" s="1">
        <f>D179</f>
        <v>28</v>
      </c>
      <c r="S15" s="1">
        <f>D180</f>
        <v>18</v>
      </c>
      <c r="T15" s="1">
        <f>D181</f>
        <v>18</v>
      </c>
      <c r="U15" s="1">
        <f>D182</f>
        <v>16</v>
      </c>
      <c r="V15" s="1">
        <f>D183</f>
        <v>5</v>
      </c>
      <c r="W15" s="1">
        <f>D184</f>
        <v>24</v>
      </c>
      <c r="X15" s="1">
        <f>D185</f>
        <v>18</v>
      </c>
    </row>
    <row r="16" spans="2:24" x14ac:dyDescent="0.2">
      <c r="B16" s="1">
        <v>1939</v>
      </c>
      <c r="C16" s="1" t="s">
        <v>231</v>
      </c>
      <c r="D16" s="2">
        <v>6</v>
      </c>
      <c r="E16" s="2">
        <v>2</v>
      </c>
      <c r="F16" s="2">
        <v>2</v>
      </c>
      <c r="G16" s="36">
        <f t="shared" si="2"/>
        <v>5.25</v>
      </c>
      <c r="H16" s="1">
        <v>5</v>
      </c>
      <c r="I16" s="37">
        <v>15</v>
      </c>
      <c r="L16" s="1">
        <f t="shared" si="1"/>
        <v>1951</v>
      </c>
      <c r="M16" s="1">
        <f>D188</f>
        <v>19</v>
      </c>
      <c r="N16" s="1">
        <f>D189</f>
        <v>12</v>
      </c>
      <c r="O16" s="1">
        <f>D190</f>
        <v>24</v>
      </c>
      <c r="P16" s="1">
        <f>D191</f>
        <v>0</v>
      </c>
      <c r="Q16" s="1">
        <f>D192</f>
        <v>19</v>
      </c>
      <c r="R16" s="1">
        <f>D193</f>
        <v>17</v>
      </c>
      <c r="S16" s="1">
        <f>D194</f>
        <v>18</v>
      </c>
      <c r="T16" s="1">
        <f>D195</f>
        <v>14</v>
      </c>
      <c r="U16" s="1">
        <f>D196</f>
        <v>13</v>
      </c>
      <c r="V16" s="1">
        <f>D197</f>
        <v>21</v>
      </c>
      <c r="W16" s="1">
        <f>D198</f>
        <v>24</v>
      </c>
      <c r="X16" s="1">
        <f>D199</f>
        <v>11</v>
      </c>
    </row>
    <row r="17" spans="2:12" x14ac:dyDescent="0.2">
      <c r="B17" s="1">
        <v>1939</v>
      </c>
      <c r="C17" s="1" t="s">
        <v>214</v>
      </c>
      <c r="D17" s="2">
        <v>12</v>
      </c>
      <c r="E17" s="2">
        <v>2</v>
      </c>
      <c r="F17" s="2">
        <v>4</v>
      </c>
      <c r="G17" s="36">
        <f t="shared" si="2"/>
        <v>1.2833333333333332</v>
      </c>
      <c r="H17" s="1">
        <v>1</v>
      </c>
      <c r="I17" s="37">
        <v>17</v>
      </c>
      <c r="L17" s="1">
        <f t="shared" si="1"/>
        <v>1952</v>
      </c>
    </row>
    <row r="18" spans="2:12" x14ac:dyDescent="0.2">
      <c r="B18" s="1">
        <v>1939</v>
      </c>
      <c r="C18" s="1" t="s">
        <v>220</v>
      </c>
      <c r="D18" s="2">
        <v>12</v>
      </c>
      <c r="E18" s="2">
        <v>0</v>
      </c>
      <c r="F18" s="2">
        <v>7</v>
      </c>
      <c r="G18" s="36">
        <f t="shared" si="2"/>
        <v>4.25</v>
      </c>
      <c r="H18" s="1">
        <v>4</v>
      </c>
      <c r="I18" s="37">
        <v>15</v>
      </c>
      <c r="L18" s="1">
        <f t="shared" si="1"/>
        <v>1953</v>
      </c>
    </row>
    <row r="19" spans="2:12" x14ac:dyDescent="0.2">
      <c r="B19" s="1">
        <v>1939</v>
      </c>
      <c r="C19" s="1" t="s">
        <v>221</v>
      </c>
      <c r="D19" s="2">
        <v>3</v>
      </c>
      <c r="E19" s="2">
        <v>1</v>
      </c>
      <c r="F19" s="2">
        <v>1</v>
      </c>
      <c r="G19" s="36">
        <f t="shared" si="2"/>
        <v>0.16666666666666666</v>
      </c>
      <c r="H19" s="1">
        <v>0</v>
      </c>
      <c r="I19" s="37">
        <v>10</v>
      </c>
      <c r="L19" s="1">
        <f t="shared" si="1"/>
        <v>1954</v>
      </c>
    </row>
    <row r="20" spans="2:12" x14ac:dyDescent="0.2">
      <c r="B20" s="1">
        <v>1939</v>
      </c>
      <c r="C20" s="1" t="s">
        <v>222</v>
      </c>
      <c r="D20" s="2">
        <v>3</v>
      </c>
      <c r="E20" s="2">
        <v>0</v>
      </c>
      <c r="F20" s="2">
        <v>0</v>
      </c>
      <c r="G20" s="36">
        <f t="shared" si="2"/>
        <v>0</v>
      </c>
      <c r="H20" s="1">
        <v>0</v>
      </c>
      <c r="I20" s="37">
        <v>0</v>
      </c>
      <c r="L20" s="1">
        <f t="shared" si="1"/>
        <v>1955</v>
      </c>
    </row>
    <row r="21" spans="2:12" x14ac:dyDescent="0.2">
      <c r="B21" s="1">
        <v>1939</v>
      </c>
      <c r="C21" s="1" t="s">
        <v>223</v>
      </c>
      <c r="D21" s="2">
        <v>6</v>
      </c>
      <c r="E21" s="2">
        <v>0</v>
      </c>
      <c r="F21" s="2">
        <v>2</v>
      </c>
      <c r="G21" s="36">
        <f t="shared" si="2"/>
        <v>0.33333333333333331</v>
      </c>
      <c r="H21" s="1">
        <v>0</v>
      </c>
      <c r="I21" s="37">
        <v>20</v>
      </c>
      <c r="L21" s="1">
        <f t="shared" si="1"/>
        <v>1956</v>
      </c>
    </row>
    <row r="22" spans="2:12" x14ac:dyDescent="0.2">
      <c r="B22" s="1">
        <v>1939</v>
      </c>
      <c r="C22" s="1" t="s">
        <v>224</v>
      </c>
      <c r="D22" s="2">
        <v>6</v>
      </c>
      <c r="E22" s="2">
        <v>2</v>
      </c>
      <c r="F22" s="2">
        <v>4</v>
      </c>
      <c r="G22" s="36">
        <f t="shared" si="2"/>
        <v>2.75</v>
      </c>
      <c r="H22" s="1">
        <v>2</v>
      </c>
      <c r="I22" s="37">
        <v>45</v>
      </c>
      <c r="L22" s="1">
        <f t="shared" si="1"/>
        <v>1957</v>
      </c>
    </row>
    <row r="23" spans="2:12" x14ac:dyDescent="0.2">
      <c r="B23" s="1">
        <v>1939</v>
      </c>
      <c r="C23" s="15" t="s">
        <v>225</v>
      </c>
      <c r="D23" s="16">
        <v>15</v>
      </c>
      <c r="E23" s="16">
        <v>4</v>
      </c>
      <c r="F23" s="16">
        <v>8</v>
      </c>
      <c r="G23" s="47">
        <f t="shared" si="2"/>
        <v>2.1666666666666665</v>
      </c>
      <c r="H23" s="15">
        <v>2</v>
      </c>
      <c r="I23" s="48">
        <v>10</v>
      </c>
      <c r="L23" s="1">
        <f t="shared" si="1"/>
        <v>1958</v>
      </c>
    </row>
    <row r="24" spans="2:12" x14ac:dyDescent="0.2">
      <c r="B24" s="18">
        <v>1939</v>
      </c>
      <c r="C24" s="18" t="s">
        <v>232</v>
      </c>
      <c r="D24" s="20">
        <f>SUM(D12:D23)</f>
        <v>78</v>
      </c>
      <c r="E24" s="20">
        <f>SUM(E12:E23)</f>
        <v>15</v>
      </c>
      <c r="F24" s="20">
        <f>SUM(F12:F23)</f>
        <v>37</v>
      </c>
      <c r="G24" s="36">
        <f>SUM(G12:G23)</f>
        <v>22.1</v>
      </c>
      <c r="H24" s="18">
        <v>19</v>
      </c>
      <c r="I24" s="49">
        <v>6.0000000000000053</v>
      </c>
      <c r="L24" s="1">
        <f t="shared" si="1"/>
        <v>1959</v>
      </c>
    </row>
    <row r="25" spans="2:12" ht="13.5" thickBot="1" x14ac:dyDescent="0.25">
      <c r="B25" s="12">
        <v>1939</v>
      </c>
      <c r="C25" s="12" t="s">
        <v>1043</v>
      </c>
      <c r="D25" s="54">
        <v>14316</v>
      </c>
      <c r="E25" s="54">
        <v>14337</v>
      </c>
      <c r="F25" s="13"/>
      <c r="G25" s="13"/>
      <c r="H25" s="12"/>
      <c r="I25" s="50"/>
      <c r="J25" s="12" t="s">
        <v>234</v>
      </c>
    </row>
    <row r="26" spans="2:12" x14ac:dyDescent="0.2">
      <c r="B26" s="1">
        <v>1940</v>
      </c>
      <c r="C26" s="1" t="s">
        <v>226</v>
      </c>
      <c r="D26" s="2">
        <v>12</v>
      </c>
      <c r="E26" s="2">
        <v>0</v>
      </c>
      <c r="F26" s="2">
        <v>9</v>
      </c>
      <c r="G26" s="36">
        <f t="shared" ref="G26:G37" si="3">H26+I26/60</f>
        <v>6.7333333333333334</v>
      </c>
      <c r="H26" s="1">
        <v>6</v>
      </c>
      <c r="I26" s="37">
        <v>44</v>
      </c>
    </row>
    <row r="27" spans="2:12" x14ac:dyDescent="0.2">
      <c r="B27" s="1">
        <v>1940</v>
      </c>
      <c r="C27" s="1" t="s">
        <v>228</v>
      </c>
      <c r="D27" s="2">
        <v>5</v>
      </c>
      <c r="E27" s="2">
        <v>2</v>
      </c>
      <c r="F27" s="2">
        <v>2</v>
      </c>
      <c r="G27" s="36">
        <f t="shared" si="3"/>
        <v>5.25</v>
      </c>
      <c r="H27" s="1">
        <v>5</v>
      </c>
      <c r="I27" s="37">
        <v>15</v>
      </c>
    </row>
    <row r="28" spans="2:12" x14ac:dyDescent="0.2">
      <c r="B28" s="1">
        <v>1940</v>
      </c>
      <c r="C28" s="1" t="s">
        <v>229</v>
      </c>
      <c r="D28" s="2">
        <v>2</v>
      </c>
      <c r="E28" s="2">
        <v>2</v>
      </c>
      <c r="F28" s="2">
        <v>0</v>
      </c>
      <c r="G28" s="36">
        <f t="shared" si="3"/>
        <v>0</v>
      </c>
      <c r="H28" s="1">
        <v>0</v>
      </c>
      <c r="I28" s="37">
        <v>0</v>
      </c>
    </row>
    <row r="29" spans="2:12" x14ac:dyDescent="0.2">
      <c r="B29" s="1">
        <v>1940</v>
      </c>
      <c r="C29" s="1" t="s">
        <v>230</v>
      </c>
      <c r="D29" s="2">
        <v>5</v>
      </c>
      <c r="E29" s="2">
        <v>2</v>
      </c>
      <c r="F29" s="2">
        <v>2</v>
      </c>
      <c r="G29" s="36">
        <f t="shared" si="3"/>
        <v>1.6666666666666665</v>
      </c>
      <c r="H29" s="1">
        <v>1</v>
      </c>
      <c r="I29" s="37">
        <v>40</v>
      </c>
    </row>
    <row r="30" spans="2:12" x14ac:dyDescent="0.2">
      <c r="B30" s="1">
        <v>1940</v>
      </c>
      <c r="C30" s="1" t="s">
        <v>231</v>
      </c>
      <c r="D30" s="2">
        <v>5</v>
      </c>
      <c r="E30" s="2">
        <v>2</v>
      </c>
      <c r="F30" s="2">
        <v>1</v>
      </c>
      <c r="G30" s="36">
        <f t="shared" si="3"/>
        <v>0.25</v>
      </c>
      <c r="H30" s="1">
        <v>0</v>
      </c>
      <c r="I30" s="37">
        <v>15</v>
      </c>
    </row>
    <row r="31" spans="2:12" x14ac:dyDescent="0.2">
      <c r="B31" s="1">
        <v>1940</v>
      </c>
      <c r="C31" s="1" t="s">
        <v>214</v>
      </c>
      <c r="D31" s="2">
        <v>4</v>
      </c>
      <c r="E31" s="2">
        <v>1</v>
      </c>
      <c r="F31" s="2">
        <v>1</v>
      </c>
      <c r="G31" s="36">
        <f t="shared" si="3"/>
        <v>0.16666666666666666</v>
      </c>
      <c r="H31" s="1">
        <v>0</v>
      </c>
      <c r="I31" s="37">
        <v>10</v>
      </c>
    </row>
    <row r="32" spans="2:12" x14ac:dyDescent="0.2">
      <c r="B32" s="1">
        <v>1940</v>
      </c>
      <c r="C32" s="1" t="s">
        <v>220</v>
      </c>
      <c r="D32" s="2">
        <v>6</v>
      </c>
      <c r="E32" s="2">
        <v>1</v>
      </c>
      <c r="F32" s="2">
        <v>2</v>
      </c>
      <c r="G32" s="36">
        <f t="shared" si="3"/>
        <v>2.1666666666666665</v>
      </c>
      <c r="H32" s="1">
        <v>2</v>
      </c>
      <c r="I32" s="37">
        <v>10</v>
      </c>
    </row>
    <row r="33" spans="2:9" x14ac:dyDescent="0.2">
      <c r="B33" s="1">
        <v>1940</v>
      </c>
      <c r="C33" s="1" t="s">
        <v>221</v>
      </c>
      <c r="D33" s="2">
        <v>1</v>
      </c>
      <c r="E33" s="2">
        <v>0</v>
      </c>
      <c r="F33" s="2">
        <v>0</v>
      </c>
      <c r="G33" s="36">
        <f t="shared" si="3"/>
        <v>0</v>
      </c>
      <c r="H33" s="1">
        <v>0</v>
      </c>
      <c r="I33" s="37">
        <v>0</v>
      </c>
    </row>
    <row r="34" spans="2:9" x14ac:dyDescent="0.2">
      <c r="B34" s="1">
        <v>1940</v>
      </c>
      <c r="C34" s="1" t="s">
        <v>222</v>
      </c>
      <c r="D34" s="2">
        <v>2</v>
      </c>
      <c r="E34" s="2">
        <v>1</v>
      </c>
      <c r="F34" s="2">
        <v>0</v>
      </c>
      <c r="G34" s="36">
        <f t="shared" si="3"/>
        <v>0</v>
      </c>
      <c r="H34" s="1">
        <v>0</v>
      </c>
      <c r="I34" s="37">
        <v>0</v>
      </c>
    </row>
    <row r="35" spans="2:9" x14ac:dyDescent="0.2">
      <c r="B35" s="1">
        <v>1940</v>
      </c>
      <c r="C35" s="1" t="s">
        <v>223</v>
      </c>
      <c r="D35" s="2">
        <v>6</v>
      </c>
      <c r="E35" s="2">
        <v>3</v>
      </c>
      <c r="F35" s="2">
        <v>1</v>
      </c>
      <c r="G35" s="36">
        <f t="shared" si="3"/>
        <v>1.4166666666666667</v>
      </c>
      <c r="H35" s="1">
        <v>1</v>
      </c>
      <c r="I35" s="37">
        <v>25</v>
      </c>
    </row>
    <row r="36" spans="2:9" x14ac:dyDescent="0.2">
      <c r="B36" s="1">
        <v>1940</v>
      </c>
      <c r="C36" s="1" t="s">
        <v>224</v>
      </c>
      <c r="D36" s="2">
        <v>4</v>
      </c>
      <c r="E36" s="2">
        <v>1</v>
      </c>
      <c r="F36" s="2">
        <v>1</v>
      </c>
      <c r="G36" s="36">
        <f t="shared" si="3"/>
        <v>0.13333333333333333</v>
      </c>
      <c r="H36" s="1">
        <v>0</v>
      </c>
      <c r="I36" s="37">
        <v>8</v>
      </c>
    </row>
    <row r="37" spans="2:9" x14ac:dyDescent="0.2">
      <c r="B37" s="1">
        <v>1940</v>
      </c>
      <c r="C37" s="15" t="s">
        <v>225</v>
      </c>
      <c r="D37" s="16">
        <v>5</v>
      </c>
      <c r="E37" s="16">
        <v>2</v>
      </c>
      <c r="F37" s="16">
        <v>1</v>
      </c>
      <c r="G37" s="47">
        <f t="shared" si="3"/>
        <v>4.5</v>
      </c>
      <c r="H37" s="15">
        <v>4</v>
      </c>
      <c r="I37" s="48">
        <v>30</v>
      </c>
    </row>
    <row r="38" spans="2:9" x14ac:dyDescent="0.2">
      <c r="B38" s="1">
        <v>1940</v>
      </c>
      <c r="C38" s="18" t="s">
        <v>232</v>
      </c>
      <c r="D38" s="2">
        <f>SUM(D26:D37)</f>
        <v>57</v>
      </c>
      <c r="E38" s="2">
        <f>SUM(E26:E37)</f>
        <v>17</v>
      </c>
      <c r="F38" s="2">
        <f>SUM(F26:F37)</f>
        <v>20</v>
      </c>
      <c r="G38" s="36">
        <f>SUM(G26:G37)</f>
        <v>22.283333333333335</v>
      </c>
      <c r="H38" s="1">
        <f>19+3</f>
        <v>22</v>
      </c>
      <c r="I38" s="37">
        <v>17</v>
      </c>
    </row>
    <row r="39" spans="2:9" x14ac:dyDescent="0.2">
      <c r="B39" s="1">
        <v>1940</v>
      </c>
      <c r="C39" s="18" t="s">
        <v>1045</v>
      </c>
      <c r="D39" s="57">
        <v>14674</v>
      </c>
      <c r="E39" s="57">
        <v>14680</v>
      </c>
      <c r="F39" s="475" t="s">
        <v>1094</v>
      </c>
      <c r="G39" s="475"/>
    </row>
    <row r="40" spans="2:9" ht="13.5" thickBot="1" x14ac:dyDescent="0.25">
      <c r="B40" s="12">
        <v>1940</v>
      </c>
      <c r="C40" s="12" t="s">
        <v>1043</v>
      </c>
      <c r="D40" s="54">
        <v>14682</v>
      </c>
      <c r="E40" s="54">
        <v>14702</v>
      </c>
      <c r="F40" s="13"/>
      <c r="G40" s="13"/>
      <c r="H40" s="12"/>
      <c r="I40" s="50"/>
    </row>
    <row r="41" spans="2:9" x14ac:dyDescent="0.2">
      <c r="B41" s="1">
        <v>1941</v>
      </c>
      <c r="C41" s="1" t="s">
        <v>226</v>
      </c>
      <c r="D41" s="2">
        <v>4</v>
      </c>
      <c r="E41" s="2">
        <v>0</v>
      </c>
      <c r="F41" s="2">
        <v>4</v>
      </c>
      <c r="G41" s="36">
        <f t="shared" ref="G41:G52" si="4">H41+I41/60</f>
        <v>1.2333333333333334</v>
      </c>
      <c r="H41" s="1">
        <v>1</v>
      </c>
      <c r="I41" s="37">
        <v>14</v>
      </c>
    </row>
    <row r="42" spans="2:9" x14ac:dyDescent="0.2">
      <c r="B42" s="1">
        <v>1941</v>
      </c>
      <c r="C42" s="1" t="s">
        <v>228</v>
      </c>
      <c r="D42" s="2">
        <v>12</v>
      </c>
      <c r="E42" s="2">
        <v>3</v>
      </c>
      <c r="F42" s="2">
        <v>7</v>
      </c>
      <c r="G42" s="36">
        <f t="shared" si="4"/>
        <v>4.8833333333333329</v>
      </c>
      <c r="H42" s="1">
        <v>4</v>
      </c>
      <c r="I42" s="37">
        <v>53</v>
      </c>
    </row>
    <row r="43" spans="2:9" x14ac:dyDescent="0.2">
      <c r="B43" s="1">
        <v>1941</v>
      </c>
      <c r="C43" s="1" t="s">
        <v>229</v>
      </c>
      <c r="D43" s="2">
        <v>4</v>
      </c>
      <c r="E43" s="2">
        <v>1</v>
      </c>
      <c r="F43" s="2">
        <v>1</v>
      </c>
      <c r="G43" s="36">
        <f t="shared" si="4"/>
        <v>2.5</v>
      </c>
      <c r="H43" s="1">
        <v>2</v>
      </c>
      <c r="I43" s="37">
        <v>30</v>
      </c>
    </row>
    <row r="44" spans="2:9" x14ac:dyDescent="0.2">
      <c r="B44" s="1">
        <v>1941</v>
      </c>
      <c r="C44" s="1" t="s">
        <v>230</v>
      </c>
      <c r="D44" s="2">
        <v>4</v>
      </c>
      <c r="E44" s="2">
        <v>0</v>
      </c>
      <c r="F44" s="2">
        <v>2</v>
      </c>
      <c r="G44" s="36">
        <f t="shared" si="4"/>
        <v>1</v>
      </c>
      <c r="H44" s="1">
        <v>1</v>
      </c>
      <c r="I44" s="37">
        <v>0</v>
      </c>
    </row>
    <row r="45" spans="2:9" x14ac:dyDescent="0.2">
      <c r="B45" s="1">
        <v>1941</v>
      </c>
      <c r="C45" s="1" t="s">
        <v>231</v>
      </c>
      <c r="D45" s="2">
        <v>6</v>
      </c>
      <c r="E45" s="2">
        <v>1</v>
      </c>
      <c r="F45" s="2">
        <v>3</v>
      </c>
      <c r="G45" s="36">
        <f t="shared" si="4"/>
        <v>2.4333333333333336</v>
      </c>
      <c r="H45" s="1">
        <v>2</v>
      </c>
      <c r="I45" s="37">
        <v>26</v>
      </c>
    </row>
    <row r="46" spans="2:9" x14ac:dyDescent="0.2">
      <c r="B46" s="1">
        <v>1941</v>
      </c>
      <c r="C46" s="1" t="s">
        <v>214</v>
      </c>
      <c r="D46" s="2">
        <v>5</v>
      </c>
      <c r="E46" s="2">
        <v>0</v>
      </c>
      <c r="F46" s="2">
        <v>3</v>
      </c>
      <c r="G46" s="36">
        <f t="shared" si="4"/>
        <v>1.95</v>
      </c>
      <c r="H46" s="1">
        <v>1</v>
      </c>
      <c r="I46" s="37">
        <v>57</v>
      </c>
    </row>
    <row r="47" spans="2:9" x14ac:dyDescent="0.2">
      <c r="B47" s="1">
        <v>1941</v>
      </c>
      <c r="C47" s="1" t="s">
        <v>220</v>
      </c>
      <c r="D47" s="2">
        <v>3</v>
      </c>
      <c r="E47" s="2">
        <v>1</v>
      </c>
      <c r="F47" s="2">
        <v>0</v>
      </c>
      <c r="G47" s="36">
        <f t="shared" si="4"/>
        <v>0</v>
      </c>
      <c r="H47" s="1">
        <v>0</v>
      </c>
      <c r="I47" s="37">
        <v>0</v>
      </c>
    </row>
    <row r="48" spans="2:9" x14ac:dyDescent="0.2">
      <c r="B48" s="1">
        <v>1941</v>
      </c>
      <c r="C48" s="1" t="s">
        <v>221</v>
      </c>
      <c r="D48" s="2">
        <v>5</v>
      </c>
      <c r="E48" s="2">
        <v>2</v>
      </c>
      <c r="F48" s="2">
        <v>2</v>
      </c>
      <c r="G48" s="36">
        <f t="shared" si="4"/>
        <v>0.58333333333333337</v>
      </c>
      <c r="H48" s="1">
        <v>0</v>
      </c>
      <c r="I48" s="37">
        <v>35</v>
      </c>
    </row>
    <row r="49" spans="2:9" x14ac:dyDescent="0.2">
      <c r="B49" s="1">
        <v>1941</v>
      </c>
      <c r="C49" s="1" t="s">
        <v>222</v>
      </c>
      <c r="D49" s="2">
        <v>9</v>
      </c>
      <c r="E49" s="2">
        <v>0</v>
      </c>
      <c r="F49" s="2">
        <v>4</v>
      </c>
      <c r="G49" s="36">
        <f t="shared" si="4"/>
        <v>2.0499999999999998</v>
      </c>
      <c r="H49" s="1">
        <v>2</v>
      </c>
      <c r="I49" s="37">
        <v>3</v>
      </c>
    </row>
    <row r="50" spans="2:9" x14ac:dyDescent="0.2">
      <c r="B50" s="1">
        <v>1941</v>
      </c>
      <c r="C50" s="1" t="s">
        <v>223</v>
      </c>
      <c r="D50" s="2">
        <v>2</v>
      </c>
      <c r="E50" s="2">
        <v>0</v>
      </c>
      <c r="F50" s="2">
        <v>0</v>
      </c>
      <c r="G50" s="36">
        <f t="shared" si="4"/>
        <v>0</v>
      </c>
      <c r="H50" s="1">
        <v>0</v>
      </c>
      <c r="I50" s="37">
        <v>0</v>
      </c>
    </row>
    <row r="51" spans="2:9" x14ac:dyDescent="0.2">
      <c r="B51" s="1">
        <v>1941</v>
      </c>
      <c r="C51" s="1" t="s">
        <v>224</v>
      </c>
      <c r="D51" s="2">
        <v>1</v>
      </c>
      <c r="E51" s="2">
        <v>0</v>
      </c>
      <c r="F51" s="2">
        <v>1</v>
      </c>
      <c r="G51" s="36">
        <f t="shared" si="4"/>
        <v>0.25</v>
      </c>
      <c r="H51" s="1">
        <v>0</v>
      </c>
      <c r="I51" s="37">
        <v>15</v>
      </c>
    </row>
    <row r="52" spans="2:9" x14ac:dyDescent="0.2">
      <c r="B52" s="1">
        <v>1941</v>
      </c>
      <c r="C52" s="15" t="s">
        <v>225</v>
      </c>
      <c r="D52" s="16">
        <v>10</v>
      </c>
      <c r="E52" s="16">
        <v>0</v>
      </c>
      <c r="F52" s="16">
        <v>5</v>
      </c>
      <c r="G52" s="47">
        <f t="shared" si="4"/>
        <v>3.25</v>
      </c>
      <c r="H52" s="15">
        <v>3</v>
      </c>
      <c r="I52" s="48">
        <v>15</v>
      </c>
    </row>
    <row r="53" spans="2:9" x14ac:dyDescent="0.2">
      <c r="B53" s="1">
        <v>1941</v>
      </c>
      <c r="C53" s="18" t="s">
        <v>232</v>
      </c>
      <c r="D53" s="2">
        <f>SUM(D41:D52)</f>
        <v>65</v>
      </c>
      <c r="E53" s="2">
        <f>SUM(E41:E52)</f>
        <v>8</v>
      </c>
      <c r="F53" s="2">
        <f>SUM(F41:F52)</f>
        <v>32</v>
      </c>
      <c r="G53" s="36">
        <f>SUM(G41:G52)</f>
        <v>20.133333333333333</v>
      </c>
      <c r="H53" s="1">
        <v>20</v>
      </c>
      <c r="I53" s="37">
        <v>8</v>
      </c>
    </row>
    <row r="54" spans="2:9" ht="13.5" thickBot="1" x14ac:dyDescent="0.25">
      <c r="B54" s="12">
        <v>1941</v>
      </c>
      <c r="C54" s="12" t="s">
        <v>1043</v>
      </c>
      <c r="D54" s="54">
        <v>15279</v>
      </c>
      <c r="E54" s="54">
        <v>15299</v>
      </c>
      <c r="F54" s="13"/>
      <c r="G54" s="13"/>
      <c r="H54" s="12"/>
      <c r="I54" s="50"/>
    </row>
    <row r="55" spans="2:9" x14ac:dyDescent="0.2">
      <c r="B55" s="1">
        <v>1942</v>
      </c>
      <c r="C55" s="1" t="s">
        <v>226</v>
      </c>
      <c r="D55" s="2">
        <v>8</v>
      </c>
      <c r="E55" s="2">
        <v>1</v>
      </c>
      <c r="F55" s="2">
        <v>2</v>
      </c>
      <c r="G55" s="36">
        <f t="shared" ref="G55:G66" si="5">H55+I55/60</f>
        <v>2.5</v>
      </c>
      <c r="H55" s="1">
        <v>2</v>
      </c>
      <c r="I55" s="37">
        <v>30</v>
      </c>
    </row>
    <row r="56" spans="2:9" x14ac:dyDescent="0.2">
      <c r="B56" s="1">
        <v>1942</v>
      </c>
      <c r="C56" s="1" t="s">
        <v>228</v>
      </c>
      <c r="D56" s="2">
        <v>3</v>
      </c>
      <c r="E56" s="2">
        <v>0</v>
      </c>
      <c r="F56" s="2">
        <v>1</v>
      </c>
      <c r="G56" s="36">
        <f t="shared" si="5"/>
        <v>0.58333333333333337</v>
      </c>
      <c r="H56" s="1">
        <v>0</v>
      </c>
      <c r="I56" s="37">
        <v>35</v>
      </c>
    </row>
    <row r="57" spans="2:9" x14ac:dyDescent="0.2">
      <c r="B57" s="1">
        <v>1942</v>
      </c>
      <c r="C57" s="1" t="s">
        <v>229</v>
      </c>
      <c r="D57" s="2">
        <v>6</v>
      </c>
      <c r="E57" s="2">
        <v>2</v>
      </c>
      <c r="F57" s="2">
        <v>3</v>
      </c>
      <c r="G57" s="36">
        <f t="shared" si="5"/>
        <v>1.25</v>
      </c>
      <c r="H57" s="1">
        <v>1</v>
      </c>
      <c r="I57" s="37">
        <v>15</v>
      </c>
    </row>
    <row r="58" spans="2:9" x14ac:dyDescent="0.2">
      <c r="B58" s="1">
        <v>1942</v>
      </c>
      <c r="C58" s="1" t="s">
        <v>230</v>
      </c>
      <c r="D58" s="2">
        <v>2</v>
      </c>
      <c r="E58" s="2">
        <v>0</v>
      </c>
      <c r="F58" s="2">
        <v>1</v>
      </c>
      <c r="G58" s="36">
        <f t="shared" si="5"/>
        <v>3</v>
      </c>
      <c r="H58" s="1">
        <v>3</v>
      </c>
      <c r="I58" s="37">
        <v>0</v>
      </c>
    </row>
    <row r="59" spans="2:9" x14ac:dyDescent="0.2">
      <c r="B59" s="1">
        <v>1942</v>
      </c>
      <c r="C59" s="1" t="s">
        <v>231</v>
      </c>
      <c r="D59" s="2">
        <v>3</v>
      </c>
      <c r="E59" s="2">
        <v>1</v>
      </c>
      <c r="F59" s="2">
        <v>1</v>
      </c>
      <c r="G59" s="36">
        <f t="shared" si="5"/>
        <v>1.25</v>
      </c>
      <c r="H59" s="1">
        <v>1</v>
      </c>
      <c r="I59" s="37">
        <v>15</v>
      </c>
    </row>
    <row r="60" spans="2:9" x14ac:dyDescent="0.2">
      <c r="B60" s="1">
        <v>1942</v>
      </c>
      <c r="C60" s="1" t="s">
        <v>214</v>
      </c>
      <c r="D60" s="2">
        <v>3</v>
      </c>
      <c r="E60" s="2">
        <v>2</v>
      </c>
      <c r="F60" s="2">
        <v>1</v>
      </c>
      <c r="G60" s="36">
        <f t="shared" si="5"/>
        <v>0</v>
      </c>
      <c r="H60" s="1">
        <v>0</v>
      </c>
      <c r="I60" s="37">
        <v>0</v>
      </c>
    </row>
    <row r="61" spans="2:9" x14ac:dyDescent="0.2">
      <c r="B61" s="27">
        <v>1942</v>
      </c>
      <c r="C61" s="27" t="s">
        <v>220</v>
      </c>
      <c r="D61" s="28">
        <v>5</v>
      </c>
      <c r="E61" s="28">
        <v>0</v>
      </c>
      <c r="F61" s="28">
        <v>0</v>
      </c>
      <c r="G61" s="69">
        <f t="shared" si="5"/>
        <v>2.9833333333333334</v>
      </c>
      <c r="H61" s="27">
        <v>2</v>
      </c>
      <c r="I61" s="70">
        <v>59</v>
      </c>
    </row>
    <row r="62" spans="2:9" x14ac:dyDescent="0.2">
      <c r="B62" s="1">
        <v>1942</v>
      </c>
      <c r="C62" s="1" t="s">
        <v>221</v>
      </c>
      <c r="D62" s="2">
        <v>4</v>
      </c>
      <c r="E62" s="2">
        <v>1</v>
      </c>
      <c r="F62" s="2">
        <v>2</v>
      </c>
      <c r="G62" s="36">
        <f t="shared" si="5"/>
        <v>0.4</v>
      </c>
      <c r="H62" s="1">
        <v>0</v>
      </c>
      <c r="I62" s="37">
        <v>24</v>
      </c>
    </row>
    <row r="63" spans="2:9" x14ac:dyDescent="0.2">
      <c r="B63" s="1">
        <v>1942</v>
      </c>
      <c r="C63" s="1" t="s">
        <v>222</v>
      </c>
      <c r="D63" s="2">
        <v>2</v>
      </c>
      <c r="E63" s="2">
        <v>0</v>
      </c>
      <c r="F63" s="2">
        <v>2</v>
      </c>
      <c r="G63" s="36">
        <f t="shared" si="5"/>
        <v>3.75</v>
      </c>
      <c r="H63" s="1">
        <v>3</v>
      </c>
      <c r="I63" s="37">
        <v>45</v>
      </c>
    </row>
    <row r="64" spans="2:9" x14ac:dyDescent="0.2">
      <c r="B64" s="1">
        <v>1942</v>
      </c>
      <c r="C64" s="1" t="s">
        <v>223</v>
      </c>
      <c r="D64" s="2">
        <v>10</v>
      </c>
      <c r="E64" s="2">
        <v>4</v>
      </c>
      <c r="F64" s="2">
        <v>2</v>
      </c>
      <c r="G64" s="36">
        <f t="shared" si="5"/>
        <v>1.5</v>
      </c>
      <c r="H64" s="1">
        <v>1</v>
      </c>
      <c r="I64" s="37">
        <v>30</v>
      </c>
    </row>
    <row r="65" spans="2:9" x14ac:dyDescent="0.2">
      <c r="B65" s="1">
        <v>1942</v>
      </c>
      <c r="C65" s="1" t="s">
        <v>224</v>
      </c>
      <c r="D65" s="2">
        <v>5</v>
      </c>
      <c r="E65" s="2">
        <v>3</v>
      </c>
      <c r="F65" s="2">
        <v>1</v>
      </c>
      <c r="G65" s="36">
        <f t="shared" si="5"/>
        <v>0.16666666666666666</v>
      </c>
      <c r="H65" s="1">
        <v>0</v>
      </c>
      <c r="I65" s="37">
        <v>10</v>
      </c>
    </row>
    <row r="66" spans="2:9" x14ac:dyDescent="0.2">
      <c r="B66" s="1">
        <v>1942</v>
      </c>
      <c r="C66" s="15" t="s">
        <v>225</v>
      </c>
      <c r="D66" s="16">
        <v>6</v>
      </c>
      <c r="E66" s="16">
        <v>1</v>
      </c>
      <c r="F66" s="16">
        <v>4</v>
      </c>
      <c r="G66" s="47">
        <f t="shared" si="5"/>
        <v>2</v>
      </c>
      <c r="H66" s="15">
        <v>2</v>
      </c>
      <c r="I66" s="48">
        <v>0</v>
      </c>
    </row>
    <row r="67" spans="2:9" x14ac:dyDescent="0.2">
      <c r="B67" s="1">
        <v>1942</v>
      </c>
      <c r="C67" s="18" t="s">
        <v>232</v>
      </c>
      <c r="D67" s="2">
        <f>SUM(D55:D66)</f>
        <v>57</v>
      </c>
      <c r="E67" s="2">
        <f>SUM(E55:E66)</f>
        <v>15</v>
      </c>
      <c r="F67" s="2">
        <f>SUM(F55:F66)</f>
        <v>20</v>
      </c>
      <c r="G67" s="36">
        <f>SUM(G55:G66)</f>
        <v>19.383333333333336</v>
      </c>
      <c r="H67" s="1">
        <v>19</v>
      </c>
      <c r="I67" s="37">
        <v>23</v>
      </c>
    </row>
    <row r="68" spans="2:9" ht="13.5" thickBot="1" x14ac:dyDescent="0.25">
      <c r="B68" s="12">
        <v>1942</v>
      </c>
      <c r="C68" s="12" t="s">
        <v>1043</v>
      </c>
      <c r="D68" s="54">
        <v>15581</v>
      </c>
      <c r="E68" s="54">
        <v>15601</v>
      </c>
      <c r="F68" s="13"/>
      <c r="G68" s="13"/>
      <c r="H68" s="12"/>
      <c r="I68" s="50"/>
    </row>
    <row r="69" spans="2:9" x14ac:dyDescent="0.2">
      <c r="B69" s="1">
        <v>1943</v>
      </c>
      <c r="C69" s="1" t="s">
        <v>226</v>
      </c>
      <c r="D69" s="2">
        <v>2</v>
      </c>
      <c r="E69" s="2">
        <v>0</v>
      </c>
      <c r="F69" s="2">
        <v>2</v>
      </c>
      <c r="G69" s="36">
        <f t="shared" ref="G69:G80" si="6">H69+I69/60</f>
        <v>5.15</v>
      </c>
      <c r="H69" s="1">
        <v>5</v>
      </c>
      <c r="I69" s="37">
        <v>9</v>
      </c>
    </row>
    <row r="70" spans="2:9" x14ac:dyDescent="0.2">
      <c r="B70" s="1">
        <v>1943</v>
      </c>
      <c r="C70" s="1" t="s">
        <v>228</v>
      </c>
      <c r="D70" s="2">
        <v>4</v>
      </c>
      <c r="E70" s="2">
        <v>0</v>
      </c>
      <c r="F70" s="2">
        <v>2</v>
      </c>
      <c r="G70" s="36">
        <f t="shared" si="6"/>
        <v>4.333333333333333</v>
      </c>
      <c r="H70" s="1">
        <v>4</v>
      </c>
      <c r="I70" s="37">
        <v>20</v>
      </c>
    </row>
    <row r="71" spans="2:9" x14ac:dyDescent="0.2">
      <c r="B71" s="1">
        <v>1943</v>
      </c>
      <c r="C71" s="1" t="s">
        <v>229</v>
      </c>
      <c r="D71" s="2">
        <v>4</v>
      </c>
      <c r="E71" s="2">
        <v>0</v>
      </c>
      <c r="F71" s="2">
        <v>2</v>
      </c>
      <c r="G71" s="36">
        <f t="shared" si="6"/>
        <v>1.5833333333333335</v>
      </c>
      <c r="H71" s="1">
        <v>1</v>
      </c>
      <c r="I71" s="37">
        <v>35</v>
      </c>
    </row>
    <row r="72" spans="2:9" x14ac:dyDescent="0.2">
      <c r="B72" s="1">
        <v>1943</v>
      </c>
      <c r="C72" s="1" t="s">
        <v>230</v>
      </c>
      <c r="D72" s="2">
        <v>4</v>
      </c>
      <c r="E72" s="2">
        <v>0</v>
      </c>
      <c r="F72" s="2">
        <v>4</v>
      </c>
      <c r="G72" s="36">
        <f t="shared" si="6"/>
        <v>0.58333333333333337</v>
      </c>
      <c r="H72" s="1">
        <v>0</v>
      </c>
      <c r="I72" s="37">
        <v>35</v>
      </c>
    </row>
    <row r="73" spans="2:9" x14ac:dyDescent="0.2">
      <c r="B73" s="1">
        <v>1943</v>
      </c>
      <c r="C73" s="1" t="s">
        <v>231</v>
      </c>
      <c r="D73" s="2">
        <v>4</v>
      </c>
      <c r="E73" s="2">
        <v>0</v>
      </c>
      <c r="F73" s="2">
        <v>3</v>
      </c>
      <c r="G73" s="36">
        <f t="shared" si="6"/>
        <v>1.6666666666666665</v>
      </c>
      <c r="H73" s="1">
        <v>1</v>
      </c>
      <c r="I73" s="37">
        <v>40</v>
      </c>
    </row>
    <row r="74" spans="2:9" x14ac:dyDescent="0.2">
      <c r="B74" s="1">
        <v>1943</v>
      </c>
      <c r="C74" s="1" t="s">
        <v>214</v>
      </c>
      <c r="D74" s="2">
        <v>11</v>
      </c>
      <c r="E74" s="2">
        <v>2</v>
      </c>
      <c r="F74" s="2">
        <v>5</v>
      </c>
      <c r="G74" s="36">
        <f t="shared" si="6"/>
        <v>2.25</v>
      </c>
      <c r="H74" s="1">
        <v>2</v>
      </c>
      <c r="I74" s="37">
        <v>15</v>
      </c>
    </row>
    <row r="75" spans="2:9" x14ac:dyDescent="0.2">
      <c r="B75" s="1">
        <v>1943</v>
      </c>
      <c r="C75" s="1" t="s">
        <v>220</v>
      </c>
      <c r="D75" s="2">
        <v>7</v>
      </c>
      <c r="E75" s="2">
        <v>1</v>
      </c>
      <c r="F75" s="2">
        <v>3</v>
      </c>
      <c r="G75" s="36">
        <f t="shared" si="6"/>
        <v>2.75</v>
      </c>
      <c r="H75" s="1">
        <v>2</v>
      </c>
      <c r="I75" s="37">
        <v>45</v>
      </c>
    </row>
    <row r="76" spans="2:9" x14ac:dyDescent="0.2">
      <c r="B76" s="1">
        <v>1943</v>
      </c>
      <c r="C76" s="1" t="s">
        <v>221</v>
      </c>
      <c r="D76" s="2">
        <v>5</v>
      </c>
      <c r="E76" s="2">
        <v>2</v>
      </c>
      <c r="F76" s="2">
        <v>2</v>
      </c>
      <c r="G76" s="36">
        <f t="shared" si="6"/>
        <v>1.3333333333333333</v>
      </c>
      <c r="H76" s="1">
        <v>1</v>
      </c>
      <c r="I76" s="37">
        <v>20</v>
      </c>
    </row>
    <row r="77" spans="2:9" x14ac:dyDescent="0.2">
      <c r="B77" s="1">
        <v>1943</v>
      </c>
      <c r="C77" s="1" t="s">
        <v>222</v>
      </c>
      <c r="D77" s="2">
        <v>2</v>
      </c>
      <c r="E77" s="2">
        <v>1</v>
      </c>
      <c r="F77" s="2">
        <v>1</v>
      </c>
      <c r="G77" s="36">
        <f t="shared" si="6"/>
        <v>3.5</v>
      </c>
      <c r="H77" s="1">
        <v>3</v>
      </c>
      <c r="I77" s="37">
        <v>30</v>
      </c>
    </row>
    <row r="78" spans="2:9" x14ac:dyDescent="0.2">
      <c r="B78" s="1">
        <v>1943</v>
      </c>
      <c r="C78" s="1" t="s">
        <v>223</v>
      </c>
      <c r="D78" s="2">
        <v>4</v>
      </c>
      <c r="E78" s="2">
        <v>1</v>
      </c>
      <c r="F78" s="2">
        <v>2</v>
      </c>
      <c r="G78" s="36">
        <f t="shared" si="6"/>
        <v>2.1666666666666665</v>
      </c>
      <c r="H78" s="1">
        <v>2</v>
      </c>
      <c r="I78" s="37">
        <v>10</v>
      </c>
    </row>
    <row r="79" spans="2:9" x14ac:dyDescent="0.2">
      <c r="B79" s="1">
        <v>1943</v>
      </c>
      <c r="C79" s="1" t="s">
        <v>224</v>
      </c>
      <c r="D79" s="2">
        <v>0</v>
      </c>
      <c r="E79" s="2">
        <v>0</v>
      </c>
      <c r="F79" s="2">
        <v>0</v>
      </c>
      <c r="G79" s="36">
        <f t="shared" si="6"/>
        <v>0</v>
      </c>
      <c r="H79" s="1">
        <v>0</v>
      </c>
      <c r="I79" s="37">
        <v>0</v>
      </c>
    </row>
    <row r="80" spans="2:9" x14ac:dyDescent="0.2">
      <c r="B80" s="1">
        <v>1943</v>
      </c>
      <c r="C80" s="15" t="s">
        <v>225</v>
      </c>
      <c r="D80" s="16">
        <v>8</v>
      </c>
      <c r="E80" s="16">
        <v>2</v>
      </c>
      <c r="F80" s="16">
        <v>3</v>
      </c>
      <c r="G80" s="47">
        <f t="shared" si="6"/>
        <v>4.333333333333333</v>
      </c>
      <c r="H80" s="15">
        <v>4</v>
      </c>
      <c r="I80" s="48">
        <v>20</v>
      </c>
    </row>
    <row r="81" spans="2:9" x14ac:dyDescent="0.2">
      <c r="B81" s="1">
        <v>1943</v>
      </c>
      <c r="C81" s="18" t="s">
        <v>232</v>
      </c>
      <c r="D81" s="2">
        <f>SUM(D69:D80)</f>
        <v>55</v>
      </c>
      <c r="E81" s="2">
        <f>SUM(E69:E80)</f>
        <v>9</v>
      </c>
      <c r="F81" s="2">
        <f>SUM(F69:F80)</f>
        <v>29</v>
      </c>
      <c r="G81" s="36">
        <f>SUM(G69:G80)</f>
        <v>29.650000000000002</v>
      </c>
      <c r="H81" s="1">
        <v>29</v>
      </c>
      <c r="I81" s="37">
        <v>39</v>
      </c>
    </row>
    <row r="82" spans="2:9" x14ac:dyDescent="0.2">
      <c r="B82" s="1">
        <v>1943</v>
      </c>
      <c r="C82" s="18" t="s">
        <v>1043</v>
      </c>
      <c r="D82" s="57">
        <v>15967</v>
      </c>
      <c r="E82" s="57">
        <v>15987</v>
      </c>
      <c r="F82" s="57"/>
      <c r="G82" s="57"/>
      <c r="H82" s="57"/>
    </row>
    <row r="83" spans="2:9" x14ac:dyDescent="0.2">
      <c r="B83" s="1">
        <v>1943</v>
      </c>
      <c r="C83" s="1" t="s">
        <v>1084</v>
      </c>
      <c r="D83" s="57">
        <v>15932</v>
      </c>
      <c r="E83" s="57">
        <v>15937</v>
      </c>
    </row>
    <row r="84" spans="2:9" ht="13.5" thickBot="1" x14ac:dyDescent="0.25">
      <c r="B84" s="12">
        <v>1943</v>
      </c>
      <c r="C84" s="12" t="s">
        <v>1045</v>
      </c>
      <c r="D84" s="54">
        <v>15842</v>
      </c>
      <c r="E84" s="54">
        <v>15844</v>
      </c>
      <c r="F84" s="54">
        <v>15846</v>
      </c>
      <c r="G84" s="54">
        <v>15849</v>
      </c>
      <c r="H84" s="12"/>
      <c r="I84" s="50"/>
    </row>
    <row r="85" spans="2:9" x14ac:dyDescent="0.2">
      <c r="B85" s="1">
        <v>1944</v>
      </c>
      <c r="C85" s="1" t="s">
        <v>226</v>
      </c>
      <c r="D85" s="2">
        <v>10</v>
      </c>
      <c r="E85" s="2">
        <v>4</v>
      </c>
      <c r="F85" s="2">
        <v>3</v>
      </c>
      <c r="G85" s="36">
        <f t="shared" ref="G85:G96" si="7">H85+I85/60</f>
        <v>1.3</v>
      </c>
      <c r="H85" s="1">
        <v>1</v>
      </c>
      <c r="I85" s="37">
        <v>18</v>
      </c>
    </row>
    <row r="86" spans="2:9" x14ac:dyDescent="0.2">
      <c r="B86" s="1">
        <v>1944</v>
      </c>
      <c r="C86" s="1" t="s">
        <v>228</v>
      </c>
      <c r="D86" s="2">
        <v>7</v>
      </c>
      <c r="E86" s="2">
        <v>2</v>
      </c>
      <c r="F86" s="2">
        <v>3</v>
      </c>
      <c r="G86" s="36">
        <f t="shared" si="7"/>
        <v>2.5</v>
      </c>
      <c r="H86" s="1">
        <v>2</v>
      </c>
      <c r="I86" s="37">
        <v>30</v>
      </c>
    </row>
    <row r="87" spans="2:9" x14ac:dyDescent="0.2">
      <c r="B87" s="1">
        <v>1944</v>
      </c>
      <c r="C87" s="1" t="s">
        <v>229</v>
      </c>
      <c r="D87" s="2">
        <v>10</v>
      </c>
      <c r="E87" s="2">
        <v>1</v>
      </c>
      <c r="F87" s="2">
        <v>2</v>
      </c>
      <c r="G87" s="36">
        <f t="shared" si="7"/>
        <v>1.75</v>
      </c>
      <c r="H87" s="1">
        <v>1</v>
      </c>
      <c r="I87" s="37">
        <v>45</v>
      </c>
    </row>
    <row r="88" spans="2:9" x14ac:dyDescent="0.2">
      <c r="B88" s="1">
        <v>1944</v>
      </c>
      <c r="C88" s="1" t="s">
        <v>230</v>
      </c>
      <c r="D88" s="2">
        <v>2</v>
      </c>
      <c r="E88" s="2">
        <v>0</v>
      </c>
      <c r="F88" s="2">
        <v>1</v>
      </c>
      <c r="G88" s="36">
        <f t="shared" si="7"/>
        <v>0.41666666666666669</v>
      </c>
      <c r="H88" s="1">
        <v>0</v>
      </c>
      <c r="I88" s="37">
        <v>25</v>
      </c>
    </row>
    <row r="89" spans="2:9" x14ac:dyDescent="0.2">
      <c r="B89" s="1">
        <v>1944</v>
      </c>
      <c r="C89" s="1" t="s">
        <v>231</v>
      </c>
      <c r="D89" s="2">
        <v>11</v>
      </c>
      <c r="E89" s="2">
        <v>4</v>
      </c>
      <c r="F89" s="2">
        <v>3</v>
      </c>
      <c r="G89" s="36">
        <f t="shared" si="7"/>
        <v>1.7</v>
      </c>
      <c r="H89" s="1">
        <v>1</v>
      </c>
      <c r="I89" s="37">
        <v>42</v>
      </c>
    </row>
    <row r="90" spans="2:9" x14ac:dyDescent="0.2">
      <c r="B90" s="1">
        <v>1944</v>
      </c>
      <c r="C90" s="1" t="s">
        <v>214</v>
      </c>
      <c r="D90" s="2">
        <v>1</v>
      </c>
      <c r="E90" s="2">
        <v>0</v>
      </c>
      <c r="F90" s="2">
        <v>0</v>
      </c>
      <c r="G90" s="36">
        <f t="shared" si="7"/>
        <v>0</v>
      </c>
      <c r="H90" s="1">
        <v>0</v>
      </c>
      <c r="I90" s="37">
        <v>0</v>
      </c>
    </row>
    <row r="91" spans="2:9" x14ac:dyDescent="0.2">
      <c r="B91" s="1">
        <v>1944</v>
      </c>
      <c r="C91" s="1" t="s">
        <v>220</v>
      </c>
      <c r="D91" s="2">
        <v>5</v>
      </c>
      <c r="E91" s="2">
        <v>1</v>
      </c>
      <c r="F91" s="2">
        <v>3</v>
      </c>
      <c r="G91" s="36">
        <f t="shared" si="7"/>
        <v>1.5833333333333335</v>
      </c>
      <c r="H91" s="1">
        <v>1</v>
      </c>
      <c r="I91" s="37">
        <v>35</v>
      </c>
    </row>
    <row r="92" spans="2:9" x14ac:dyDescent="0.2">
      <c r="B92" s="1">
        <v>1944</v>
      </c>
      <c r="C92" s="1" t="s">
        <v>221</v>
      </c>
      <c r="D92" s="2">
        <v>12</v>
      </c>
      <c r="E92" s="2">
        <v>1</v>
      </c>
      <c r="F92" s="2">
        <v>9</v>
      </c>
      <c r="G92" s="36">
        <f t="shared" si="7"/>
        <v>15.366666666666667</v>
      </c>
      <c r="H92" s="1">
        <v>15</v>
      </c>
      <c r="I92" s="37">
        <v>22</v>
      </c>
    </row>
    <row r="93" spans="2:9" x14ac:dyDescent="0.2">
      <c r="B93" s="1">
        <v>1944</v>
      </c>
      <c r="C93" s="1" t="s">
        <v>222</v>
      </c>
      <c r="D93" s="2">
        <v>13</v>
      </c>
      <c r="E93" s="2">
        <v>4</v>
      </c>
      <c r="F93" s="2">
        <v>5</v>
      </c>
      <c r="G93" s="36">
        <f t="shared" si="7"/>
        <v>1.75</v>
      </c>
      <c r="H93" s="1">
        <v>1</v>
      </c>
      <c r="I93" s="37">
        <v>45</v>
      </c>
    </row>
    <row r="94" spans="2:9" x14ac:dyDescent="0.2">
      <c r="B94" s="1">
        <v>1944</v>
      </c>
      <c r="C94" s="1" t="s">
        <v>223</v>
      </c>
      <c r="D94" s="2">
        <v>12</v>
      </c>
      <c r="E94" s="2">
        <v>6</v>
      </c>
      <c r="F94" s="2">
        <v>6</v>
      </c>
      <c r="G94" s="36">
        <f t="shared" si="7"/>
        <v>5.666666666666667</v>
      </c>
      <c r="H94" s="1">
        <v>5</v>
      </c>
      <c r="I94" s="37">
        <v>40</v>
      </c>
    </row>
    <row r="95" spans="2:9" x14ac:dyDescent="0.2">
      <c r="B95" s="1">
        <v>1944</v>
      </c>
      <c r="C95" s="1" t="s">
        <v>224</v>
      </c>
      <c r="D95" s="2">
        <v>14</v>
      </c>
      <c r="E95" s="2">
        <v>2</v>
      </c>
      <c r="F95" s="2">
        <v>7</v>
      </c>
      <c r="G95" s="36">
        <f t="shared" si="7"/>
        <v>4.6166666666666671</v>
      </c>
      <c r="H95" s="1">
        <v>4</v>
      </c>
      <c r="I95" s="37">
        <v>37</v>
      </c>
    </row>
    <row r="96" spans="2:9" x14ac:dyDescent="0.2">
      <c r="B96" s="1">
        <v>1944</v>
      </c>
      <c r="C96" s="15" t="s">
        <v>225</v>
      </c>
      <c r="D96" s="16">
        <v>14</v>
      </c>
      <c r="E96" s="16">
        <v>2</v>
      </c>
      <c r="F96" s="16">
        <v>5</v>
      </c>
      <c r="G96" s="47">
        <f t="shared" si="7"/>
        <v>8.65</v>
      </c>
      <c r="H96" s="15">
        <v>8</v>
      </c>
      <c r="I96" s="48">
        <v>39</v>
      </c>
    </row>
    <row r="97" spans="2:10" x14ac:dyDescent="0.2">
      <c r="B97" s="1">
        <v>1944</v>
      </c>
      <c r="C97" s="18" t="s">
        <v>232</v>
      </c>
      <c r="D97" s="2">
        <f>SUM(D85:D96)</f>
        <v>111</v>
      </c>
      <c r="E97" s="2">
        <f>SUM(E85:E96)</f>
        <v>27</v>
      </c>
      <c r="F97" s="2">
        <f>SUM(F85:F96)</f>
        <v>47</v>
      </c>
      <c r="G97" s="36">
        <f>SUM(G85:G96)</f>
        <v>45.3</v>
      </c>
      <c r="H97" s="1">
        <v>45</v>
      </c>
      <c r="I97" s="37">
        <v>18</v>
      </c>
    </row>
    <row r="98" spans="2:10" x14ac:dyDescent="0.2">
      <c r="B98" s="1">
        <v>1944</v>
      </c>
      <c r="C98" s="1" t="s">
        <v>1043</v>
      </c>
      <c r="D98" s="57">
        <v>16227</v>
      </c>
      <c r="E98" s="57">
        <v>16247</v>
      </c>
      <c r="J98" s="18"/>
    </row>
    <row r="99" spans="2:10" ht="13.5" thickBot="1" x14ac:dyDescent="0.25">
      <c r="B99" s="12">
        <v>1944</v>
      </c>
      <c r="C99" s="12" t="s">
        <v>1045</v>
      </c>
      <c r="D99" s="54">
        <v>16429</v>
      </c>
      <c r="E99" s="54">
        <v>16433</v>
      </c>
      <c r="F99" s="13" t="s">
        <v>1087</v>
      </c>
      <c r="G99" s="13"/>
      <c r="H99" s="12"/>
      <c r="I99" s="50"/>
      <c r="J99" s="49"/>
    </row>
    <row r="100" spans="2:10" x14ac:dyDescent="0.2">
      <c r="B100" s="51">
        <v>1945</v>
      </c>
      <c r="C100" s="1" t="s">
        <v>226</v>
      </c>
      <c r="D100" s="2">
        <v>19</v>
      </c>
      <c r="E100" s="2">
        <v>3</v>
      </c>
      <c r="F100" s="2">
        <v>9</v>
      </c>
      <c r="G100" s="36">
        <f t="shared" ref="G100:G111" si="8">H100+I100/60</f>
        <v>5</v>
      </c>
      <c r="H100" s="1">
        <v>5</v>
      </c>
      <c r="I100" s="37">
        <v>0</v>
      </c>
      <c r="J100" s="18"/>
    </row>
    <row r="101" spans="2:10" x14ac:dyDescent="0.2">
      <c r="B101" s="51">
        <v>1945</v>
      </c>
      <c r="C101" s="1" t="s">
        <v>228</v>
      </c>
      <c r="D101" s="2">
        <v>4</v>
      </c>
      <c r="E101" s="2">
        <v>0</v>
      </c>
      <c r="F101" s="2">
        <v>4</v>
      </c>
      <c r="G101" s="36">
        <f t="shared" si="8"/>
        <v>4.5</v>
      </c>
      <c r="H101" s="1">
        <v>4</v>
      </c>
      <c r="I101" s="37">
        <v>30</v>
      </c>
    </row>
    <row r="102" spans="2:10" x14ac:dyDescent="0.2">
      <c r="B102" s="51">
        <v>1945</v>
      </c>
      <c r="C102" s="1" t="s">
        <v>229</v>
      </c>
      <c r="D102" s="2">
        <v>9</v>
      </c>
      <c r="E102" s="2">
        <v>2</v>
      </c>
      <c r="F102" s="2">
        <v>4</v>
      </c>
      <c r="G102" s="36">
        <f t="shared" si="8"/>
        <v>3.75</v>
      </c>
      <c r="H102" s="1">
        <v>3</v>
      </c>
      <c r="I102" s="37">
        <v>45</v>
      </c>
    </row>
    <row r="103" spans="2:10" x14ac:dyDescent="0.2">
      <c r="B103" s="51">
        <v>1945</v>
      </c>
      <c r="C103" s="1" t="s">
        <v>230</v>
      </c>
      <c r="D103" s="2">
        <v>10</v>
      </c>
      <c r="E103" s="2">
        <v>4</v>
      </c>
      <c r="F103" s="2">
        <v>6</v>
      </c>
      <c r="G103" s="36">
        <f t="shared" si="8"/>
        <v>3.75</v>
      </c>
      <c r="H103" s="1">
        <v>3</v>
      </c>
      <c r="I103" s="37">
        <v>45</v>
      </c>
    </row>
    <row r="104" spans="2:10" x14ac:dyDescent="0.2">
      <c r="B104" s="51">
        <v>1945</v>
      </c>
      <c r="C104" s="1" t="s">
        <v>231</v>
      </c>
      <c r="D104" s="2">
        <v>5</v>
      </c>
      <c r="E104" s="2">
        <v>1</v>
      </c>
      <c r="F104" s="2">
        <v>2</v>
      </c>
      <c r="G104" s="36">
        <f t="shared" si="8"/>
        <v>3.0833333333333335</v>
      </c>
      <c r="H104" s="1">
        <v>3</v>
      </c>
      <c r="I104" s="37">
        <v>5</v>
      </c>
    </row>
    <row r="105" spans="2:10" x14ac:dyDescent="0.2">
      <c r="B105" s="51">
        <v>1945</v>
      </c>
      <c r="C105" s="1" t="s">
        <v>214</v>
      </c>
      <c r="D105" s="2">
        <v>9</v>
      </c>
      <c r="E105" s="2">
        <v>0</v>
      </c>
      <c r="F105" s="2">
        <v>6</v>
      </c>
      <c r="G105" s="36">
        <f t="shared" si="8"/>
        <v>3.9166666666666665</v>
      </c>
      <c r="H105" s="1">
        <v>3</v>
      </c>
      <c r="I105" s="37">
        <v>55</v>
      </c>
    </row>
    <row r="106" spans="2:10" x14ac:dyDescent="0.2">
      <c r="B106" s="51">
        <v>1945</v>
      </c>
      <c r="C106" s="1" t="s">
        <v>220</v>
      </c>
      <c r="D106" s="2">
        <v>9</v>
      </c>
      <c r="E106" s="2">
        <v>3</v>
      </c>
      <c r="F106" s="2">
        <v>3</v>
      </c>
      <c r="G106" s="36">
        <f t="shared" si="8"/>
        <v>2.5833333333333335</v>
      </c>
      <c r="H106" s="1">
        <v>2</v>
      </c>
      <c r="I106" s="37">
        <v>35</v>
      </c>
    </row>
    <row r="107" spans="2:10" x14ac:dyDescent="0.2">
      <c r="B107" s="51">
        <v>1945</v>
      </c>
      <c r="C107" s="1" t="s">
        <v>221</v>
      </c>
      <c r="D107" s="2">
        <v>13</v>
      </c>
      <c r="E107" s="2">
        <v>4</v>
      </c>
      <c r="F107" s="2">
        <v>7</v>
      </c>
      <c r="G107" s="36">
        <f t="shared" si="8"/>
        <v>3.25</v>
      </c>
      <c r="H107" s="1">
        <v>3</v>
      </c>
      <c r="I107" s="37">
        <v>15</v>
      </c>
    </row>
    <row r="108" spans="2:10" x14ac:dyDescent="0.2">
      <c r="B108" s="51">
        <v>1945</v>
      </c>
      <c r="C108" s="1" t="s">
        <v>222</v>
      </c>
      <c r="D108" s="2">
        <v>8</v>
      </c>
      <c r="E108" s="2">
        <v>4</v>
      </c>
      <c r="F108" s="2">
        <v>1</v>
      </c>
      <c r="G108" s="36">
        <f t="shared" si="8"/>
        <v>0.83333333333333337</v>
      </c>
      <c r="H108" s="1">
        <v>0</v>
      </c>
      <c r="I108" s="37">
        <v>50</v>
      </c>
    </row>
    <row r="109" spans="2:10" x14ac:dyDescent="0.2">
      <c r="B109" s="51">
        <v>1945</v>
      </c>
      <c r="C109" s="1" t="s">
        <v>223</v>
      </c>
      <c r="D109" s="2">
        <v>6</v>
      </c>
      <c r="E109" s="2">
        <v>2</v>
      </c>
      <c r="F109" s="2">
        <v>2</v>
      </c>
      <c r="G109" s="36">
        <f t="shared" si="8"/>
        <v>0.75</v>
      </c>
      <c r="H109" s="1">
        <v>0</v>
      </c>
      <c r="I109" s="37">
        <v>45</v>
      </c>
    </row>
    <row r="110" spans="2:10" x14ac:dyDescent="0.2">
      <c r="B110" s="51">
        <v>1945</v>
      </c>
      <c r="C110" s="1" t="s">
        <v>224</v>
      </c>
      <c r="D110" s="2">
        <v>4</v>
      </c>
      <c r="E110" s="2">
        <v>1</v>
      </c>
      <c r="F110" s="2">
        <v>1</v>
      </c>
      <c r="G110" s="36">
        <f t="shared" si="8"/>
        <v>1.8333333333333335</v>
      </c>
      <c r="H110" s="1">
        <v>1</v>
      </c>
      <c r="I110" s="37">
        <v>50</v>
      </c>
    </row>
    <row r="111" spans="2:10" x14ac:dyDescent="0.2">
      <c r="B111" s="51" t="s">
        <v>666</v>
      </c>
      <c r="C111" s="15" t="s">
        <v>225</v>
      </c>
      <c r="D111" s="16">
        <v>10</v>
      </c>
      <c r="E111" s="16">
        <v>1</v>
      </c>
      <c r="F111" s="16">
        <v>6</v>
      </c>
      <c r="G111" s="47">
        <f t="shared" si="8"/>
        <v>9.9</v>
      </c>
      <c r="H111" s="15">
        <v>9</v>
      </c>
      <c r="I111" s="48">
        <v>54</v>
      </c>
    </row>
    <row r="112" spans="2:10" x14ac:dyDescent="0.2">
      <c r="B112" s="51">
        <v>1945</v>
      </c>
      <c r="C112" s="18" t="s">
        <v>232</v>
      </c>
      <c r="D112" s="2">
        <f>SUM(D100:D111)</f>
        <v>106</v>
      </c>
      <c r="E112" s="2">
        <f t="shared" ref="E112:F112" si="9">SUM(E100:E111)</f>
        <v>25</v>
      </c>
      <c r="F112" s="2">
        <f t="shared" si="9"/>
        <v>51</v>
      </c>
      <c r="G112" s="36">
        <f>SUM(G100:G111)</f>
        <v>43.15</v>
      </c>
      <c r="H112" s="1">
        <v>43</v>
      </c>
      <c r="I112" s="52" t="s">
        <v>1080</v>
      </c>
    </row>
    <row r="113" spans="2:9" ht="13.5" thickBot="1" x14ac:dyDescent="0.25">
      <c r="B113" s="53">
        <v>1945</v>
      </c>
      <c r="C113" s="12" t="s">
        <v>1043</v>
      </c>
      <c r="D113" s="54">
        <v>16739</v>
      </c>
      <c r="E113" s="54">
        <v>16759</v>
      </c>
      <c r="F113" s="13"/>
      <c r="G113" s="13"/>
      <c r="H113" s="12"/>
      <c r="I113" s="50"/>
    </row>
    <row r="114" spans="2:9" x14ac:dyDescent="0.2">
      <c r="B114" s="51">
        <v>1946</v>
      </c>
      <c r="C114" s="1" t="s">
        <v>226</v>
      </c>
      <c r="D114" s="2">
        <v>8</v>
      </c>
      <c r="E114" s="2">
        <v>0</v>
      </c>
      <c r="F114" s="2">
        <v>7</v>
      </c>
      <c r="G114" s="36">
        <f t="shared" ref="G114:G125" si="10">H114+I114/60</f>
        <v>6</v>
      </c>
      <c r="H114" s="55">
        <v>6</v>
      </c>
      <c r="I114" s="37">
        <v>0</v>
      </c>
    </row>
    <row r="115" spans="2:9" x14ac:dyDescent="0.2">
      <c r="B115" s="51">
        <v>1946</v>
      </c>
      <c r="C115" s="1" t="s">
        <v>228</v>
      </c>
      <c r="D115" s="2">
        <v>11</v>
      </c>
      <c r="E115" s="2">
        <v>6</v>
      </c>
      <c r="F115" s="2">
        <v>3</v>
      </c>
      <c r="G115" s="36">
        <f t="shared" si="10"/>
        <v>0.83333333333333337</v>
      </c>
      <c r="H115" s="55">
        <v>0</v>
      </c>
      <c r="I115" s="37">
        <v>50</v>
      </c>
    </row>
    <row r="116" spans="2:9" x14ac:dyDescent="0.2">
      <c r="B116" s="51">
        <v>1946</v>
      </c>
      <c r="C116" s="1" t="s">
        <v>229</v>
      </c>
      <c r="D116" s="2">
        <v>19</v>
      </c>
      <c r="E116" s="2">
        <v>8</v>
      </c>
      <c r="F116" s="2">
        <v>9</v>
      </c>
      <c r="G116" s="36">
        <f t="shared" si="10"/>
        <v>2.4166666666666665</v>
      </c>
      <c r="H116" s="55">
        <v>2</v>
      </c>
      <c r="I116" s="37">
        <v>25</v>
      </c>
    </row>
    <row r="117" spans="2:9" x14ac:dyDescent="0.2">
      <c r="B117" s="51">
        <v>1946</v>
      </c>
      <c r="C117" s="1" t="s">
        <v>230</v>
      </c>
      <c r="D117" s="2">
        <v>14</v>
      </c>
      <c r="E117" s="2">
        <v>8</v>
      </c>
      <c r="F117" s="2">
        <v>4</v>
      </c>
      <c r="G117" s="36">
        <f t="shared" si="10"/>
        <v>1.25</v>
      </c>
      <c r="H117" s="55">
        <v>1</v>
      </c>
      <c r="I117" s="37">
        <v>15</v>
      </c>
    </row>
    <row r="118" spans="2:9" x14ac:dyDescent="0.2">
      <c r="B118" s="51">
        <v>1946</v>
      </c>
      <c r="C118" s="1" t="s">
        <v>231</v>
      </c>
      <c r="D118" s="2">
        <v>14</v>
      </c>
      <c r="E118" s="2">
        <v>6</v>
      </c>
      <c r="F118" s="2">
        <v>5</v>
      </c>
      <c r="G118" s="36">
        <f t="shared" si="10"/>
        <v>1.25</v>
      </c>
      <c r="H118" s="55">
        <v>1</v>
      </c>
      <c r="I118" s="37">
        <v>15</v>
      </c>
    </row>
    <row r="119" spans="2:9" x14ac:dyDescent="0.2">
      <c r="B119" s="51">
        <v>1946</v>
      </c>
      <c r="C119" s="1" t="s">
        <v>214</v>
      </c>
      <c r="D119" s="2">
        <v>20</v>
      </c>
      <c r="E119" s="2">
        <v>13</v>
      </c>
      <c r="F119" s="2">
        <v>5</v>
      </c>
      <c r="G119" s="36">
        <f t="shared" si="10"/>
        <v>2.1666666666666665</v>
      </c>
      <c r="H119" s="55">
        <v>2</v>
      </c>
      <c r="I119" s="37">
        <v>10</v>
      </c>
    </row>
    <row r="120" spans="2:9" x14ac:dyDescent="0.2">
      <c r="B120" s="51">
        <v>1946</v>
      </c>
      <c r="C120" s="1" t="s">
        <v>220</v>
      </c>
      <c r="D120" s="2">
        <v>11</v>
      </c>
      <c r="E120" s="2">
        <v>4</v>
      </c>
      <c r="F120" s="2">
        <v>2</v>
      </c>
      <c r="G120" s="36">
        <f t="shared" si="10"/>
        <v>0.75</v>
      </c>
      <c r="H120" s="55">
        <v>0</v>
      </c>
      <c r="I120" s="37">
        <v>45</v>
      </c>
    </row>
    <row r="121" spans="2:9" x14ac:dyDescent="0.2">
      <c r="B121" s="51">
        <v>1946</v>
      </c>
      <c r="C121" s="1" t="s">
        <v>221</v>
      </c>
      <c r="D121" s="2">
        <v>8</v>
      </c>
      <c r="E121" s="2">
        <v>5</v>
      </c>
      <c r="F121" s="2">
        <v>3</v>
      </c>
      <c r="G121" s="36">
        <f t="shared" si="10"/>
        <v>0.83333333333333337</v>
      </c>
      <c r="H121" s="55">
        <v>0</v>
      </c>
      <c r="I121" s="37">
        <v>50</v>
      </c>
    </row>
    <row r="122" spans="2:9" x14ac:dyDescent="0.2">
      <c r="B122" s="51">
        <v>1946</v>
      </c>
      <c r="C122" s="1" t="s">
        <v>222</v>
      </c>
      <c r="D122" s="2">
        <v>12</v>
      </c>
      <c r="E122" s="2">
        <v>5</v>
      </c>
      <c r="F122" s="2">
        <v>4</v>
      </c>
      <c r="G122" s="36">
        <f t="shared" si="10"/>
        <v>1.5833333333333335</v>
      </c>
      <c r="H122" s="55">
        <v>1</v>
      </c>
      <c r="I122" s="37">
        <v>35</v>
      </c>
    </row>
    <row r="123" spans="2:9" x14ac:dyDescent="0.2">
      <c r="B123" s="51">
        <v>1946</v>
      </c>
      <c r="C123" s="1" t="s">
        <v>223</v>
      </c>
      <c r="D123" s="2">
        <v>7</v>
      </c>
      <c r="E123" s="2">
        <v>3</v>
      </c>
      <c r="F123" s="2">
        <v>3</v>
      </c>
      <c r="G123" s="36">
        <f t="shared" si="10"/>
        <v>1.1666666666666667</v>
      </c>
      <c r="H123" s="55">
        <v>1</v>
      </c>
      <c r="I123" s="37">
        <v>10</v>
      </c>
    </row>
    <row r="124" spans="2:9" x14ac:dyDescent="0.2">
      <c r="B124" s="51">
        <v>1946</v>
      </c>
      <c r="C124" s="1" t="s">
        <v>224</v>
      </c>
      <c r="D124" s="2">
        <v>15</v>
      </c>
      <c r="E124" s="2">
        <v>6</v>
      </c>
      <c r="F124" s="2">
        <v>7</v>
      </c>
      <c r="G124" s="36">
        <f t="shared" si="10"/>
        <v>2.25</v>
      </c>
      <c r="H124" s="55">
        <v>2</v>
      </c>
      <c r="I124" s="37">
        <v>15</v>
      </c>
    </row>
    <row r="125" spans="2:9" x14ac:dyDescent="0.2">
      <c r="B125" s="51">
        <v>1946</v>
      </c>
      <c r="C125" s="15" t="s">
        <v>225</v>
      </c>
      <c r="D125" s="16">
        <v>9</v>
      </c>
      <c r="E125" s="16">
        <v>2</v>
      </c>
      <c r="F125" s="16">
        <v>4</v>
      </c>
      <c r="G125" s="47">
        <f t="shared" si="10"/>
        <v>3.3333333333333335</v>
      </c>
      <c r="H125" s="56">
        <v>3</v>
      </c>
      <c r="I125" s="48">
        <v>20</v>
      </c>
    </row>
    <row r="126" spans="2:9" x14ac:dyDescent="0.2">
      <c r="B126" s="51">
        <v>1946</v>
      </c>
      <c r="C126" s="18" t="s">
        <v>232</v>
      </c>
      <c r="D126" s="2">
        <f>SUM(D114:D125)</f>
        <v>148</v>
      </c>
      <c r="E126" s="2">
        <f>SUM(E114:E125)</f>
        <v>66</v>
      </c>
      <c r="F126" s="2">
        <f>SUM(F114:F125)</f>
        <v>56</v>
      </c>
      <c r="G126" s="36">
        <f>SUM(G114:G125)</f>
        <v>23.833333333333332</v>
      </c>
      <c r="H126" s="55">
        <f>SUM(H114:H125)+4</f>
        <v>23</v>
      </c>
      <c r="I126" s="37">
        <v>50</v>
      </c>
    </row>
    <row r="127" spans="2:9" x14ac:dyDescent="0.2">
      <c r="B127" s="67">
        <v>1946</v>
      </c>
      <c r="C127" s="63" t="s">
        <v>1093</v>
      </c>
      <c r="D127" s="68">
        <v>16834</v>
      </c>
      <c r="G127" s="36"/>
      <c r="H127" s="55"/>
    </row>
    <row r="128" spans="2:9" ht="13.5" thickBot="1" x14ac:dyDescent="0.25">
      <c r="B128" s="12">
        <v>1946</v>
      </c>
      <c r="C128" s="12" t="s">
        <v>1043</v>
      </c>
      <c r="D128" s="54">
        <v>16610</v>
      </c>
      <c r="E128" s="54">
        <v>16995</v>
      </c>
      <c r="F128" s="13"/>
      <c r="G128" s="13"/>
      <c r="H128" s="12"/>
      <c r="I128" s="50"/>
    </row>
    <row r="129" spans="2:9" x14ac:dyDescent="0.2">
      <c r="B129" s="1">
        <v>1947</v>
      </c>
      <c r="C129" s="1" t="s">
        <v>226</v>
      </c>
      <c r="D129" s="2">
        <v>4</v>
      </c>
      <c r="E129" s="2">
        <v>2</v>
      </c>
      <c r="F129" s="2">
        <v>1</v>
      </c>
      <c r="G129" s="36">
        <f t="shared" ref="G129:G140" si="11">H129+I129/60</f>
        <v>0.5</v>
      </c>
      <c r="H129" s="1">
        <v>0</v>
      </c>
      <c r="I129" s="37">
        <v>30</v>
      </c>
    </row>
    <row r="130" spans="2:9" x14ac:dyDescent="0.2">
      <c r="B130" s="1">
        <v>1947</v>
      </c>
      <c r="C130" s="1" t="s">
        <v>228</v>
      </c>
      <c r="D130" s="2">
        <v>5</v>
      </c>
      <c r="E130" s="2">
        <v>4</v>
      </c>
      <c r="F130" s="2">
        <v>1</v>
      </c>
      <c r="G130" s="36">
        <f t="shared" si="11"/>
        <v>0.5</v>
      </c>
      <c r="H130" s="1">
        <v>0</v>
      </c>
      <c r="I130" s="37">
        <v>30</v>
      </c>
    </row>
    <row r="131" spans="2:9" x14ac:dyDescent="0.2">
      <c r="B131" s="1">
        <v>1947</v>
      </c>
      <c r="C131" s="1" t="s">
        <v>229</v>
      </c>
      <c r="D131" s="2">
        <v>8</v>
      </c>
      <c r="E131" s="2">
        <v>4</v>
      </c>
      <c r="F131" s="2">
        <v>1</v>
      </c>
      <c r="G131" s="36">
        <f t="shared" si="11"/>
        <v>0.58333333333333337</v>
      </c>
      <c r="H131" s="1">
        <v>0</v>
      </c>
      <c r="I131" s="37">
        <v>35</v>
      </c>
    </row>
    <row r="132" spans="2:9" x14ac:dyDescent="0.2">
      <c r="B132" s="1">
        <v>1947</v>
      </c>
      <c r="C132" s="1" t="s">
        <v>230</v>
      </c>
      <c r="D132" s="2">
        <v>6</v>
      </c>
      <c r="E132" s="2">
        <v>3</v>
      </c>
      <c r="F132" s="2">
        <v>3</v>
      </c>
      <c r="G132" s="36">
        <f t="shared" si="11"/>
        <v>1.4166666666666667</v>
      </c>
      <c r="H132" s="1">
        <v>1</v>
      </c>
      <c r="I132" s="37">
        <v>25</v>
      </c>
    </row>
    <row r="133" spans="2:9" x14ac:dyDescent="0.2">
      <c r="B133" s="1">
        <v>1947</v>
      </c>
      <c r="C133" s="1" t="s">
        <v>231</v>
      </c>
      <c r="D133" s="2">
        <v>13</v>
      </c>
      <c r="E133" s="2">
        <v>8</v>
      </c>
      <c r="F133" s="2">
        <v>3</v>
      </c>
      <c r="G133" s="36">
        <f t="shared" si="11"/>
        <v>1.1666666666666667</v>
      </c>
      <c r="H133" s="1">
        <v>1</v>
      </c>
      <c r="I133" s="37">
        <v>10</v>
      </c>
    </row>
    <row r="134" spans="2:9" x14ac:dyDescent="0.2">
      <c r="B134" s="1">
        <v>1947</v>
      </c>
      <c r="C134" s="1" t="s">
        <v>214</v>
      </c>
      <c r="D134" s="2">
        <v>10</v>
      </c>
      <c r="E134" s="2">
        <v>4</v>
      </c>
      <c r="F134" s="2">
        <v>5</v>
      </c>
      <c r="G134" s="36">
        <f t="shared" si="11"/>
        <v>3.6666666666666665</v>
      </c>
      <c r="H134" s="1">
        <v>3</v>
      </c>
      <c r="I134" s="37">
        <v>40</v>
      </c>
    </row>
    <row r="135" spans="2:9" x14ac:dyDescent="0.2">
      <c r="B135" s="1">
        <v>1947</v>
      </c>
      <c r="C135" s="1" t="s">
        <v>220</v>
      </c>
      <c r="D135" s="2">
        <v>12</v>
      </c>
      <c r="E135" s="2">
        <v>6</v>
      </c>
      <c r="F135" s="2">
        <v>4</v>
      </c>
      <c r="G135" s="36">
        <f t="shared" si="11"/>
        <v>1.5833333333333335</v>
      </c>
      <c r="H135" s="1">
        <v>1</v>
      </c>
      <c r="I135" s="37">
        <v>35</v>
      </c>
    </row>
    <row r="136" spans="2:9" x14ac:dyDescent="0.2">
      <c r="B136" s="1">
        <v>1947</v>
      </c>
      <c r="C136" s="1" t="s">
        <v>221</v>
      </c>
      <c r="D136" s="2">
        <v>15</v>
      </c>
      <c r="E136" s="2">
        <v>12</v>
      </c>
      <c r="F136" s="2">
        <v>2</v>
      </c>
      <c r="G136" s="36">
        <f t="shared" si="11"/>
        <v>1.4166666666666667</v>
      </c>
      <c r="H136" s="1">
        <v>1</v>
      </c>
      <c r="I136" s="37">
        <v>25</v>
      </c>
    </row>
    <row r="137" spans="2:9" x14ac:dyDescent="0.2">
      <c r="B137" s="1">
        <v>1947</v>
      </c>
      <c r="C137" s="1" t="s">
        <v>222</v>
      </c>
      <c r="D137" s="2">
        <v>2</v>
      </c>
      <c r="E137" s="2">
        <v>0</v>
      </c>
      <c r="F137" s="2">
        <v>2</v>
      </c>
      <c r="G137" s="36">
        <f t="shared" si="11"/>
        <v>0.58333333333333337</v>
      </c>
      <c r="H137" s="1">
        <v>0</v>
      </c>
      <c r="I137" s="37">
        <v>35</v>
      </c>
    </row>
    <row r="138" spans="2:9" x14ac:dyDescent="0.2">
      <c r="B138" s="1">
        <v>1947</v>
      </c>
      <c r="C138" s="1" t="s">
        <v>223</v>
      </c>
      <c r="D138" s="2">
        <v>19</v>
      </c>
      <c r="E138" s="2">
        <v>5</v>
      </c>
      <c r="F138" s="2">
        <v>7</v>
      </c>
      <c r="G138" s="36">
        <f t="shared" si="11"/>
        <v>4.083333333333333</v>
      </c>
      <c r="H138" s="1">
        <v>4</v>
      </c>
      <c r="I138" s="37">
        <v>5</v>
      </c>
    </row>
    <row r="139" spans="2:9" x14ac:dyDescent="0.2">
      <c r="B139" s="1">
        <v>1947</v>
      </c>
      <c r="C139" s="1" t="s">
        <v>224</v>
      </c>
      <c r="D139" s="2">
        <v>15</v>
      </c>
      <c r="E139" s="2">
        <v>3</v>
      </c>
      <c r="F139" s="2">
        <v>10</v>
      </c>
      <c r="G139" s="36">
        <f t="shared" si="11"/>
        <v>4.1833333333333336</v>
      </c>
      <c r="H139" s="1">
        <v>4</v>
      </c>
      <c r="I139" s="37">
        <v>11</v>
      </c>
    </row>
    <row r="140" spans="2:9" x14ac:dyDescent="0.2">
      <c r="B140" s="1">
        <v>1947</v>
      </c>
      <c r="C140" s="15" t="s">
        <v>225</v>
      </c>
      <c r="D140" s="16">
        <v>17</v>
      </c>
      <c r="E140" s="16">
        <v>1</v>
      </c>
      <c r="F140" s="16">
        <v>11</v>
      </c>
      <c r="G140" s="47">
        <f t="shared" si="11"/>
        <v>4.95</v>
      </c>
      <c r="H140" s="15">
        <v>4</v>
      </c>
      <c r="I140" s="48">
        <v>57</v>
      </c>
    </row>
    <row r="141" spans="2:9" x14ac:dyDescent="0.2">
      <c r="B141" s="1">
        <v>1947</v>
      </c>
      <c r="C141" s="18" t="s">
        <v>232</v>
      </c>
      <c r="D141" s="2">
        <f>SUM(D129:D140)</f>
        <v>126</v>
      </c>
      <c r="E141" s="2">
        <f t="shared" ref="E141:H141" si="12">SUM(E129:E140)</f>
        <v>52</v>
      </c>
      <c r="F141" s="2">
        <f t="shared" si="12"/>
        <v>50</v>
      </c>
      <c r="G141" s="36">
        <f>SUM(G129:G140)</f>
        <v>24.633333333333333</v>
      </c>
      <c r="H141" s="2">
        <f t="shared" si="12"/>
        <v>19</v>
      </c>
      <c r="I141" s="2" t="s">
        <v>1081</v>
      </c>
    </row>
    <row r="142" spans="2:9" x14ac:dyDescent="0.2">
      <c r="B142" s="1">
        <v>1947</v>
      </c>
      <c r="C142" s="18" t="s">
        <v>1043</v>
      </c>
      <c r="D142" s="57">
        <v>17420</v>
      </c>
      <c r="E142" s="57">
        <v>17447</v>
      </c>
    </row>
    <row r="143" spans="2:9" ht="13.5" thickBot="1" x14ac:dyDescent="0.25">
      <c r="B143" s="12">
        <v>1947</v>
      </c>
      <c r="C143" s="65" t="s">
        <v>1092</v>
      </c>
      <c r="D143" s="66">
        <v>17441</v>
      </c>
      <c r="E143" s="13"/>
      <c r="F143" s="13"/>
      <c r="G143" s="13"/>
      <c r="H143" s="12"/>
      <c r="I143" s="50"/>
    </row>
    <row r="144" spans="2:9" x14ac:dyDescent="0.2">
      <c r="B144" s="1">
        <v>1948</v>
      </c>
      <c r="C144" s="1" t="s">
        <v>226</v>
      </c>
      <c r="D144" s="2">
        <v>20</v>
      </c>
      <c r="E144" s="2">
        <v>4</v>
      </c>
      <c r="F144" s="2">
        <v>11</v>
      </c>
      <c r="G144" s="36">
        <f t="shared" ref="G144:G155" si="13">H144+I144/60</f>
        <v>3.6</v>
      </c>
      <c r="H144" s="1">
        <v>3</v>
      </c>
      <c r="I144" s="37">
        <v>36</v>
      </c>
    </row>
    <row r="145" spans="2:9" x14ac:dyDescent="0.2">
      <c r="B145" s="1">
        <v>1948</v>
      </c>
      <c r="C145" s="1" t="s">
        <v>228</v>
      </c>
      <c r="D145" s="2">
        <v>14</v>
      </c>
      <c r="E145" s="2">
        <v>3</v>
      </c>
      <c r="F145" s="2">
        <v>5</v>
      </c>
      <c r="G145" s="36">
        <f t="shared" si="13"/>
        <v>1.4666666666666668</v>
      </c>
      <c r="H145" s="1">
        <v>1</v>
      </c>
      <c r="I145" s="37">
        <v>28</v>
      </c>
    </row>
    <row r="146" spans="2:9" x14ac:dyDescent="0.2">
      <c r="B146" s="1">
        <v>1948</v>
      </c>
      <c r="C146" s="1" t="s">
        <v>229</v>
      </c>
      <c r="D146" s="2">
        <v>17</v>
      </c>
      <c r="E146" s="2">
        <v>7</v>
      </c>
      <c r="F146" s="2">
        <v>6</v>
      </c>
      <c r="G146" s="36">
        <f t="shared" si="13"/>
        <v>1.7833333333333332</v>
      </c>
      <c r="H146" s="1">
        <v>1</v>
      </c>
      <c r="I146" s="37">
        <v>47</v>
      </c>
    </row>
    <row r="147" spans="2:9" x14ac:dyDescent="0.2">
      <c r="B147" s="1">
        <v>1948</v>
      </c>
      <c r="C147" s="1" t="s">
        <v>230</v>
      </c>
      <c r="D147" s="2">
        <v>9</v>
      </c>
      <c r="E147" s="2">
        <v>2</v>
      </c>
      <c r="F147" s="2">
        <v>7</v>
      </c>
      <c r="G147" s="36">
        <f t="shared" si="13"/>
        <v>2.0166666666666666</v>
      </c>
      <c r="H147" s="1">
        <v>2</v>
      </c>
      <c r="I147" s="37">
        <v>1</v>
      </c>
    </row>
    <row r="148" spans="2:9" x14ac:dyDescent="0.2">
      <c r="B148" s="1">
        <v>1948</v>
      </c>
      <c r="C148" s="1" t="s">
        <v>231</v>
      </c>
      <c r="D148" s="2">
        <v>10</v>
      </c>
      <c r="E148" s="2">
        <v>4</v>
      </c>
      <c r="F148" s="2">
        <v>2</v>
      </c>
      <c r="G148" s="36">
        <f t="shared" si="13"/>
        <v>0.5</v>
      </c>
      <c r="H148" s="1">
        <v>0</v>
      </c>
      <c r="I148" s="37">
        <v>30</v>
      </c>
    </row>
    <row r="149" spans="2:9" x14ac:dyDescent="0.2">
      <c r="B149" s="1">
        <v>1948</v>
      </c>
      <c r="C149" s="1" t="s">
        <v>214</v>
      </c>
      <c r="D149" s="2">
        <v>16</v>
      </c>
      <c r="E149" s="2">
        <v>4</v>
      </c>
      <c r="F149" s="2">
        <v>6</v>
      </c>
      <c r="G149" s="36">
        <f t="shared" si="13"/>
        <v>1.0333333333333334</v>
      </c>
      <c r="H149" s="1">
        <v>1</v>
      </c>
      <c r="I149" s="37">
        <v>2</v>
      </c>
    </row>
    <row r="150" spans="2:9" x14ac:dyDescent="0.2">
      <c r="B150" s="1">
        <v>1948</v>
      </c>
      <c r="C150" s="1" t="s">
        <v>220</v>
      </c>
      <c r="D150" s="2">
        <v>16</v>
      </c>
      <c r="E150" s="2">
        <v>5</v>
      </c>
      <c r="F150" s="2">
        <v>6</v>
      </c>
      <c r="G150" s="36">
        <f t="shared" si="13"/>
        <v>2.1666666666666665</v>
      </c>
      <c r="H150" s="1">
        <v>2</v>
      </c>
      <c r="I150" s="37">
        <v>10</v>
      </c>
    </row>
    <row r="151" spans="2:9" x14ac:dyDescent="0.2">
      <c r="B151" s="1">
        <v>1948</v>
      </c>
      <c r="C151" s="1" t="s">
        <v>221</v>
      </c>
      <c r="D151" s="2">
        <v>12</v>
      </c>
      <c r="E151" s="2">
        <v>5</v>
      </c>
      <c r="F151" s="2">
        <v>4</v>
      </c>
      <c r="G151" s="36">
        <f t="shared" si="13"/>
        <v>0.9</v>
      </c>
      <c r="H151" s="1">
        <v>0</v>
      </c>
      <c r="I151" s="37">
        <v>54</v>
      </c>
    </row>
    <row r="152" spans="2:9" x14ac:dyDescent="0.2">
      <c r="B152" s="1">
        <v>1948</v>
      </c>
      <c r="C152" s="1" t="s">
        <v>222</v>
      </c>
      <c r="D152" s="2">
        <v>19</v>
      </c>
      <c r="E152" s="2">
        <v>9</v>
      </c>
      <c r="F152" s="2">
        <v>7</v>
      </c>
      <c r="G152" s="36">
        <f t="shared" si="13"/>
        <v>4.6500000000000004</v>
      </c>
      <c r="H152" s="1">
        <v>4</v>
      </c>
      <c r="I152" s="37">
        <v>39</v>
      </c>
    </row>
    <row r="153" spans="2:9" x14ac:dyDescent="0.2">
      <c r="B153" s="1">
        <v>1948</v>
      </c>
      <c r="C153" s="1" t="s">
        <v>223</v>
      </c>
      <c r="D153" s="2">
        <v>2</v>
      </c>
      <c r="E153" s="2">
        <v>0</v>
      </c>
      <c r="F153" s="2">
        <v>2</v>
      </c>
      <c r="G153" s="36">
        <f t="shared" si="13"/>
        <v>2.5</v>
      </c>
      <c r="H153" s="1">
        <v>2</v>
      </c>
      <c r="I153" s="37">
        <v>30</v>
      </c>
    </row>
    <row r="154" spans="2:9" x14ac:dyDescent="0.2">
      <c r="B154" s="1">
        <v>1948</v>
      </c>
      <c r="C154" s="1" t="s">
        <v>224</v>
      </c>
      <c r="D154" s="2">
        <v>18</v>
      </c>
      <c r="E154" s="2">
        <v>6</v>
      </c>
      <c r="F154" s="2">
        <v>5</v>
      </c>
      <c r="G154" s="36">
        <f t="shared" si="13"/>
        <v>2.6666666666666665</v>
      </c>
      <c r="H154" s="1">
        <v>2</v>
      </c>
      <c r="I154" s="37">
        <v>40</v>
      </c>
    </row>
    <row r="155" spans="2:9" x14ac:dyDescent="0.2">
      <c r="B155" s="1">
        <v>1948</v>
      </c>
      <c r="C155" s="15" t="s">
        <v>225</v>
      </c>
      <c r="D155" s="16">
        <v>15</v>
      </c>
      <c r="E155" s="16">
        <v>3</v>
      </c>
      <c r="F155" s="16">
        <v>8</v>
      </c>
      <c r="G155" s="47">
        <f t="shared" si="13"/>
        <v>1.75</v>
      </c>
      <c r="H155" s="15">
        <v>1</v>
      </c>
      <c r="I155" s="48">
        <v>45</v>
      </c>
    </row>
    <row r="156" spans="2:9" x14ac:dyDescent="0.2">
      <c r="B156" s="1">
        <v>1948</v>
      </c>
      <c r="C156" s="18" t="s">
        <v>232</v>
      </c>
      <c r="D156" s="2">
        <f>SUM(D144:D155)</f>
        <v>168</v>
      </c>
      <c r="E156" s="2">
        <f t="shared" ref="E156:H156" si="14">SUM(E144:E155)</f>
        <v>52</v>
      </c>
      <c r="F156" s="2">
        <f t="shared" si="14"/>
        <v>69</v>
      </c>
      <c r="G156" s="36">
        <f>SUM(G144:G155)</f>
        <v>25.033333333333335</v>
      </c>
      <c r="H156" s="2">
        <f t="shared" si="14"/>
        <v>19</v>
      </c>
      <c r="I156" s="2" t="s">
        <v>1081</v>
      </c>
    </row>
    <row r="157" spans="2:9" x14ac:dyDescent="0.2">
      <c r="B157" s="1">
        <v>1948</v>
      </c>
      <c r="C157" s="18" t="s">
        <v>1043</v>
      </c>
      <c r="D157" s="57">
        <v>17813</v>
      </c>
      <c r="E157" s="57">
        <v>17840</v>
      </c>
    </row>
    <row r="158" spans="2:9" ht="13.5" thickBot="1" x14ac:dyDescent="0.25">
      <c r="B158" s="12">
        <v>1948</v>
      </c>
      <c r="C158" s="12" t="s">
        <v>1045</v>
      </c>
      <c r="D158" s="54">
        <v>17582</v>
      </c>
      <c r="E158" s="54">
        <v>17587</v>
      </c>
      <c r="F158" s="13"/>
      <c r="G158" s="13"/>
      <c r="H158" s="12"/>
      <c r="I158" s="50"/>
    </row>
    <row r="159" spans="2:9" x14ac:dyDescent="0.2">
      <c r="B159" s="1">
        <v>1949</v>
      </c>
      <c r="C159" s="1" t="s">
        <v>226</v>
      </c>
      <c r="D159" s="2">
        <v>23</v>
      </c>
      <c r="E159" s="2">
        <v>9</v>
      </c>
      <c r="F159" s="2">
        <v>10</v>
      </c>
      <c r="G159" s="36">
        <f t="shared" ref="G159:G170" si="15">H159+I159/60</f>
        <v>4.1333333333333337</v>
      </c>
      <c r="H159" s="1">
        <v>4</v>
      </c>
      <c r="I159" s="37">
        <v>8</v>
      </c>
    </row>
    <row r="160" spans="2:9" x14ac:dyDescent="0.2">
      <c r="B160" s="1">
        <v>1949</v>
      </c>
      <c r="C160" s="1" t="s">
        <v>228</v>
      </c>
      <c r="D160" s="2">
        <v>12</v>
      </c>
      <c r="E160" s="2">
        <v>4</v>
      </c>
      <c r="F160" s="2">
        <v>5</v>
      </c>
      <c r="G160" s="36">
        <f t="shared" si="15"/>
        <v>1.8666666666666667</v>
      </c>
      <c r="H160" s="1">
        <v>1</v>
      </c>
      <c r="I160" s="37">
        <v>52</v>
      </c>
    </row>
    <row r="161" spans="2:9" x14ac:dyDescent="0.2">
      <c r="B161" s="1">
        <v>1949</v>
      </c>
      <c r="C161" s="1" t="s">
        <v>229</v>
      </c>
      <c r="D161" s="2">
        <v>16</v>
      </c>
      <c r="E161" s="2">
        <v>3</v>
      </c>
      <c r="F161" s="2">
        <v>7</v>
      </c>
      <c r="G161" s="36">
        <f t="shared" si="15"/>
        <v>3.15</v>
      </c>
      <c r="H161" s="1">
        <v>3</v>
      </c>
      <c r="I161" s="37">
        <v>9</v>
      </c>
    </row>
    <row r="162" spans="2:9" x14ac:dyDescent="0.2">
      <c r="B162" s="1">
        <v>1949</v>
      </c>
      <c r="C162" s="1" t="s">
        <v>230</v>
      </c>
      <c r="D162" s="2">
        <v>18</v>
      </c>
      <c r="E162" s="2">
        <v>5</v>
      </c>
      <c r="F162" s="2">
        <v>5</v>
      </c>
      <c r="G162" s="36">
        <f t="shared" si="15"/>
        <v>2.0833333333333335</v>
      </c>
      <c r="H162" s="1">
        <v>2</v>
      </c>
      <c r="I162" s="37">
        <v>5</v>
      </c>
    </row>
    <row r="163" spans="2:9" x14ac:dyDescent="0.2">
      <c r="B163" s="1">
        <v>1949</v>
      </c>
      <c r="C163" s="1" t="s">
        <v>231</v>
      </c>
      <c r="D163" s="2">
        <v>11</v>
      </c>
      <c r="E163" s="2">
        <v>4</v>
      </c>
      <c r="F163" s="2">
        <v>3</v>
      </c>
      <c r="G163" s="36">
        <f t="shared" si="15"/>
        <v>0.58333333333333337</v>
      </c>
      <c r="H163" s="1">
        <v>0</v>
      </c>
      <c r="I163" s="37">
        <v>35</v>
      </c>
    </row>
    <row r="164" spans="2:9" x14ac:dyDescent="0.2">
      <c r="B164" s="1">
        <v>1949</v>
      </c>
      <c r="C164" s="1" t="s">
        <v>214</v>
      </c>
      <c r="D164" s="2">
        <v>20</v>
      </c>
      <c r="E164" s="2">
        <v>5</v>
      </c>
      <c r="F164" s="2">
        <v>10</v>
      </c>
      <c r="G164" s="36">
        <f t="shared" si="15"/>
        <v>3.3</v>
      </c>
      <c r="H164" s="1">
        <v>3</v>
      </c>
      <c r="I164" s="37">
        <v>18</v>
      </c>
    </row>
    <row r="165" spans="2:9" x14ac:dyDescent="0.2">
      <c r="B165" s="1">
        <v>1949</v>
      </c>
      <c r="C165" s="1" t="s">
        <v>220</v>
      </c>
      <c r="D165" s="2">
        <v>19</v>
      </c>
      <c r="E165" s="2">
        <v>6</v>
      </c>
      <c r="F165" s="2">
        <v>11</v>
      </c>
      <c r="G165" s="36">
        <f t="shared" si="15"/>
        <v>3.3166666666666664</v>
      </c>
      <c r="H165" s="1">
        <v>3</v>
      </c>
      <c r="I165" s="37">
        <v>19</v>
      </c>
    </row>
    <row r="166" spans="2:9" x14ac:dyDescent="0.2">
      <c r="B166" s="1">
        <v>1949</v>
      </c>
      <c r="C166" s="1" t="s">
        <v>221</v>
      </c>
      <c r="D166" s="2">
        <v>11</v>
      </c>
      <c r="E166" s="2">
        <v>4</v>
      </c>
      <c r="F166" s="2">
        <v>3</v>
      </c>
      <c r="G166" s="36">
        <f t="shared" si="15"/>
        <v>4.5</v>
      </c>
      <c r="H166" s="1">
        <v>4</v>
      </c>
      <c r="I166" s="37">
        <v>30</v>
      </c>
    </row>
    <row r="167" spans="2:9" x14ac:dyDescent="0.2">
      <c r="B167" s="1">
        <v>1949</v>
      </c>
      <c r="C167" s="1" t="s">
        <v>222</v>
      </c>
      <c r="D167" s="2">
        <v>4</v>
      </c>
      <c r="E167" s="2">
        <v>0</v>
      </c>
      <c r="F167" s="2">
        <v>4</v>
      </c>
      <c r="G167" s="36">
        <f t="shared" si="15"/>
        <v>0.75</v>
      </c>
      <c r="H167" s="1">
        <v>0</v>
      </c>
      <c r="I167" s="37">
        <v>45</v>
      </c>
    </row>
    <row r="168" spans="2:9" x14ac:dyDescent="0.2">
      <c r="B168" s="1">
        <v>1949</v>
      </c>
      <c r="C168" s="1" t="s">
        <v>223</v>
      </c>
      <c r="D168" s="2">
        <v>14</v>
      </c>
      <c r="E168" s="2">
        <v>4</v>
      </c>
      <c r="F168" s="2">
        <v>4</v>
      </c>
      <c r="G168" s="36">
        <f t="shared" si="15"/>
        <v>1.2833333333333332</v>
      </c>
      <c r="H168" s="1">
        <v>1</v>
      </c>
      <c r="I168" s="37">
        <v>17</v>
      </c>
    </row>
    <row r="169" spans="2:9" x14ac:dyDescent="0.2">
      <c r="B169" s="1">
        <v>1949</v>
      </c>
      <c r="C169" s="1" t="s">
        <v>224</v>
      </c>
      <c r="D169" s="2">
        <v>25</v>
      </c>
      <c r="E169" s="2">
        <v>2</v>
      </c>
      <c r="F169" s="2">
        <v>11</v>
      </c>
      <c r="G169" s="36">
        <f t="shared" si="15"/>
        <v>4.75</v>
      </c>
      <c r="H169" s="1">
        <v>4</v>
      </c>
      <c r="I169" s="37">
        <v>45</v>
      </c>
    </row>
    <row r="170" spans="2:9" x14ac:dyDescent="0.2">
      <c r="B170" s="1">
        <v>1949</v>
      </c>
      <c r="C170" s="15" t="s">
        <v>225</v>
      </c>
      <c r="D170" s="16">
        <v>16</v>
      </c>
      <c r="E170" s="16">
        <v>1</v>
      </c>
      <c r="F170" s="16">
        <v>5</v>
      </c>
      <c r="G170" s="47">
        <f t="shared" si="15"/>
        <v>2.3333333333333335</v>
      </c>
      <c r="H170" s="15">
        <v>2</v>
      </c>
      <c r="I170" s="48">
        <v>20</v>
      </c>
    </row>
    <row r="171" spans="2:9" x14ac:dyDescent="0.2">
      <c r="B171" s="1">
        <v>1949</v>
      </c>
      <c r="C171" s="18" t="s">
        <v>232</v>
      </c>
      <c r="D171" s="2">
        <f>SUM(D159:D170)</f>
        <v>189</v>
      </c>
      <c r="E171" s="2">
        <f t="shared" ref="E171:I171" si="16">SUM(E159:E170)</f>
        <v>47</v>
      </c>
      <c r="F171" s="2">
        <f t="shared" si="16"/>
        <v>78</v>
      </c>
      <c r="G171" s="36">
        <f>SUM(G159:G170)</f>
        <v>32.050000000000004</v>
      </c>
      <c r="H171" s="2">
        <f t="shared" si="16"/>
        <v>27</v>
      </c>
      <c r="I171" s="2">
        <f t="shared" si="16"/>
        <v>303</v>
      </c>
    </row>
    <row r="172" spans="2:9" x14ac:dyDescent="0.2">
      <c r="B172" s="1">
        <v>1949</v>
      </c>
      <c r="C172" s="18" t="s">
        <v>1043</v>
      </c>
      <c r="D172" s="57">
        <v>18144</v>
      </c>
      <c r="E172" s="57">
        <v>18173</v>
      </c>
    </row>
    <row r="173" spans="2:9" ht="13.5" thickBot="1" x14ac:dyDescent="0.25">
      <c r="B173" s="12">
        <v>1949</v>
      </c>
      <c r="C173" s="12" t="s">
        <v>1045</v>
      </c>
      <c r="D173" s="54">
        <v>17985</v>
      </c>
      <c r="E173" s="54">
        <v>17993</v>
      </c>
      <c r="F173" s="13"/>
      <c r="G173" s="13"/>
      <c r="H173" s="12"/>
      <c r="I173" s="50"/>
    </row>
    <row r="174" spans="2:9" x14ac:dyDescent="0.2">
      <c r="B174" s="1">
        <v>1950</v>
      </c>
      <c r="C174" s="1" t="s">
        <v>226</v>
      </c>
      <c r="D174" s="2">
        <v>20</v>
      </c>
      <c r="E174" s="2">
        <v>4</v>
      </c>
      <c r="F174" s="2">
        <v>11</v>
      </c>
      <c r="G174" s="36">
        <f t="shared" ref="G174:G185" si="17">H174+I174/60</f>
        <v>2.2999999999999998</v>
      </c>
      <c r="H174" s="1">
        <v>2</v>
      </c>
      <c r="I174" s="37">
        <v>18</v>
      </c>
    </row>
    <row r="175" spans="2:9" x14ac:dyDescent="0.2">
      <c r="B175" s="1">
        <v>1950</v>
      </c>
      <c r="C175" s="1" t="s">
        <v>228</v>
      </c>
      <c r="D175" s="2">
        <v>9</v>
      </c>
      <c r="E175" s="2">
        <v>1</v>
      </c>
      <c r="F175" s="2">
        <v>4</v>
      </c>
      <c r="G175" s="36">
        <f t="shared" si="17"/>
        <v>1.1666666666666667</v>
      </c>
      <c r="H175" s="1">
        <v>1</v>
      </c>
      <c r="I175" s="37">
        <v>10</v>
      </c>
    </row>
    <row r="176" spans="2:9" x14ac:dyDescent="0.2">
      <c r="B176" s="1">
        <v>1950</v>
      </c>
      <c r="C176" s="1" t="s">
        <v>229</v>
      </c>
      <c r="D176" s="2">
        <v>20</v>
      </c>
      <c r="E176" s="2">
        <v>2</v>
      </c>
      <c r="F176" s="2">
        <v>2</v>
      </c>
      <c r="G176" s="36">
        <f t="shared" si="17"/>
        <v>2.1666666666666665</v>
      </c>
      <c r="H176" s="1">
        <v>2</v>
      </c>
      <c r="I176" s="37">
        <v>10</v>
      </c>
    </row>
    <row r="177" spans="2:9" x14ac:dyDescent="0.2">
      <c r="B177" s="1">
        <v>1950</v>
      </c>
      <c r="C177" s="1" t="s">
        <v>230</v>
      </c>
      <c r="D177" s="2">
        <v>20</v>
      </c>
      <c r="E177" s="2">
        <v>3</v>
      </c>
      <c r="F177" s="2">
        <v>10</v>
      </c>
      <c r="G177" s="36">
        <f t="shared" si="17"/>
        <v>5.65</v>
      </c>
      <c r="H177" s="1">
        <v>5</v>
      </c>
      <c r="I177" s="37">
        <v>39</v>
      </c>
    </row>
    <row r="178" spans="2:9" x14ac:dyDescent="0.2">
      <c r="B178" s="1">
        <v>1950</v>
      </c>
      <c r="C178" s="1" t="s">
        <v>231</v>
      </c>
      <c r="D178" s="2">
        <v>13</v>
      </c>
      <c r="E178" s="2">
        <v>5</v>
      </c>
      <c r="F178" s="2">
        <v>5</v>
      </c>
      <c r="G178" s="36">
        <f t="shared" si="17"/>
        <v>1.25</v>
      </c>
      <c r="H178" s="1">
        <v>1</v>
      </c>
      <c r="I178" s="37">
        <v>15</v>
      </c>
    </row>
    <row r="179" spans="2:9" x14ac:dyDescent="0.2">
      <c r="B179" s="1">
        <v>1950</v>
      </c>
      <c r="C179" s="1" t="s">
        <v>214</v>
      </c>
      <c r="D179" s="2">
        <v>28</v>
      </c>
      <c r="E179" s="2">
        <v>8</v>
      </c>
      <c r="F179" s="2">
        <v>12</v>
      </c>
      <c r="G179" s="36">
        <f t="shared" si="17"/>
        <v>4.583333333333333</v>
      </c>
      <c r="H179" s="1">
        <v>4</v>
      </c>
      <c r="I179" s="37">
        <v>35</v>
      </c>
    </row>
    <row r="180" spans="2:9" x14ac:dyDescent="0.2">
      <c r="B180" s="1">
        <v>1950</v>
      </c>
      <c r="C180" s="1" t="s">
        <v>220</v>
      </c>
      <c r="D180" s="2">
        <v>18</v>
      </c>
      <c r="E180" s="2">
        <v>1</v>
      </c>
      <c r="F180" s="2">
        <v>8</v>
      </c>
      <c r="G180" s="36">
        <f t="shared" si="17"/>
        <v>3.7</v>
      </c>
      <c r="H180" s="1">
        <v>3</v>
      </c>
      <c r="I180" s="37">
        <v>42</v>
      </c>
    </row>
    <row r="181" spans="2:9" x14ac:dyDescent="0.2">
      <c r="B181" s="1">
        <v>1950</v>
      </c>
      <c r="C181" s="1" t="s">
        <v>221</v>
      </c>
      <c r="D181" s="2">
        <v>18</v>
      </c>
      <c r="E181" s="2">
        <v>3</v>
      </c>
      <c r="F181" s="2">
        <v>5</v>
      </c>
      <c r="G181" s="36">
        <f t="shared" si="17"/>
        <v>3.25</v>
      </c>
      <c r="H181" s="1">
        <v>3</v>
      </c>
      <c r="I181" s="37">
        <v>15</v>
      </c>
    </row>
    <row r="182" spans="2:9" x14ac:dyDescent="0.2">
      <c r="B182" s="1">
        <v>1950</v>
      </c>
      <c r="C182" s="1" t="s">
        <v>222</v>
      </c>
      <c r="D182" s="2">
        <v>16</v>
      </c>
      <c r="E182" s="2">
        <v>5</v>
      </c>
      <c r="F182" s="2">
        <v>4</v>
      </c>
      <c r="G182" s="36">
        <f t="shared" si="17"/>
        <v>0.75</v>
      </c>
      <c r="H182" s="1">
        <v>0</v>
      </c>
      <c r="I182" s="37">
        <v>45</v>
      </c>
    </row>
    <row r="183" spans="2:9" x14ac:dyDescent="0.2">
      <c r="B183" s="1">
        <v>1950</v>
      </c>
      <c r="C183" s="1" t="s">
        <v>223</v>
      </c>
      <c r="D183" s="2">
        <v>5</v>
      </c>
      <c r="E183" s="2">
        <v>2</v>
      </c>
      <c r="F183" s="2">
        <v>2</v>
      </c>
      <c r="G183" s="36">
        <f t="shared" si="17"/>
        <v>0.33333333333333331</v>
      </c>
      <c r="H183" s="1">
        <v>0</v>
      </c>
      <c r="I183" s="37">
        <v>20</v>
      </c>
    </row>
    <row r="184" spans="2:9" x14ac:dyDescent="0.2">
      <c r="B184" s="1">
        <v>1950</v>
      </c>
      <c r="C184" s="1" t="s">
        <v>224</v>
      </c>
      <c r="D184" s="2">
        <v>24</v>
      </c>
      <c r="E184" s="2">
        <v>4</v>
      </c>
      <c r="F184" s="2">
        <v>9</v>
      </c>
      <c r="G184" s="36">
        <f t="shared" si="17"/>
        <v>2.5</v>
      </c>
      <c r="H184" s="1">
        <v>2</v>
      </c>
      <c r="I184" s="37">
        <v>30</v>
      </c>
    </row>
    <row r="185" spans="2:9" x14ac:dyDescent="0.2">
      <c r="B185" s="15">
        <v>1950</v>
      </c>
      <c r="C185" s="15" t="s">
        <v>225</v>
      </c>
      <c r="D185" s="16">
        <v>18</v>
      </c>
      <c r="E185" s="16">
        <v>2</v>
      </c>
      <c r="F185" s="16">
        <v>9</v>
      </c>
      <c r="G185" s="47">
        <f t="shared" si="17"/>
        <v>3.3666666666666667</v>
      </c>
      <c r="H185" s="15">
        <v>3</v>
      </c>
      <c r="I185" s="48">
        <v>22</v>
      </c>
    </row>
    <row r="186" spans="2:9" x14ac:dyDescent="0.2">
      <c r="B186" s="1">
        <v>1950</v>
      </c>
      <c r="C186" s="18" t="s">
        <v>232</v>
      </c>
      <c r="D186" s="2">
        <f>SUM(D174:D185)</f>
        <v>209</v>
      </c>
      <c r="E186" s="2">
        <f t="shared" ref="E186" si="18">SUM(E174:E185)</f>
        <v>40</v>
      </c>
      <c r="F186" s="2">
        <f t="shared" ref="F186" si="19">SUM(F174:F185)</f>
        <v>81</v>
      </c>
      <c r="G186" s="36">
        <f>SUM(G174:G185)</f>
        <v>31.016666666666666</v>
      </c>
      <c r="H186" s="2">
        <f t="shared" ref="H186" si="20">SUM(H174:H185)</f>
        <v>26</v>
      </c>
      <c r="I186" s="2">
        <f t="shared" ref="I186" si="21">SUM(I174:I185)</f>
        <v>301</v>
      </c>
    </row>
    <row r="187" spans="2:9" ht="13.5" thickBot="1" x14ac:dyDescent="0.25">
      <c r="B187" s="12">
        <v>1950</v>
      </c>
      <c r="C187" s="12" t="s">
        <v>1043</v>
      </c>
      <c r="D187" s="54">
        <v>18534</v>
      </c>
      <c r="E187" s="54">
        <v>18563</v>
      </c>
      <c r="F187" s="13"/>
      <c r="G187" s="13"/>
      <c r="H187" s="12"/>
      <c r="I187" s="50"/>
    </row>
    <row r="188" spans="2:9" x14ac:dyDescent="0.2">
      <c r="B188" s="1">
        <v>1951</v>
      </c>
      <c r="C188" s="1" t="s">
        <v>226</v>
      </c>
      <c r="D188" s="2">
        <v>19</v>
      </c>
      <c r="E188" s="2">
        <v>6</v>
      </c>
      <c r="F188" s="2">
        <v>6</v>
      </c>
      <c r="G188" s="36">
        <f t="shared" ref="G188:G199" si="22">H188+I188/60</f>
        <v>3.1666666666666665</v>
      </c>
      <c r="H188" s="1">
        <v>3</v>
      </c>
      <c r="I188" s="37">
        <v>10</v>
      </c>
    </row>
    <row r="189" spans="2:9" x14ac:dyDescent="0.2">
      <c r="B189" s="1">
        <v>1951</v>
      </c>
      <c r="C189" s="1" t="s">
        <v>228</v>
      </c>
      <c r="D189" s="2">
        <v>12</v>
      </c>
      <c r="E189" s="2">
        <v>1</v>
      </c>
      <c r="F189" s="2">
        <v>5</v>
      </c>
      <c r="G189" s="36">
        <f t="shared" si="22"/>
        <v>1.6666666666666665</v>
      </c>
      <c r="H189" s="1">
        <v>1</v>
      </c>
      <c r="I189" s="37">
        <v>40</v>
      </c>
    </row>
    <row r="190" spans="2:9" x14ac:dyDescent="0.2">
      <c r="B190" s="1">
        <v>1951</v>
      </c>
      <c r="C190" s="1" t="s">
        <v>229</v>
      </c>
      <c r="D190" s="2">
        <v>24</v>
      </c>
      <c r="E190" s="2">
        <v>4</v>
      </c>
      <c r="F190" s="2">
        <v>10</v>
      </c>
      <c r="G190" s="36">
        <f t="shared" si="22"/>
        <v>3.5</v>
      </c>
      <c r="H190" s="1">
        <v>3</v>
      </c>
      <c r="I190" s="37">
        <v>30</v>
      </c>
    </row>
    <row r="191" spans="2:9" x14ac:dyDescent="0.2">
      <c r="B191" s="1">
        <v>1951</v>
      </c>
      <c r="C191" s="1" t="s">
        <v>230</v>
      </c>
      <c r="D191" s="2">
        <v>0</v>
      </c>
      <c r="E191" s="2">
        <v>0</v>
      </c>
      <c r="F191" s="2">
        <v>0</v>
      </c>
      <c r="G191" s="36">
        <f t="shared" si="22"/>
        <v>0</v>
      </c>
      <c r="H191" s="1">
        <v>0</v>
      </c>
      <c r="I191" s="37">
        <v>0</v>
      </c>
    </row>
    <row r="192" spans="2:9" x14ac:dyDescent="0.2">
      <c r="B192" s="1">
        <v>1951</v>
      </c>
      <c r="C192" s="1" t="s">
        <v>231</v>
      </c>
      <c r="D192" s="2">
        <v>19</v>
      </c>
      <c r="E192" s="2">
        <v>6</v>
      </c>
      <c r="F192" s="2">
        <v>6</v>
      </c>
      <c r="G192" s="36">
        <f t="shared" si="22"/>
        <v>1.8333333333333335</v>
      </c>
      <c r="H192" s="1">
        <v>1</v>
      </c>
      <c r="I192" s="37">
        <v>50</v>
      </c>
    </row>
    <row r="193" spans="2:9" x14ac:dyDescent="0.2">
      <c r="B193" s="1">
        <v>1951</v>
      </c>
      <c r="C193" s="1" t="s">
        <v>214</v>
      </c>
      <c r="D193" s="2">
        <v>17</v>
      </c>
      <c r="E193" s="2">
        <v>5</v>
      </c>
      <c r="F193" s="2">
        <v>4</v>
      </c>
      <c r="G193" s="36">
        <f t="shared" si="22"/>
        <v>1.4166666666666667</v>
      </c>
      <c r="H193" s="1">
        <v>1</v>
      </c>
      <c r="I193" s="37">
        <v>25</v>
      </c>
    </row>
    <row r="194" spans="2:9" x14ac:dyDescent="0.2">
      <c r="B194" s="1">
        <v>1951</v>
      </c>
      <c r="C194" s="1" t="s">
        <v>220</v>
      </c>
      <c r="D194" s="2">
        <v>18</v>
      </c>
      <c r="E194" s="2">
        <v>9</v>
      </c>
      <c r="F194" s="2">
        <v>3</v>
      </c>
      <c r="G194" s="36">
        <f t="shared" si="22"/>
        <v>1.5333333333333332</v>
      </c>
      <c r="H194" s="1">
        <v>1</v>
      </c>
      <c r="I194" s="37">
        <v>32</v>
      </c>
    </row>
    <row r="195" spans="2:9" x14ac:dyDescent="0.2">
      <c r="B195" s="1">
        <v>1951</v>
      </c>
      <c r="C195" s="1" t="s">
        <v>221</v>
      </c>
      <c r="D195" s="2">
        <v>14</v>
      </c>
      <c r="E195" s="2">
        <v>5</v>
      </c>
      <c r="F195" s="2">
        <v>6</v>
      </c>
      <c r="G195" s="36">
        <f t="shared" si="22"/>
        <v>7.083333333333333</v>
      </c>
      <c r="H195" s="1">
        <v>7</v>
      </c>
      <c r="I195" s="37">
        <v>5</v>
      </c>
    </row>
    <row r="196" spans="2:9" x14ac:dyDescent="0.2">
      <c r="B196" s="1">
        <v>1951</v>
      </c>
      <c r="C196" s="1" t="s">
        <v>222</v>
      </c>
      <c r="D196" s="2">
        <v>13</v>
      </c>
      <c r="E196" s="2">
        <v>2</v>
      </c>
      <c r="F196" s="2">
        <v>3</v>
      </c>
      <c r="G196" s="36">
        <f t="shared" si="22"/>
        <v>1</v>
      </c>
      <c r="H196" s="1">
        <v>1</v>
      </c>
      <c r="I196" s="37">
        <v>0</v>
      </c>
    </row>
    <row r="197" spans="2:9" x14ac:dyDescent="0.2">
      <c r="B197" s="1">
        <v>1951</v>
      </c>
      <c r="C197" s="1" t="s">
        <v>223</v>
      </c>
      <c r="D197" s="2">
        <v>21</v>
      </c>
      <c r="E197" s="2">
        <v>5</v>
      </c>
      <c r="F197" s="2">
        <v>7</v>
      </c>
      <c r="G197" s="36">
        <f t="shared" si="22"/>
        <v>4.5</v>
      </c>
      <c r="H197" s="1">
        <v>4</v>
      </c>
      <c r="I197" s="37">
        <v>30</v>
      </c>
    </row>
    <row r="198" spans="2:9" x14ac:dyDescent="0.2">
      <c r="B198" s="1">
        <v>1951</v>
      </c>
      <c r="C198" s="1" t="s">
        <v>224</v>
      </c>
      <c r="D198" s="2">
        <v>24</v>
      </c>
      <c r="E198" s="2">
        <v>4</v>
      </c>
      <c r="F198" s="2">
        <v>7</v>
      </c>
      <c r="G198" s="36">
        <f t="shared" si="22"/>
        <v>2.3333333333333335</v>
      </c>
      <c r="H198" s="1">
        <v>2</v>
      </c>
      <c r="I198" s="37">
        <v>20</v>
      </c>
    </row>
    <row r="199" spans="2:9" x14ac:dyDescent="0.2">
      <c r="B199" s="1">
        <v>1951</v>
      </c>
      <c r="C199" s="15" t="s">
        <v>225</v>
      </c>
      <c r="D199" s="16">
        <v>11</v>
      </c>
      <c r="E199" s="16">
        <v>2</v>
      </c>
      <c r="F199" s="16">
        <v>3</v>
      </c>
      <c r="G199" s="47">
        <f t="shared" si="22"/>
        <v>1.4166666666666667</v>
      </c>
      <c r="H199" s="15">
        <v>1</v>
      </c>
      <c r="I199" s="48">
        <v>25</v>
      </c>
    </row>
    <row r="200" spans="2:9" x14ac:dyDescent="0.2">
      <c r="B200" s="1">
        <v>1951</v>
      </c>
      <c r="C200" s="18" t="s">
        <v>232</v>
      </c>
      <c r="D200" s="2">
        <f>SUM(D188:D199)</f>
        <v>192</v>
      </c>
      <c r="E200" s="2">
        <f t="shared" ref="E200:I200" si="23">SUM(E188:E199)</f>
        <v>49</v>
      </c>
      <c r="F200" s="2">
        <f t="shared" si="23"/>
        <v>60</v>
      </c>
      <c r="G200" s="36">
        <f>SUM(G188:G199)</f>
        <v>29.45</v>
      </c>
      <c r="H200" s="2">
        <f t="shared" si="23"/>
        <v>25</v>
      </c>
      <c r="I200" s="2">
        <f t="shared" si="23"/>
        <v>267</v>
      </c>
    </row>
    <row r="201" spans="2:9" x14ac:dyDescent="0.2">
      <c r="B201" s="1">
        <v>1951</v>
      </c>
      <c r="C201" s="18" t="s">
        <v>1043</v>
      </c>
      <c r="D201" s="58">
        <v>18719</v>
      </c>
      <c r="E201" s="58">
        <v>18748</v>
      </c>
    </row>
    <row r="202" spans="2:9" ht="13.5" thickBot="1" x14ac:dyDescent="0.25">
      <c r="B202" s="12">
        <v>1951</v>
      </c>
      <c r="C202" s="12" t="s">
        <v>1045</v>
      </c>
      <c r="D202" s="13" t="s">
        <v>1083</v>
      </c>
      <c r="E202" s="13"/>
      <c r="F202" s="13"/>
      <c r="G202" s="13"/>
      <c r="H202" s="12"/>
      <c r="I202" s="50"/>
    </row>
    <row r="203" spans="2:9" x14ac:dyDescent="0.2">
      <c r="B203" s="1">
        <f>1+B188</f>
        <v>1952</v>
      </c>
      <c r="C203" s="1" t="s">
        <v>226</v>
      </c>
      <c r="D203" s="2">
        <v>17</v>
      </c>
      <c r="E203" s="2">
        <v>5</v>
      </c>
      <c r="F203" s="2">
        <v>2</v>
      </c>
      <c r="G203" s="36">
        <f t="shared" ref="G203:G214" si="24">H203+I203/60</f>
        <v>0.41666666666666669</v>
      </c>
      <c r="H203" s="1">
        <v>0</v>
      </c>
      <c r="I203" s="37">
        <v>25</v>
      </c>
    </row>
    <row r="204" spans="2:9" x14ac:dyDescent="0.2">
      <c r="B204" s="1">
        <f>B203</f>
        <v>1952</v>
      </c>
      <c r="C204" s="1" t="s">
        <v>228</v>
      </c>
      <c r="D204" s="2">
        <v>18</v>
      </c>
      <c r="E204" s="2">
        <v>6</v>
      </c>
      <c r="F204" s="2">
        <v>6</v>
      </c>
      <c r="G204" s="36">
        <f t="shared" si="24"/>
        <v>4.916666666666667</v>
      </c>
      <c r="H204" s="1">
        <v>4</v>
      </c>
      <c r="I204" s="37">
        <v>55</v>
      </c>
    </row>
    <row r="205" spans="2:9" x14ac:dyDescent="0.2">
      <c r="B205" s="1">
        <f t="shared" ref="B205:B217" si="25">B204</f>
        <v>1952</v>
      </c>
      <c r="C205" s="1" t="s">
        <v>229</v>
      </c>
      <c r="D205" s="2">
        <v>0</v>
      </c>
      <c r="E205" s="2">
        <v>0</v>
      </c>
      <c r="F205" s="2">
        <v>0</v>
      </c>
      <c r="G205" s="36">
        <f t="shared" si="24"/>
        <v>0</v>
      </c>
      <c r="H205" s="1">
        <v>0</v>
      </c>
      <c r="I205" s="37">
        <v>0</v>
      </c>
    </row>
    <row r="206" spans="2:9" x14ac:dyDescent="0.2">
      <c r="B206" s="1">
        <f t="shared" si="25"/>
        <v>1952</v>
      </c>
      <c r="C206" s="1" t="s">
        <v>230</v>
      </c>
      <c r="D206" s="2">
        <v>16</v>
      </c>
      <c r="E206" s="2">
        <v>5</v>
      </c>
      <c r="F206" s="2">
        <v>5</v>
      </c>
      <c r="G206" s="36">
        <f t="shared" si="24"/>
        <v>1.75</v>
      </c>
      <c r="H206" s="1">
        <v>1</v>
      </c>
      <c r="I206" s="37">
        <v>45</v>
      </c>
    </row>
    <row r="207" spans="2:9" x14ac:dyDescent="0.2">
      <c r="B207" s="1">
        <f t="shared" si="25"/>
        <v>1952</v>
      </c>
      <c r="C207" s="1" t="s">
        <v>231</v>
      </c>
      <c r="D207" s="2">
        <v>24</v>
      </c>
      <c r="E207" s="2">
        <v>5</v>
      </c>
      <c r="F207" s="2">
        <v>11</v>
      </c>
      <c r="G207" s="36">
        <f t="shared" si="24"/>
        <v>6.166666666666667</v>
      </c>
      <c r="H207" s="1">
        <v>6</v>
      </c>
      <c r="I207" s="37">
        <v>10</v>
      </c>
    </row>
    <row r="208" spans="2:9" x14ac:dyDescent="0.2">
      <c r="B208" s="1">
        <f t="shared" si="25"/>
        <v>1952</v>
      </c>
      <c r="C208" s="1" t="s">
        <v>214</v>
      </c>
      <c r="D208" s="2">
        <v>19</v>
      </c>
      <c r="E208" s="2">
        <v>3</v>
      </c>
      <c r="F208" s="2">
        <v>8</v>
      </c>
      <c r="G208" s="36">
        <f t="shared" si="24"/>
        <v>10.25</v>
      </c>
      <c r="H208" s="1">
        <v>10</v>
      </c>
      <c r="I208" s="37">
        <v>15</v>
      </c>
    </row>
    <row r="209" spans="2:9" x14ac:dyDescent="0.2">
      <c r="B209" s="1">
        <f t="shared" si="25"/>
        <v>1952</v>
      </c>
      <c r="C209" s="1" t="s">
        <v>220</v>
      </c>
      <c r="D209" s="2">
        <v>22</v>
      </c>
      <c r="E209" s="2">
        <v>7</v>
      </c>
      <c r="F209" s="2">
        <v>6</v>
      </c>
      <c r="G209" s="36">
        <f t="shared" si="24"/>
        <v>1.8333333333333335</v>
      </c>
      <c r="H209" s="1">
        <v>1</v>
      </c>
      <c r="I209" s="37">
        <v>50</v>
      </c>
    </row>
    <row r="210" spans="2:9" x14ac:dyDescent="0.2">
      <c r="B210" s="1">
        <f t="shared" si="25"/>
        <v>1952</v>
      </c>
      <c r="C210" s="1" t="s">
        <v>221</v>
      </c>
      <c r="D210" s="2">
        <v>17</v>
      </c>
      <c r="E210" s="2">
        <v>5</v>
      </c>
      <c r="F210" s="2">
        <v>7</v>
      </c>
      <c r="G210" s="36">
        <f t="shared" si="24"/>
        <v>4.3666666666666663</v>
      </c>
      <c r="H210" s="1">
        <v>4</v>
      </c>
      <c r="I210" s="37">
        <v>22</v>
      </c>
    </row>
    <row r="211" spans="2:9" x14ac:dyDescent="0.2">
      <c r="B211" s="1">
        <f t="shared" si="25"/>
        <v>1952</v>
      </c>
      <c r="C211" s="1" t="s">
        <v>222</v>
      </c>
      <c r="D211" s="2">
        <v>22</v>
      </c>
      <c r="E211" s="2">
        <v>7</v>
      </c>
      <c r="F211" s="2">
        <v>8</v>
      </c>
      <c r="G211" s="36">
        <f t="shared" si="24"/>
        <v>3.0833333333333335</v>
      </c>
      <c r="H211" s="1">
        <v>3</v>
      </c>
      <c r="I211" s="37">
        <v>5</v>
      </c>
    </row>
    <row r="212" spans="2:9" x14ac:dyDescent="0.2">
      <c r="B212" s="1">
        <f t="shared" si="25"/>
        <v>1952</v>
      </c>
      <c r="C212" s="1" t="s">
        <v>223</v>
      </c>
      <c r="D212" s="2">
        <v>34</v>
      </c>
      <c r="E212" s="2">
        <v>7</v>
      </c>
      <c r="F212" s="2">
        <v>14</v>
      </c>
      <c r="G212" s="36">
        <f t="shared" si="24"/>
        <v>3.9166666666666665</v>
      </c>
      <c r="H212" s="1">
        <v>3</v>
      </c>
      <c r="I212" s="37">
        <v>55</v>
      </c>
    </row>
    <row r="213" spans="2:9" x14ac:dyDescent="0.2">
      <c r="B213" s="1">
        <f t="shared" si="25"/>
        <v>1952</v>
      </c>
      <c r="C213" s="1" t="s">
        <v>224</v>
      </c>
      <c r="D213" s="2">
        <v>18</v>
      </c>
      <c r="E213" s="2">
        <v>2</v>
      </c>
      <c r="F213" s="2">
        <v>5</v>
      </c>
      <c r="G213" s="36">
        <f t="shared" si="24"/>
        <v>1.5833333333333335</v>
      </c>
      <c r="H213" s="1">
        <v>1</v>
      </c>
      <c r="I213" s="37">
        <v>35</v>
      </c>
    </row>
    <row r="214" spans="2:9" x14ac:dyDescent="0.2">
      <c r="B214" s="1">
        <f t="shared" si="25"/>
        <v>1952</v>
      </c>
      <c r="C214" s="18" t="s">
        <v>225</v>
      </c>
      <c r="D214" s="2">
        <v>30</v>
      </c>
      <c r="E214" s="2">
        <v>4</v>
      </c>
      <c r="F214" s="2">
        <v>5</v>
      </c>
      <c r="G214" s="47">
        <f t="shared" si="24"/>
        <v>2.25</v>
      </c>
      <c r="H214" s="1">
        <v>2</v>
      </c>
      <c r="I214" s="37">
        <v>15</v>
      </c>
    </row>
    <row r="215" spans="2:9" x14ac:dyDescent="0.2">
      <c r="B215" s="1">
        <f t="shared" si="25"/>
        <v>1952</v>
      </c>
      <c r="C215" s="59" t="s">
        <v>232</v>
      </c>
      <c r="D215" s="60">
        <f>SUM(D203:D214)</f>
        <v>237</v>
      </c>
      <c r="E215" s="60">
        <f t="shared" ref="E215" si="26">SUM(E203:E214)</f>
        <v>56</v>
      </c>
      <c r="F215" s="60">
        <f t="shared" ref="F215" si="27">SUM(F203:F214)</f>
        <v>77</v>
      </c>
      <c r="G215" s="61">
        <f>SUM(G203:G214)</f>
        <v>40.533333333333331</v>
      </c>
      <c r="H215" s="60">
        <f t="shared" ref="H215" si="28">SUM(H203:H214)</f>
        <v>35</v>
      </c>
      <c r="I215" s="60">
        <f t="shared" ref="I215" si="29">SUM(I203:I214)</f>
        <v>332</v>
      </c>
    </row>
    <row r="216" spans="2:9" x14ac:dyDescent="0.2">
      <c r="B216" s="1">
        <f t="shared" si="25"/>
        <v>1952</v>
      </c>
      <c r="C216" s="18" t="s">
        <v>1043</v>
      </c>
      <c r="D216" s="58">
        <v>19056</v>
      </c>
      <c r="E216" s="58">
        <v>19086</v>
      </c>
    </row>
    <row r="217" spans="2:9" ht="13.5" thickBot="1" x14ac:dyDescent="0.25">
      <c r="B217" s="12">
        <f t="shared" si="25"/>
        <v>1952</v>
      </c>
      <c r="C217" s="12" t="s">
        <v>1045</v>
      </c>
      <c r="D217" s="13" t="s">
        <v>1083</v>
      </c>
      <c r="E217" s="54"/>
      <c r="F217" s="13"/>
      <c r="G217" s="13"/>
      <c r="H217" s="12"/>
      <c r="I217" s="50"/>
    </row>
    <row r="218" spans="2:9" x14ac:dyDescent="0.2">
      <c r="B218" s="1">
        <f>1+B203</f>
        <v>1953</v>
      </c>
      <c r="C218" s="1" t="s">
        <v>226</v>
      </c>
      <c r="D218" s="2">
        <v>7</v>
      </c>
      <c r="E218" s="2">
        <v>1</v>
      </c>
      <c r="F218" s="2">
        <v>4</v>
      </c>
      <c r="G218" s="36">
        <f t="shared" ref="G218:G229" si="30">H218+I218/60</f>
        <v>5</v>
      </c>
      <c r="H218" s="1">
        <v>5</v>
      </c>
      <c r="I218" s="37">
        <v>0</v>
      </c>
    </row>
    <row r="219" spans="2:9" x14ac:dyDescent="0.2">
      <c r="B219" s="1">
        <f>B218</f>
        <v>1953</v>
      </c>
      <c r="C219" s="1" t="s">
        <v>228</v>
      </c>
      <c r="D219" s="2">
        <v>0</v>
      </c>
      <c r="E219" s="2">
        <v>0</v>
      </c>
      <c r="F219" s="2">
        <v>0</v>
      </c>
      <c r="G219" s="36">
        <f t="shared" si="30"/>
        <v>0</v>
      </c>
      <c r="H219" s="1">
        <v>0</v>
      </c>
      <c r="I219" s="37">
        <v>0</v>
      </c>
    </row>
    <row r="220" spans="2:9" x14ac:dyDescent="0.2">
      <c r="B220" s="1">
        <f t="shared" ref="B220:B234" si="31">B219</f>
        <v>1953</v>
      </c>
      <c r="C220" s="1" t="s">
        <v>229</v>
      </c>
      <c r="D220" s="2">
        <v>15</v>
      </c>
      <c r="E220" s="2">
        <v>3</v>
      </c>
      <c r="F220" s="2">
        <v>4</v>
      </c>
      <c r="G220" s="36">
        <f t="shared" si="30"/>
        <v>1.0833333333333333</v>
      </c>
      <c r="H220" s="1">
        <v>1</v>
      </c>
      <c r="I220" s="37">
        <v>5</v>
      </c>
    </row>
    <row r="221" spans="2:9" x14ac:dyDescent="0.2">
      <c r="B221" s="1">
        <f t="shared" si="31"/>
        <v>1953</v>
      </c>
      <c r="C221" s="1" t="s">
        <v>230</v>
      </c>
      <c r="D221" s="2">
        <v>19</v>
      </c>
      <c r="E221" s="2">
        <v>3</v>
      </c>
      <c r="F221" s="2">
        <v>6</v>
      </c>
      <c r="G221" s="36">
        <f t="shared" si="30"/>
        <v>3.6666666666666665</v>
      </c>
      <c r="H221" s="1">
        <v>3</v>
      </c>
      <c r="I221" s="37">
        <v>40</v>
      </c>
    </row>
    <row r="222" spans="2:9" x14ac:dyDescent="0.2">
      <c r="B222" s="1">
        <f t="shared" si="31"/>
        <v>1953</v>
      </c>
      <c r="C222" s="1" t="s">
        <v>231</v>
      </c>
      <c r="D222" s="2">
        <v>9</v>
      </c>
      <c r="E222" s="2">
        <v>3</v>
      </c>
      <c r="F222" s="2">
        <v>2</v>
      </c>
      <c r="G222" s="36">
        <f t="shared" si="30"/>
        <v>0.75</v>
      </c>
      <c r="H222" s="1">
        <v>0</v>
      </c>
      <c r="I222" s="37">
        <v>45</v>
      </c>
    </row>
    <row r="223" spans="2:9" x14ac:dyDescent="0.2">
      <c r="B223" s="1">
        <f t="shared" si="31"/>
        <v>1953</v>
      </c>
      <c r="C223" s="1" t="s">
        <v>214</v>
      </c>
      <c r="D223" s="2">
        <v>16</v>
      </c>
      <c r="E223" s="2">
        <v>2</v>
      </c>
      <c r="F223" s="2">
        <v>5</v>
      </c>
      <c r="G223" s="36">
        <f t="shared" si="30"/>
        <v>1.5833333333333335</v>
      </c>
      <c r="H223" s="1">
        <v>1</v>
      </c>
      <c r="I223" s="37">
        <v>35</v>
      </c>
    </row>
    <row r="224" spans="2:9" x14ac:dyDescent="0.2">
      <c r="B224" s="1">
        <f t="shared" si="31"/>
        <v>1953</v>
      </c>
      <c r="C224" s="1" t="s">
        <v>220</v>
      </c>
      <c r="D224" s="2">
        <v>21</v>
      </c>
      <c r="E224" s="2">
        <v>2</v>
      </c>
      <c r="F224" s="2">
        <v>6</v>
      </c>
      <c r="G224" s="36">
        <f t="shared" si="30"/>
        <v>2.0833333333333335</v>
      </c>
      <c r="H224" s="1">
        <v>2</v>
      </c>
      <c r="I224" s="37">
        <v>5</v>
      </c>
    </row>
    <row r="225" spans="2:9" x14ac:dyDescent="0.2">
      <c r="B225" s="1">
        <f t="shared" si="31"/>
        <v>1953</v>
      </c>
      <c r="C225" s="1" t="s">
        <v>221</v>
      </c>
      <c r="D225" s="2">
        <v>12</v>
      </c>
      <c r="E225" s="2">
        <v>3</v>
      </c>
      <c r="F225" s="2">
        <v>4</v>
      </c>
      <c r="G225" s="36">
        <f t="shared" si="30"/>
        <v>1</v>
      </c>
      <c r="H225" s="1">
        <v>1</v>
      </c>
      <c r="I225" s="37">
        <v>0</v>
      </c>
    </row>
    <row r="226" spans="2:9" x14ac:dyDescent="0.2">
      <c r="B226" s="1">
        <f t="shared" si="31"/>
        <v>1953</v>
      </c>
      <c r="C226" s="1" t="s">
        <v>222</v>
      </c>
      <c r="D226" s="2">
        <v>1</v>
      </c>
      <c r="E226" s="2">
        <v>0</v>
      </c>
      <c r="F226" s="2">
        <v>0</v>
      </c>
      <c r="G226" s="36">
        <f t="shared" si="30"/>
        <v>0.33333333333333331</v>
      </c>
      <c r="H226" s="1">
        <v>0</v>
      </c>
      <c r="I226" s="37">
        <v>20</v>
      </c>
    </row>
    <row r="227" spans="2:9" x14ac:dyDescent="0.2">
      <c r="B227" s="1">
        <f t="shared" si="31"/>
        <v>1953</v>
      </c>
      <c r="C227" s="1" t="s">
        <v>223</v>
      </c>
      <c r="D227" s="2">
        <v>22</v>
      </c>
      <c r="E227" s="2">
        <v>6</v>
      </c>
      <c r="F227" s="2">
        <v>4</v>
      </c>
      <c r="G227" s="36">
        <f t="shared" si="30"/>
        <v>2.1666666666666665</v>
      </c>
      <c r="H227" s="1">
        <v>2</v>
      </c>
      <c r="I227" s="37">
        <v>10</v>
      </c>
    </row>
    <row r="228" spans="2:9" x14ac:dyDescent="0.2">
      <c r="B228" s="1">
        <f t="shared" si="31"/>
        <v>1953</v>
      </c>
      <c r="C228" s="1" t="s">
        <v>224</v>
      </c>
      <c r="D228" s="2">
        <v>24</v>
      </c>
      <c r="E228" s="2">
        <v>5</v>
      </c>
      <c r="F228" s="2">
        <v>10</v>
      </c>
      <c r="G228" s="36">
        <f t="shared" si="30"/>
        <v>3.8333333333333335</v>
      </c>
      <c r="H228" s="1">
        <v>3</v>
      </c>
      <c r="I228" s="37">
        <v>50</v>
      </c>
    </row>
    <row r="229" spans="2:9" x14ac:dyDescent="0.2">
      <c r="B229" s="1">
        <f t="shared" si="31"/>
        <v>1953</v>
      </c>
      <c r="C229" s="15" t="s">
        <v>225</v>
      </c>
      <c r="D229" s="2">
        <v>12</v>
      </c>
      <c r="E229" s="2">
        <v>1</v>
      </c>
      <c r="F229" s="2">
        <v>4</v>
      </c>
      <c r="G229" s="47">
        <f t="shared" si="30"/>
        <v>1</v>
      </c>
      <c r="H229" s="1">
        <v>1</v>
      </c>
    </row>
    <row r="230" spans="2:9" x14ac:dyDescent="0.2">
      <c r="B230" s="1">
        <f t="shared" si="31"/>
        <v>1953</v>
      </c>
      <c r="C230" s="59" t="s">
        <v>232</v>
      </c>
      <c r="D230" s="60">
        <f>SUM(D218:D229)</f>
        <v>158</v>
      </c>
      <c r="E230" s="60">
        <f t="shared" ref="E230" si="32">SUM(E218:E229)</f>
        <v>29</v>
      </c>
      <c r="F230" s="60">
        <f t="shared" ref="F230" si="33">SUM(F218:F229)</f>
        <v>49</v>
      </c>
      <c r="G230" s="61">
        <f>SUM(G218:G229)</f>
        <v>22.5</v>
      </c>
      <c r="H230" s="60">
        <f t="shared" ref="H230" si="34">SUM(H218:H229)</f>
        <v>19</v>
      </c>
      <c r="I230" s="60">
        <f t="shared" ref="I230" si="35">SUM(I218:I229)</f>
        <v>210</v>
      </c>
    </row>
    <row r="231" spans="2:9" x14ac:dyDescent="0.2">
      <c r="B231" s="21">
        <f t="shared" si="31"/>
        <v>1953</v>
      </c>
      <c r="C231" s="63" t="s">
        <v>1085</v>
      </c>
      <c r="D231" s="64">
        <v>19360</v>
      </c>
      <c r="E231" s="20"/>
      <c r="F231" s="20"/>
      <c r="G231" s="62"/>
      <c r="H231" s="20"/>
      <c r="I231" s="20"/>
    </row>
    <row r="232" spans="2:9" x14ac:dyDescent="0.2">
      <c r="B232" s="1">
        <f t="shared" si="31"/>
        <v>1953</v>
      </c>
      <c r="C232" s="18" t="s">
        <v>1043</v>
      </c>
      <c r="D232" s="58">
        <v>19600</v>
      </c>
      <c r="E232" s="58">
        <v>19629</v>
      </c>
    </row>
    <row r="233" spans="2:9" x14ac:dyDescent="0.2">
      <c r="B233" s="1">
        <f t="shared" si="31"/>
        <v>1953</v>
      </c>
      <c r="C233" s="18" t="s">
        <v>1045</v>
      </c>
      <c r="D233" s="58">
        <v>19366</v>
      </c>
      <c r="E233" s="58">
        <v>19380</v>
      </c>
      <c r="F233" s="37" t="s">
        <v>1087</v>
      </c>
    </row>
    <row r="234" spans="2:9" ht="13.5" thickBot="1" x14ac:dyDescent="0.25">
      <c r="B234" s="12">
        <f t="shared" si="31"/>
        <v>1953</v>
      </c>
      <c r="C234" s="12" t="s">
        <v>1084</v>
      </c>
      <c r="D234" s="54">
        <v>19381</v>
      </c>
      <c r="E234" s="54">
        <v>19426</v>
      </c>
      <c r="F234" s="13"/>
      <c r="G234" s="13"/>
      <c r="H234" s="12"/>
      <c r="I234" s="50"/>
    </row>
    <row r="235" spans="2:9" x14ac:dyDescent="0.2">
      <c r="B235" s="1">
        <f>1+B218</f>
        <v>1954</v>
      </c>
      <c r="C235" s="1" t="s">
        <v>226</v>
      </c>
      <c r="D235" s="2">
        <v>15</v>
      </c>
      <c r="E235" s="2">
        <v>2</v>
      </c>
      <c r="F235" s="2">
        <v>8</v>
      </c>
      <c r="G235" s="36">
        <f t="shared" ref="G235:G246" si="36">H235+I235/60</f>
        <v>7</v>
      </c>
      <c r="H235" s="1">
        <v>7</v>
      </c>
      <c r="I235" s="37">
        <v>0</v>
      </c>
    </row>
    <row r="236" spans="2:9" x14ac:dyDescent="0.2">
      <c r="B236" s="1">
        <f>B235</f>
        <v>1954</v>
      </c>
      <c r="C236" s="1" t="s">
        <v>228</v>
      </c>
      <c r="D236" s="2">
        <v>16</v>
      </c>
      <c r="E236" s="2">
        <v>1</v>
      </c>
      <c r="F236" s="2">
        <v>4</v>
      </c>
      <c r="G236" s="36">
        <f t="shared" si="36"/>
        <v>3.3333333333333335</v>
      </c>
      <c r="H236" s="1">
        <v>3</v>
      </c>
      <c r="I236" s="37">
        <v>20</v>
      </c>
    </row>
    <row r="237" spans="2:9" x14ac:dyDescent="0.2">
      <c r="B237" s="1">
        <f t="shared" ref="B237:B251" si="37">B236</f>
        <v>1954</v>
      </c>
      <c r="C237" s="1" t="s">
        <v>229</v>
      </c>
      <c r="D237" s="2">
        <v>11</v>
      </c>
      <c r="E237" s="2">
        <v>0</v>
      </c>
      <c r="F237" s="2">
        <v>5</v>
      </c>
      <c r="G237" s="36">
        <f t="shared" si="36"/>
        <v>2.0833333333333335</v>
      </c>
      <c r="H237" s="1">
        <v>2</v>
      </c>
      <c r="I237" s="37">
        <v>5</v>
      </c>
    </row>
    <row r="238" spans="2:9" x14ac:dyDescent="0.2">
      <c r="B238" s="1">
        <f t="shared" si="37"/>
        <v>1954</v>
      </c>
      <c r="C238" s="1" t="s">
        <v>230</v>
      </c>
      <c r="D238" s="2">
        <v>12</v>
      </c>
      <c r="E238" s="2">
        <v>0</v>
      </c>
      <c r="F238" s="2">
        <v>7</v>
      </c>
      <c r="G238" s="36">
        <f t="shared" si="36"/>
        <v>10.416666666666666</v>
      </c>
      <c r="H238" s="1">
        <v>10</v>
      </c>
      <c r="I238" s="37">
        <v>25</v>
      </c>
    </row>
    <row r="239" spans="2:9" x14ac:dyDescent="0.2">
      <c r="B239" s="1">
        <f t="shared" si="37"/>
        <v>1954</v>
      </c>
      <c r="C239" s="1" t="s">
        <v>231</v>
      </c>
      <c r="D239" s="2">
        <v>21</v>
      </c>
      <c r="E239" s="2">
        <v>4</v>
      </c>
      <c r="F239" s="2">
        <v>5</v>
      </c>
      <c r="G239" s="36">
        <f t="shared" si="36"/>
        <v>5.5</v>
      </c>
      <c r="H239" s="1">
        <v>5</v>
      </c>
      <c r="I239" s="37">
        <v>30</v>
      </c>
    </row>
    <row r="240" spans="2:9" x14ac:dyDescent="0.2">
      <c r="B240" s="1">
        <f t="shared" si="37"/>
        <v>1954</v>
      </c>
      <c r="C240" s="1" t="s">
        <v>214</v>
      </c>
      <c r="D240" s="2">
        <v>18</v>
      </c>
      <c r="E240" s="2">
        <v>2</v>
      </c>
      <c r="F240" s="2">
        <v>7</v>
      </c>
      <c r="G240" s="36">
        <f t="shared" si="36"/>
        <v>2.5833333333333335</v>
      </c>
      <c r="H240" s="1">
        <v>2</v>
      </c>
      <c r="I240" s="37">
        <v>35</v>
      </c>
    </row>
    <row r="241" spans="1:9" x14ac:dyDescent="0.2">
      <c r="B241" s="1">
        <f t="shared" si="37"/>
        <v>1954</v>
      </c>
      <c r="C241" s="1" t="s">
        <v>220</v>
      </c>
      <c r="D241" s="2">
        <v>29</v>
      </c>
      <c r="E241" s="2">
        <v>3</v>
      </c>
      <c r="F241" s="2">
        <v>11</v>
      </c>
      <c r="G241" s="36">
        <f t="shared" si="36"/>
        <v>10.583333333333334</v>
      </c>
      <c r="H241" s="1">
        <v>10</v>
      </c>
      <c r="I241" s="37">
        <v>35</v>
      </c>
    </row>
    <row r="242" spans="1:9" x14ac:dyDescent="0.2">
      <c r="B242" s="1">
        <f t="shared" si="37"/>
        <v>1954</v>
      </c>
      <c r="C242" s="1" t="s">
        <v>221</v>
      </c>
      <c r="D242" s="2">
        <v>13</v>
      </c>
      <c r="E242" s="2">
        <v>3</v>
      </c>
      <c r="F242" s="2">
        <v>4</v>
      </c>
      <c r="G242" s="36">
        <f t="shared" si="36"/>
        <v>0.81666666666666665</v>
      </c>
      <c r="H242" s="1">
        <v>0</v>
      </c>
      <c r="I242" s="37">
        <v>49</v>
      </c>
    </row>
    <row r="243" spans="1:9" x14ac:dyDescent="0.2">
      <c r="B243" s="1">
        <f t="shared" si="37"/>
        <v>1954</v>
      </c>
      <c r="C243" s="1" t="s">
        <v>222</v>
      </c>
      <c r="D243" s="2">
        <v>10</v>
      </c>
      <c r="E243" s="2">
        <v>2</v>
      </c>
      <c r="F243" s="2">
        <v>1</v>
      </c>
      <c r="G243" s="36">
        <f t="shared" si="36"/>
        <v>1</v>
      </c>
      <c r="H243" s="1">
        <v>1</v>
      </c>
      <c r="I243" s="37">
        <v>0</v>
      </c>
    </row>
    <row r="244" spans="1:9" x14ac:dyDescent="0.2">
      <c r="B244" s="1">
        <f t="shared" si="37"/>
        <v>1954</v>
      </c>
      <c r="C244" s="1" t="s">
        <v>223</v>
      </c>
      <c r="D244" s="2">
        <v>16</v>
      </c>
      <c r="E244" s="2">
        <v>4</v>
      </c>
      <c r="F244" s="2">
        <v>2</v>
      </c>
      <c r="G244" s="36">
        <f t="shared" si="36"/>
        <v>1.5</v>
      </c>
      <c r="H244" s="1">
        <v>1</v>
      </c>
      <c r="I244" s="37">
        <v>30</v>
      </c>
    </row>
    <row r="245" spans="1:9" x14ac:dyDescent="0.2">
      <c r="B245" s="1">
        <f t="shared" si="37"/>
        <v>1954</v>
      </c>
      <c r="C245" s="1" t="s">
        <v>224</v>
      </c>
      <c r="D245" s="2">
        <v>5</v>
      </c>
      <c r="E245" s="2">
        <v>1</v>
      </c>
      <c r="F245" s="2">
        <v>0</v>
      </c>
      <c r="G245" s="36">
        <f t="shared" si="36"/>
        <v>0</v>
      </c>
      <c r="H245" s="1">
        <v>0</v>
      </c>
      <c r="I245" s="37">
        <v>0</v>
      </c>
    </row>
    <row r="246" spans="1:9" x14ac:dyDescent="0.2">
      <c r="B246" s="1">
        <f t="shared" si="37"/>
        <v>1954</v>
      </c>
      <c r="C246" s="15" t="s">
        <v>225</v>
      </c>
      <c r="D246" s="2">
        <v>4</v>
      </c>
      <c r="E246" s="2">
        <v>0</v>
      </c>
      <c r="F246" s="2">
        <v>2</v>
      </c>
      <c r="G246" s="47">
        <f t="shared" si="36"/>
        <v>0.66666666666666663</v>
      </c>
      <c r="H246" s="1">
        <v>0</v>
      </c>
      <c r="I246" s="37">
        <v>40</v>
      </c>
    </row>
    <row r="247" spans="1:9" x14ac:dyDescent="0.2">
      <c r="B247" s="1">
        <f t="shared" si="37"/>
        <v>1954</v>
      </c>
      <c r="C247" s="59" t="s">
        <v>232</v>
      </c>
      <c r="D247" s="60">
        <f>SUM(D235:D246)</f>
        <v>170</v>
      </c>
      <c r="E247" s="60">
        <f t="shared" ref="E247" si="38">SUM(E235:E246)</f>
        <v>22</v>
      </c>
      <c r="F247" s="60">
        <f t="shared" ref="F247" si="39">SUM(F235:F246)</f>
        <v>56</v>
      </c>
      <c r="G247" s="61">
        <f>SUM(G235:G246)</f>
        <v>45.483333333333334</v>
      </c>
      <c r="H247" s="60">
        <f t="shared" ref="H247" si="40">SUM(H235:H246)</f>
        <v>41</v>
      </c>
      <c r="I247" s="60">
        <f t="shared" ref="I247" si="41">SUM(I235:I246)</f>
        <v>269</v>
      </c>
    </row>
    <row r="248" spans="1:9" x14ac:dyDescent="0.2">
      <c r="B248" s="1">
        <f t="shared" si="37"/>
        <v>1954</v>
      </c>
      <c r="C248" s="18" t="s">
        <v>1043</v>
      </c>
      <c r="D248" s="58">
        <v>20055</v>
      </c>
      <c r="E248" s="58">
        <v>20084</v>
      </c>
    </row>
    <row r="249" spans="1:9" x14ac:dyDescent="0.2">
      <c r="B249" s="1">
        <f t="shared" si="37"/>
        <v>1954</v>
      </c>
      <c r="C249" s="18" t="s">
        <v>1045</v>
      </c>
      <c r="D249" s="58">
        <v>19802</v>
      </c>
      <c r="E249" s="58">
        <v>19811</v>
      </c>
      <c r="F249" s="37" t="s">
        <v>1087</v>
      </c>
    </row>
    <row r="250" spans="1:9" x14ac:dyDescent="0.2">
      <c r="B250" s="1">
        <f t="shared" si="37"/>
        <v>1954</v>
      </c>
      <c r="C250" s="18" t="s">
        <v>1084</v>
      </c>
      <c r="D250" s="58">
        <v>19812</v>
      </c>
      <c r="E250" s="58">
        <v>19821</v>
      </c>
    </row>
    <row r="251" spans="1:9" ht="13.5" thickBot="1" x14ac:dyDescent="0.25">
      <c r="B251" s="12">
        <f t="shared" si="37"/>
        <v>1954</v>
      </c>
      <c r="C251" s="12" t="s">
        <v>1086</v>
      </c>
      <c r="D251" s="54">
        <v>20023</v>
      </c>
      <c r="E251" s="54">
        <v>20043</v>
      </c>
      <c r="F251" s="13"/>
      <c r="G251" s="13"/>
      <c r="H251" s="12"/>
      <c r="I251" s="50"/>
    </row>
    <row r="252" spans="1:9" x14ac:dyDescent="0.2">
      <c r="B252" s="1">
        <f>1+B235</f>
        <v>1955</v>
      </c>
      <c r="C252" s="1" t="s">
        <v>226</v>
      </c>
      <c r="D252" s="2">
        <v>21</v>
      </c>
      <c r="E252" s="2">
        <v>1</v>
      </c>
      <c r="F252" s="2">
        <v>6</v>
      </c>
      <c r="G252" s="36">
        <f t="shared" ref="G252:G263" si="42">H252+I252/60</f>
        <v>2.6666666666666665</v>
      </c>
      <c r="H252" s="1">
        <v>2</v>
      </c>
      <c r="I252" s="37">
        <v>40</v>
      </c>
    </row>
    <row r="253" spans="1:9" x14ac:dyDescent="0.2">
      <c r="B253" s="1">
        <f>B252</f>
        <v>1955</v>
      </c>
      <c r="C253" s="1" t="s">
        <v>228</v>
      </c>
      <c r="D253" s="2">
        <v>28</v>
      </c>
      <c r="E253" s="2">
        <v>3</v>
      </c>
      <c r="F253" s="2">
        <v>12</v>
      </c>
      <c r="G253" s="36">
        <f t="shared" si="42"/>
        <v>14.416666666666666</v>
      </c>
      <c r="H253" s="1">
        <v>14</v>
      </c>
      <c r="I253" s="37">
        <v>25</v>
      </c>
    </row>
    <row r="254" spans="1:9" x14ac:dyDescent="0.2">
      <c r="B254" s="1">
        <f t="shared" ref="B254:B267" si="43">B253</f>
        <v>1955</v>
      </c>
      <c r="C254" s="1" t="s">
        <v>229</v>
      </c>
      <c r="D254" s="2">
        <v>19</v>
      </c>
      <c r="E254" s="2">
        <v>2</v>
      </c>
      <c r="F254" s="2">
        <v>8</v>
      </c>
      <c r="G254" s="36">
        <f t="shared" si="42"/>
        <v>6.5</v>
      </c>
      <c r="H254" s="1">
        <v>6</v>
      </c>
      <c r="I254" s="37">
        <v>30</v>
      </c>
    </row>
    <row r="255" spans="1:9" x14ac:dyDescent="0.2">
      <c r="A255" s="1" t="s">
        <v>1660</v>
      </c>
      <c r="B255" s="1">
        <f t="shared" si="43"/>
        <v>1955</v>
      </c>
      <c r="C255" s="1" t="s">
        <v>230</v>
      </c>
      <c r="D255" s="2">
        <v>0</v>
      </c>
      <c r="E255" s="2">
        <v>0</v>
      </c>
      <c r="F255" s="2">
        <v>0</v>
      </c>
      <c r="G255" s="36">
        <f t="shared" si="42"/>
        <v>0</v>
      </c>
      <c r="H255" s="1">
        <v>0</v>
      </c>
      <c r="I255" s="37">
        <v>0</v>
      </c>
    </row>
    <row r="256" spans="1:9" x14ac:dyDescent="0.2">
      <c r="B256" s="1">
        <f t="shared" si="43"/>
        <v>1955</v>
      </c>
      <c r="C256" s="1" t="s">
        <v>231</v>
      </c>
      <c r="D256" s="2">
        <v>18</v>
      </c>
      <c r="E256" s="2">
        <v>4</v>
      </c>
      <c r="F256" s="2">
        <v>4</v>
      </c>
      <c r="G256" s="36">
        <f t="shared" si="42"/>
        <v>1.0833333333333333</v>
      </c>
      <c r="H256" s="1">
        <v>1</v>
      </c>
      <c r="I256" s="37">
        <v>5</v>
      </c>
    </row>
    <row r="257" spans="2:9" x14ac:dyDescent="0.2">
      <c r="B257" s="1">
        <f t="shared" si="43"/>
        <v>1955</v>
      </c>
      <c r="C257" s="1" t="s">
        <v>214</v>
      </c>
      <c r="D257" s="2">
        <v>15</v>
      </c>
      <c r="E257" s="2">
        <v>4</v>
      </c>
      <c r="F257" s="2">
        <v>4</v>
      </c>
      <c r="G257" s="36">
        <f t="shared" si="42"/>
        <v>1.0333333333333334</v>
      </c>
      <c r="H257" s="1">
        <v>1</v>
      </c>
      <c r="I257" s="37">
        <v>2</v>
      </c>
    </row>
    <row r="258" spans="2:9" x14ac:dyDescent="0.2">
      <c r="B258" s="1">
        <f t="shared" si="43"/>
        <v>1955</v>
      </c>
      <c r="C258" s="1" t="s">
        <v>220</v>
      </c>
      <c r="D258" s="2">
        <v>14</v>
      </c>
      <c r="E258" s="2">
        <v>4</v>
      </c>
      <c r="F258" s="2">
        <v>4</v>
      </c>
      <c r="G258" s="36">
        <f t="shared" si="42"/>
        <v>4.416666666666667</v>
      </c>
      <c r="H258" s="1">
        <v>4</v>
      </c>
      <c r="I258" s="37">
        <v>25</v>
      </c>
    </row>
    <row r="259" spans="2:9" x14ac:dyDescent="0.2">
      <c r="B259" s="1">
        <f t="shared" si="43"/>
        <v>1955</v>
      </c>
      <c r="C259" s="1" t="s">
        <v>221</v>
      </c>
      <c r="D259" s="2">
        <v>15</v>
      </c>
      <c r="E259" s="2">
        <v>2</v>
      </c>
      <c r="F259" s="2">
        <v>8</v>
      </c>
      <c r="G259" s="36">
        <f t="shared" si="42"/>
        <v>5.3</v>
      </c>
      <c r="H259" s="1">
        <v>5</v>
      </c>
      <c r="I259" s="37">
        <v>18</v>
      </c>
    </row>
    <row r="260" spans="2:9" x14ac:dyDescent="0.2">
      <c r="B260" s="1">
        <f t="shared" si="43"/>
        <v>1955</v>
      </c>
      <c r="C260" s="1" t="s">
        <v>222</v>
      </c>
      <c r="D260" s="2">
        <v>19</v>
      </c>
      <c r="E260" s="2">
        <v>6</v>
      </c>
      <c r="F260" s="2">
        <v>6</v>
      </c>
      <c r="G260" s="36">
        <f t="shared" si="42"/>
        <v>2.4166666666666665</v>
      </c>
      <c r="H260" s="1">
        <v>2</v>
      </c>
      <c r="I260" s="37">
        <v>25</v>
      </c>
    </row>
    <row r="261" spans="2:9" x14ac:dyDescent="0.2">
      <c r="B261" s="1">
        <f t="shared" si="43"/>
        <v>1955</v>
      </c>
      <c r="C261" s="1" t="s">
        <v>223</v>
      </c>
      <c r="D261" s="2">
        <v>12</v>
      </c>
      <c r="E261" s="2">
        <v>2</v>
      </c>
      <c r="F261" s="2">
        <v>6</v>
      </c>
      <c r="G261" s="36">
        <f t="shared" si="42"/>
        <v>2.1666666666666665</v>
      </c>
      <c r="H261" s="1">
        <v>2</v>
      </c>
      <c r="I261" s="37">
        <v>10</v>
      </c>
    </row>
    <row r="262" spans="2:9" x14ac:dyDescent="0.2">
      <c r="B262" s="1">
        <f t="shared" si="43"/>
        <v>1955</v>
      </c>
      <c r="C262" s="1" t="s">
        <v>224</v>
      </c>
      <c r="D262" s="2">
        <v>19</v>
      </c>
      <c r="E262" s="2">
        <v>2</v>
      </c>
      <c r="F262" s="2">
        <v>0</v>
      </c>
      <c r="G262" s="36">
        <f t="shared" si="42"/>
        <v>0.16666666666666666</v>
      </c>
      <c r="H262" s="1">
        <v>0</v>
      </c>
      <c r="I262" s="37">
        <v>10</v>
      </c>
    </row>
    <row r="263" spans="2:9" x14ac:dyDescent="0.2">
      <c r="B263" s="1">
        <f t="shared" si="43"/>
        <v>1955</v>
      </c>
      <c r="C263" s="15" t="s">
        <v>225</v>
      </c>
      <c r="D263" s="2">
        <v>47</v>
      </c>
      <c r="E263" s="2">
        <v>3</v>
      </c>
      <c r="F263" s="2">
        <v>6</v>
      </c>
      <c r="G263" s="47">
        <f t="shared" si="42"/>
        <v>2.6666666666666665</v>
      </c>
      <c r="H263" s="1">
        <v>2</v>
      </c>
      <c r="I263" s="37">
        <v>40</v>
      </c>
    </row>
    <row r="264" spans="2:9" x14ac:dyDescent="0.2">
      <c r="B264" s="1">
        <f t="shared" si="43"/>
        <v>1955</v>
      </c>
      <c r="C264" s="59" t="s">
        <v>232</v>
      </c>
      <c r="D264" s="60">
        <f>SUM(D252:D263)</f>
        <v>227</v>
      </c>
      <c r="E264" s="60">
        <f t="shared" ref="E264" si="44">SUM(E252:E263)</f>
        <v>33</v>
      </c>
      <c r="F264" s="60">
        <f t="shared" ref="F264" si="45">SUM(F252:F263)</f>
        <v>64</v>
      </c>
      <c r="G264" s="61">
        <f>SUM(G252:G263)</f>
        <v>42.833333333333321</v>
      </c>
      <c r="H264" s="60">
        <f t="shared" ref="H264" si="46">SUM(H252:H263)</f>
        <v>39</v>
      </c>
      <c r="I264" s="60">
        <f t="shared" ref="I264" si="47">SUM(I252:I263)</f>
        <v>230</v>
      </c>
    </row>
    <row r="265" spans="2:9" x14ac:dyDescent="0.2">
      <c r="B265" s="21">
        <f t="shared" si="43"/>
        <v>1955</v>
      </c>
      <c r="C265" s="63" t="s">
        <v>1088</v>
      </c>
      <c r="D265" s="64">
        <v>20409</v>
      </c>
      <c r="E265" s="20"/>
      <c r="F265" s="20"/>
      <c r="G265" s="62"/>
      <c r="H265" s="20"/>
      <c r="I265" s="20"/>
    </row>
    <row r="266" spans="2:9" x14ac:dyDescent="0.2">
      <c r="B266" s="1">
        <f>B264</f>
        <v>1955</v>
      </c>
      <c r="C266" s="18" t="s">
        <v>1043</v>
      </c>
      <c r="D266" s="58">
        <v>20180</v>
      </c>
      <c r="E266" s="58">
        <v>20209</v>
      </c>
    </row>
    <row r="267" spans="2:9" ht="13.5" thickBot="1" x14ac:dyDescent="0.25">
      <c r="B267" s="12">
        <f t="shared" si="43"/>
        <v>1955</v>
      </c>
      <c r="C267" s="12" t="s">
        <v>1045</v>
      </c>
      <c r="D267" s="54" t="s">
        <v>1083</v>
      </c>
      <c r="E267" s="54"/>
      <c r="F267" s="13"/>
      <c r="G267" s="13"/>
      <c r="H267" s="12"/>
      <c r="I267" s="50"/>
    </row>
    <row r="268" spans="2:9" x14ac:dyDescent="0.2">
      <c r="B268" s="1">
        <f>1+B252</f>
        <v>1956</v>
      </c>
      <c r="C268" s="1" t="s">
        <v>226</v>
      </c>
      <c r="D268" s="2">
        <v>24</v>
      </c>
      <c r="E268" s="2">
        <v>1</v>
      </c>
      <c r="F268" s="2">
        <v>4</v>
      </c>
      <c r="G268" s="36">
        <f t="shared" ref="G268:G279" si="48">H268+I268/60</f>
        <v>1.3333333333333333</v>
      </c>
      <c r="H268" s="1">
        <v>1</v>
      </c>
      <c r="I268" s="37">
        <v>20</v>
      </c>
    </row>
    <row r="269" spans="2:9" x14ac:dyDescent="0.2">
      <c r="B269" s="1">
        <f>B268</f>
        <v>1956</v>
      </c>
      <c r="C269" s="1" t="s">
        <v>228</v>
      </c>
      <c r="D269" s="2">
        <v>19</v>
      </c>
      <c r="E269" s="2">
        <v>0</v>
      </c>
      <c r="F269" s="2">
        <v>1</v>
      </c>
      <c r="G269" s="36">
        <f t="shared" si="48"/>
        <v>0.5</v>
      </c>
      <c r="H269" s="1">
        <v>0</v>
      </c>
      <c r="I269" s="37">
        <v>30</v>
      </c>
    </row>
    <row r="270" spans="2:9" x14ac:dyDescent="0.2">
      <c r="B270" s="1">
        <f t="shared" ref="B270:B283" si="49">B269</f>
        <v>1956</v>
      </c>
      <c r="C270" s="1" t="s">
        <v>229</v>
      </c>
      <c r="D270" s="2">
        <v>33</v>
      </c>
      <c r="E270" s="2">
        <v>1</v>
      </c>
      <c r="F270" s="2">
        <v>10</v>
      </c>
      <c r="G270" s="36">
        <f t="shared" si="48"/>
        <v>2.9166666666666665</v>
      </c>
      <c r="H270" s="1">
        <v>2</v>
      </c>
      <c r="I270" s="37">
        <v>55</v>
      </c>
    </row>
    <row r="271" spans="2:9" x14ac:dyDescent="0.2">
      <c r="B271" s="1">
        <f t="shared" si="49"/>
        <v>1956</v>
      </c>
      <c r="C271" s="1" t="s">
        <v>230</v>
      </c>
      <c r="D271" s="2">
        <v>22</v>
      </c>
      <c r="E271" s="2">
        <v>5</v>
      </c>
      <c r="F271" s="2">
        <v>2</v>
      </c>
      <c r="G271" s="36">
        <f t="shared" si="48"/>
        <v>0.5</v>
      </c>
      <c r="H271" s="1">
        <v>0</v>
      </c>
      <c r="I271" s="37">
        <v>30</v>
      </c>
    </row>
    <row r="272" spans="2:9" x14ac:dyDescent="0.2">
      <c r="B272" s="1">
        <f t="shared" si="49"/>
        <v>1956</v>
      </c>
      <c r="C272" s="1" t="s">
        <v>231</v>
      </c>
      <c r="D272" s="2">
        <v>0</v>
      </c>
      <c r="E272" s="2">
        <v>0</v>
      </c>
      <c r="F272" s="2">
        <v>0</v>
      </c>
      <c r="G272" s="36">
        <f t="shared" si="48"/>
        <v>0</v>
      </c>
      <c r="H272" s="1">
        <v>0</v>
      </c>
      <c r="I272" s="37">
        <v>0</v>
      </c>
    </row>
    <row r="273" spans="2:9" x14ac:dyDescent="0.2">
      <c r="B273" s="1">
        <f t="shared" si="49"/>
        <v>1956</v>
      </c>
      <c r="C273" s="1" t="s">
        <v>214</v>
      </c>
      <c r="D273" s="2">
        <v>27</v>
      </c>
      <c r="E273" s="2">
        <v>5</v>
      </c>
      <c r="F273" s="2">
        <v>4</v>
      </c>
      <c r="G273" s="36">
        <f t="shared" si="48"/>
        <v>1.3</v>
      </c>
      <c r="H273" s="1">
        <v>1</v>
      </c>
      <c r="I273" s="37">
        <v>18</v>
      </c>
    </row>
    <row r="274" spans="2:9" x14ac:dyDescent="0.2">
      <c r="B274" s="1">
        <f t="shared" si="49"/>
        <v>1956</v>
      </c>
      <c r="C274" s="1" t="s">
        <v>220</v>
      </c>
      <c r="D274" s="2">
        <v>39</v>
      </c>
      <c r="E274" s="2">
        <v>11</v>
      </c>
      <c r="F274" s="2">
        <v>2</v>
      </c>
      <c r="G274" s="36">
        <f t="shared" si="48"/>
        <v>0.16666666666666666</v>
      </c>
      <c r="H274" s="1">
        <v>0</v>
      </c>
      <c r="I274" s="37">
        <v>10</v>
      </c>
    </row>
    <row r="275" spans="2:9" x14ac:dyDescent="0.2">
      <c r="B275" s="1">
        <f t="shared" si="49"/>
        <v>1956</v>
      </c>
      <c r="C275" s="1" t="s">
        <v>221</v>
      </c>
      <c r="D275" s="2">
        <v>30</v>
      </c>
      <c r="E275" s="2">
        <v>9</v>
      </c>
      <c r="F275" s="2">
        <v>9</v>
      </c>
      <c r="G275" s="36">
        <f t="shared" si="48"/>
        <v>3.5833333333333335</v>
      </c>
      <c r="H275" s="1">
        <v>3</v>
      </c>
      <c r="I275" s="37">
        <v>35</v>
      </c>
    </row>
    <row r="276" spans="2:9" x14ac:dyDescent="0.2">
      <c r="B276" s="1">
        <f t="shared" si="49"/>
        <v>1956</v>
      </c>
      <c r="C276" s="1" t="s">
        <v>222</v>
      </c>
      <c r="D276" s="2">
        <v>25</v>
      </c>
      <c r="E276" s="2">
        <v>4</v>
      </c>
      <c r="F276" s="2">
        <v>5</v>
      </c>
      <c r="G276" s="36">
        <f t="shared" si="48"/>
        <v>0.58333333333333337</v>
      </c>
      <c r="H276" s="1">
        <v>0</v>
      </c>
      <c r="I276" s="37">
        <v>35</v>
      </c>
    </row>
    <row r="277" spans="2:9" x14ac:dyDescent="0.2">
      <c r="B277" s="1">
        <f t="shared" si="49"/>
        <v>1956</v>
      </c>
      <c r="C277" s="1" t="s">
        <v>223</v>
      </c>
      <c r="D277" s="2">
        <v>22</v>
      </c>
      <c r="E277" s="2">
        <v>4</v>
      </c>
      <c r="F277" s="2">
        <v>2</v>
      </c>
      <c r="G277" s="36">
        <f t="shared" si="48"/>
        <v>0.25</v>
      </c>
      <c r="H277" s="1">
        <v>0</v>
      </c>
      <c r="I277" s="37">
        <v>15</v>
      </c>
    </row>
    <row r="278" spans="2:9" x14ac:dyDescent="0.2">
      <c r="B278" s="1">
        <f t="shared" si="49"/>
        <v>1956</v>
      </c>
      <c r="C278" s="1" t="s">
        <v>224</v>
      </c>
      <c r="D278" s="2">
        <v>26</v>
      </c>
      <c r="E278" s="2">
        <v>3</v>
      </c>
      <c r="F278" s="2">
        <v>8</v>
      </c>
      <c r="G278" s="36">
        <f t="shared" si="48"/>
        <v>2.0833333333333335</v>
      </c>
      <c r="H278" s="1">
        <v>2</v>
      </c>
      <c r="I278" s="37">
        <v>5</v>
      </c>
    </row>
    <row r="279" spans="2:9" x14ac:dyDescent="0.2">
      <c r="B279" s="1">
        <f t="shared" si="49"/>
        <v>1956</v>
      </c>
      <c r="C279" s="15" t="s">
        <v>225</v>
      </c>
      <c r="D279" s="2">
        <v>18</v>
      </c>
      <c r="E279" s="2">
        <v>2</v>
      </c>
      <c r="F279" s="2">
        <v>7</v>
      </c>
      <c r="G279" s="47">
        <f t="shared" si="48"/>
        <v>8.5</v>
      </c>
      <c r="H279" s="1">
        <v>8</v>
      </c>
      <c r="I279" s="37">
        <v>30</v>
      </c>
    </row>
    <row r="280" spans="2:9" x14ac:dyDescent="0.2">
      <c r="B280" s="1">
        <f t="shared" si="49"/>
        <v>1956</v>
      </c>
      <c r="C280" s="59" t="s">
        <v>232</v>
      </c>
      <c r="D280" s="60">
        <f>SUM(D268:D279)</f>
        <v>285</v>
      </c>
      <c r="E280" s="60">
        <f t="shared" ref="E280" si="50">SUM(E268:E279)</f>
        <v>45</v>
      </c>
      <c r="F280" s="60">
        <f t="shared" ref="F280" si="51">SUM(F268:F279)</f>
        <v>54</v>
      </c>
      <c r="G280" s="61">
        <f>SUM(G268:G279)</f>
        <v>21.716666666666669</v>
      </c>
      <c r="H280" s="60">
        <f t="shared" ref="H280" si="52">SUM(H268:H279)</f>
        <v>17</v>
      </c>
      <c r="I280" s="60">
        <f t="shared" ref="I280" si="53">SUM(I268:I279)</f>
        <v>283</v>
      </c>
    </row>
    <row r="281" spans="2:9" x14ac:dyDescent="0.2">
      <c r="B281" s="21">
        <f t="shared" si="49"/>
        <v>1956</v>
      </c>
      <c r="C281" s="63" t="s">
        <v>1089</v>
      </c>
      <c r="D281" s="64">
        <v>20784</v>
      </c>
      <c r="E281" s="64">
        <v>20791</v>
      </c>
      <c r="G281" s="62"/>
      <c r="H281" s="20"/>
      <c r="I281" s="20"/>
    </row>
    <row r="282" spans="2:9" x14ac:dyDescent="0.2">
      <c r="B282" s="1">
        <f>B280</f>
        <v>1956</v>
      </c>
      <c r="C282" s="18" t="s">
        <v>1043</v>
      </c>
      <c r="D282" s="58">
        <v>20578</v>
      </c>
      <c r="E282" s="58">
        <v>20607</v>
      </c>
    </row>
    <row r="283" spans="2:9" ht="13.5" thickBot="1" x14ac:dyDescent="0.25">
      <c r="B283" s="12">
        <f t="shared" si="49"/>
        <v>1956</v>
      </c>
      <c r="C283" s="12" t="s">
        <v>1045</v>
      </c>
      <c r="D283" s="54">
        <v>20571</v>
      </c>
      <c r="E283" s="54">
        <v>20577</v>
      </c>
      <c r="F283" s="13"/>
      <c r="G283" s="13"/>
      <c r="H283" s="12"/>
      <c r="I283" s="50"/>
    </row>
    <row r="284" spans="2:9" x14ac:dyDescent="0.2">
      <c r="B284" s="1">
        <f>1+B268</f>
        <v>1957</v>
      </c>
      <c r="C284" s="1" t="s">
        <v>226</v>
      </c>
      <c r="D284" s="2">
        <v>44</v>
      </c>
      <c r="E284" s="2">
        <v>2</v>
      </c>
      <c r="F284" s="2">
        <v>10</v>
      </c>
      <c r="G284" s="36">
        <f t="shared" ref="G284:G295" si="54">H284+I284/60</f>
        <v>2.5</v>
      </c>
      <c r="H284" s="1">
        <v>2</v>
      </c>
      <c r="I284" s="37">
        <v>30</v>
      </c>
    </row>
    <row r="285" spans="2:9" x14ac:dyDescent="0.2">
      <c r="B285" s="1">
        <f>B284</f>
        <v>1957</v>
      </c>
      <c r="C285" s="1" t="s">
        <v>228</v>
      </c>
      <c r="D285" s="2">
        <v>27</v>
      </c>
      <c r="E285" s="2">
        <v>0</v>
      </c>
      <c r="F285" s="2">
        <v>5</v>
      </c>
      <c r="G285" s="36">
        <f t="shared" si="54"/>
        <v>1.5</v>
      </c>
      <c r="H285" s="1">
        <v>1</v>
      </c>
      <c r="I285" s="37">
        <v>30</v>
      </c>
    </row>
    <row r="286" spans="2:9" x14ac:dyDescent="0.2">
      <c r="B286" s="1">
        <f t="shared" ref="B286:B298" si="55">B285</f>
        <v>1957</v>
      </c>
      <c r="C286" s="1" t="s">
        <v>229</v>
      </c>
      <c r="D286" s="2">
        <v>38</v>
      </c>
      <c r="E286" s="2">
        <v>8</v>
      </c>
      <c r="F286" s="2">
        <v>8</v>
      </c>
      <c r="G286" s="36">
        <f t="shared" si="54"/>
        <v>1.2166666666666668</v>
      </c>
      <c r="H286" s="1">
        <v>1</v>
      </c>
      <c r="I286" s="37">
        <v>13</v>
      </c>
    </row>
    <row r="287" spans="2:9" x14ac:dyDescent="0.2">
      <c r="B287" s="1">
        <f t="shared" si="55"/>
        <v>1957</v>
      </c>
      <c r="C287" s="1" t="s">
        <v>230</v>
      </c>
      <c r="D287" s="2">
        <v>28</v>
      </c>
      <c r="E287" s="2">
        <v>5</v>
      </c>
      <c r="F287" s="2">
        <v>8</v>
      </c>
      <c r="G287" s="36">
        <f t="shared" si="54"/>
        <v>1.9166666666666665</v>
      </c>
      <c r="H287" s="1">
        <v>1</v>
      </c>
      <c r="I287" s="37">
        <v>55</v>
      </c>
    </row>
    <row r="288" spans="2:9" x14ac:dyDescent="0.2">
      <c r="B288" s="1">
        <f t="shared" si="55"/>
        <v>1957</v>
      </c>
      <c r="C288" s="1" t="s">
        <v>231</v>
      </c>
      <c r="D288" s="2">
        <v>35</v>
      </c>
      <c r="E288" s="2">
        <v>8</v>
      </c>
      <c r="F288" s="2">
        <v>5</v>
      </c>
      <c r="G288" s="36">
        <f t="shared" si="54"/>
        <v>3.5</v>
      </c>
      <c r="H288" s="1">
        <v>3</v>
      </c>
      <c r="I288" s="37">
        <v>30</v>
      </c>
    </row>
    <row r="289" spans="2:9" x14ac:dyDescent="0.2">
      <c r="B289" s="1">
        <f t="shared" si="55"/>
        <v>1957</v>
      </c>
      <c r="C289" s="1" t="s">
        <v>214</v>
      </c>
      <c r="D289" s="2">
        <v>34</v>
      </c>
      <c r="E289" s="2">
        <v>11</v>
      </c>
      <c r="F289" s="2">
        <v>6</v>
      </c>
      <c r="G289" s="36">
        <f t="shared" si="54"/>
        <v>1.4166666666666667</v>
      </c>
      <c r="H289" s="1">
        <v>1</v>
      </c>
      <c r="I289" s="37">
        <v>25</v>
      </c>
    </row>
    <row r="290" spans="2:9" x14ac:dyDescent="0.2">
      <c r="B290" s="1">
        <f t="shared" si="55"/>
        <v>1957</v>
      </c>
      <c r="C290" s="1" t="s">
        <v>220</v>
      </c>
      <c r="D290" s="2">
        <v>46</v>
      </c>
      <c r="E290" s="2">
        <v>6</v>
      </c>
      <c r="F290" s="2">
        <v>11</v>
      </c>
      <c r="G290" s="36">
        <f t="shared" si="54"/>
        <v>2.9166666666666665</v>
      </c>
      <c r="H290" s="1">
        <v>2</v>
      </c>
      <c r="I290" s="37">
        <v>55</v>
      </c>
    </row>
    <row r="291" spans="2:9" x14ac:dyDescent="0.2">
      <c r="B291" s="1">
        <f t="shared" si="55"/>
        <v>1957</v>
      </c>
      <c r="C291" s="1" t="s">
        <v>221</v>
      </c>
      <c r="D291" s="2">
        <v>23</v>
      </c>
      <c r="E291" s="2">
        <v>8</v>
      </c>
      <c r="F291" s="2">
        <v>2</v>
      </c>
      <c r="G291" s="36">
        <f t="shared" si="54"/>
        <v>1.1666666666666667</v>
      </c>
      <c r="H291" s="1">
        <v>1</v>
      </c>
      <c r="I291" s="37">
        <v>10</v>
      </c>
    </row>
    <row r="292" spans="2:9" x14ac:dyDescent="0.2">
      <c r="B292" s="1">
        <f t="shared" si="55"/>
        <v>1957</v>
      </c>
      <c r="C292" s="1" t="s">
        <v>222</v>
      </c>
      <c r="D292" s="2">
        <v>16</v>
      </c>
      <c r="E292" s="2">
        <v>3</v>
      </c>
      <c r="F292" s="2">
        <v>5</v>
      </c>
      <c r="G292" s="36">
        <f t="shared" si="54"/>
        <v>1.1666666666666667</v>
      </c>
      <c r="H292" s="1">
        <v>1</v>
      </c>
      <c r="I292" s="37">
        <v>10</v>
      </c>
    </row>
    <row r="293" spans="2:9" x14ac:dyDescent="0.2">
      <c r="B293" s="1">
        <f t="shared" si="55"/>
        <v>1957</v>
      </c>
      <c r="C293" s="1" t="s">
        <v>223</v>
      </c>
      <c r="D293" s="2">
        <v>21</v>
      </c>
      <c r="E293" s="2">
        <v>4</v>
      </c>
      <c r="F293" s="2">
        <v>2</v>
      </c>
      <c r="G293" s="36">
        <f t="shared" si="54"/>
        <v>0.3</v>
      </c>
      <c r="H293" s="1">
        <v>0</v>
      </c>
      <c r="I293" s="37">
        <v>18</v>
      </c>
    </row>
    <row r="294" spans="2:9" x14ac:dyDescent="0.2">
      <c r="B294" s="1">
        <f t="shared" si="55"/>
        <v>1957</v>
      </c>
      <c r="C294" s="1" t="s">
        <v>224</v>
      </c>
      <c r="D294" s="2">
        <v>35</v>
      </c>
      <c r="E294" s="2">
        <v>2</v>
      </c>
      <c r="F294" s="2">
        <v>13</v>
      </c>
      <c r="G294" s="36">
        <f t="shared" si="54"/>
        <v>2.8333333333333335</v>
      </c>
      <c r="H294" s="1">
        <v>2</v>
      </c>
      <c r="I294" s="37">
        <v>50</v>
      </c>
    </row>
    <row r="295" spans="2:9" x14ac:dyDescent="0.2">
      <c r="B295" s="1">
        <f t="shared" si="55"/>
        <v>1957</v>
      </c>
      <c r="C295" s="15" t="s">
        <v>225</v>
      </c>
      <c r="D295" s="2">
        <v>28</v>
      </c>
      <c r="E295" s="2">
        <v>3</v>
      </c>
      <c r="F295" s="2">
        <v>7</v>
      </c>
      <c r="G295" s="47">
        <f t="shared" si="54"/>
        <v>3.0833333333333335</v>
      </c>
      <c r="H295" s="1">
        <v>3</v>
      </c>
      <c r="I295" s="37">
        <v>5</v>
      </c>
    </row>
    <row r="296" spans="2:9" x14ac:dyDescent="0.2">
      <c r="B296" s="1">
        <f t="shared" si="55"/>
        <v>1957</v>
      </c>
      <c r="C296" s="59" t="s">
        <v>232</v>
      </c>
      <c r="D296" s="60">
        <f>SUM(D284:D295)</f>
        <v>375</v>
      </c>
      <c r="E296" s="60">
        <f t="shared" ref="E296" si="56">SUM(E284:E295)</f>
        <v>60</v>
      </c>
      <c r="F296" s="60">
        <f t="shared" ref="F296" si="57">SUM(F284:F295)</f>
        <v>82</v>
      </c>
      <c r="G296" s="61">
        <f>SUM(G284:G295)</f>
        <v>23.516666666666666</v>
      </c>
      <c r="H296" s="60">
        <f t="shared" ref="H296" si="58">SUM(H284:H295)</f>
        <v>18</v>
      </c>
      <c r="I296" s="60">
        <f t="shared" ref="I296" si="59">SUM(I284:I295)</f>
        <v>331</v>
      </c>
    </row>
    <row r="297" spans="2:9" x14ac:dyDescent="0.2">
      <c r="B297" s="1">
        <f t="shared" si="55"/>
        <v>1957</v>
      </c>
      <c r="C297" s="18" t="s">
        <v>1043</v>
      </c>
      <c r="D297" s="58">
        <v>21061</v>
      </c>
      <c r="E297" s="58">
        <v>21075</v>
      </c>
      <c r="G297" s="58">
        <v>21151</v>
      </c>
      <c r="H297" s="58">
        <v>21165</v>
      </c>
    </row>
    <row r="298" spans="2:9" ht="13.5" thickBot="1" x14ac:dyDescent="0.25">
      <c r="B298" s="12">
        <f t="shared" si="55"/>
        <v>1957</v>
      </c>
      <c r="C298" s="12" t="s">
        <v>1045</v>
      </c>
      <c r="D298" s="54"/>
      <c r="E298" s="54"/>
      <c r="F298" s="13"/>
      <c r="G298" s="13"/>
      <c r="H298" s="12"/>
      <c r="I298" s="50"/>
    </row>
    <row r="299" spans="2:9" x14ac:dyDescent="0.2">
      <c r="B299" s="1">
        <f>1+B284</f>
        <v>1958</v>
      </c>
      <c r="C299" s="1" t="s">
        <v>226</v>
      </c>
      <c r="D299" s="2">
        <v>40</v>
      </c>
      <c r="E299" s="2">
        <v>2</v>
      </c>
      <c r="F299" s="2">
        <v>8</v>
      </c>
      <c r="G299" s="36">
        <f t="shared" ref="G299:G310" si="60">H299+I299/60</f>
        <v>4.75</v>
      </c>
      <c r="H299" s="1">
        <v>4</v>
      </c>
      <c r="I299" s="37">
        <v>45</v>
      </c>
    </row>
    <row r="300" spans="2:9" x14ac:dyDescent="0.2">
      <c r="B300" s="1">
        <f>B299</f>
        <v>1958</v>
      </c>
      <c r="C300" s="1" t="s">
        <v>228</v>
      </c>
      <c r="D300" s="2">
        <v>43</v>
      </c>
      <c r="E300" s="2">
        <v>5</v>
      </c>
      <c r="F300" s="2">
        <v>9</v>
      </c>
      <c r="G300" s="36">
        <f t="shared" si="60"/>
        <v>2.4166666666666665</v>
      </c>
      <c r="H300" s="1">
        <v>2</v>
      </c>
      <c r="I300" s="37">
        <v>25</v>
      </c>
    </row>
    <row r="301" spans="2:9" x14ac:dyDescent="0.2">
      <c r="B301" s="1">
        <f t="shared" ref="B301:B316" si="61">B300</f>
        <v>1958</v>
      </c>
      <c r="C301" s="1" t="s">
        <v>229</v>
      </c>
      <c r="D301" s="2">
        <v>45</v>
      </c>
      <c r="E301" s="2">
        <v>7</v>
      </c>
      <c r="F301" s="2">
        <v>14</v>
      </c>
      <c r="G301" s="36">
        <f t="shared" si="60"/>
        <v>5.416666666666667</v>
      </c>
      <c r="H301" s="1">
        <v>5</v>
      </c>
      <c r="I301" s="37">
        <v>25</v>
      </c>
    </row>
    <row r="302" spans="2:9" x14ac:dyDescent="0.2">
      <c r="B302" s="1">
        <f t="shared" si="61"/>
        <v>1958</v>
      </c>
      <c r="C302" s="1" t="s">
        <v>230</v>
      </c>
      <c r="D302" s="2">
        <v>29</v>
      </c>
      <c r="E302" s="2">
        <v>6</v>
      </c>
      <c r="F302" s="2">
        <v>6</v>
      </c>
      <c r="G302" s="36">
        <f t="shared" si="60"/>
        <v>1.3333333333333333</v>
      </c>
      <c r="H302" s="1">
        <v>1</v>
      </c>
      <c r="I302" s="37">
        <v>20</v>
      </c>
    </row>
    <row r="303" spans="2:9" x14ac:dyDescent="0.2">
      <c r="B303" s="1">
        <f t="shared" si="61"/>
        <v>1958</v>
      </c>
      <c r="C303" s="1" t="s">
        <v>231</v>
      </c>
      <c r="D303" s="2">
        <v>33</v>
      </c>
      <c r="E303" s="2">
        <v>5</v>
      </c>
      <c r="F303" s="2">
        <v>8</v>
      </c>
      <c r="G303" s="36">
        <f t="shared" si="60"/>
        <v>7.666666666666667</v>
      </c>
      <c r="H303" s="1">
        <v>7</v>
      </c>
      <c r="I303" s="37">
        <v>40</v>
      </c>
    </row>
    <row r="304" spans="2:9" x14ac:dyDescent="0.2">
      <c r="B304" s="1">
        <f t="shared" si="61"/>
        <v>1958</v>
      </c>
      <c r="C304" s="1" t="s">
        <v>214</v>
      </c>
      <c r="D304" s="2">
        <v>23</v>
      </c>
      <c r="E304" s="2">
        <v>7</v>
      </c>
      <c r="F304" s="2">
        <v>4</v>
      </c>
      <c r="G304" s="36">
        <f t="shared" si="60"/>
        <v>0.58333333333333337</v>
      </c>
      <c r="H304" s="1">
        <v>0</v>
      </c>
      <c r="I304" s="37">
        <v>35</v>
      </c>
    </row>
    <row r="305" spans="2:9" x14ac:dyDescent="0.2">
      <c r="B305" s="1">
        <f t="shared" si="61"/>
        <v>1958</v>
      </c>
      <c r="C305" s="1" t="s">
        <v>220</v>
      </c>
      <c r="D305" s="2">
        <v>19</v>
      </c>
      <c r="E305" s="2">
        <v>3</v>
      </c>
      <c r="F305" s="2">
        <v>2</v>
      </c>
      <c r="G305" s="36">
        <f t="shared" si="60"/>
        <v>0.16666666666666666</v>
      </c>
      <c r="H305" s="1">
        <v>0</v>
      </c>
      <c r="I305" s="37">
        <v>10</v>
      </c>
    </row>
    <row r="306" spans="2:9" x14ac:dyDescent="0.2">
      <c r="B306" s="1">
        <f t="shared" si="61"/>
        <v>1958</v>
      </c>
      <c r="C306" s="1" t="s">
        <v>221</v>
      </c>
      <c r="D306" s="2">
        <v>0</v>
      </c>
      <c r="E306" s="2">
        <v>0</v>
      </c>
      <c r="F306" s="2">
        <v>0</v>
      </c>
      <c r="G306" s="36">
        <f t="shared" si="60"/>
        <v>0</v>
      </c>
      <c r="H306" s="1">
        <v>0</v>
      </c>
      <c r="I306" s="37">
        <v>0</v>
      </c>
    </row>
    <row r="307" spans="2:9" x14ac:dyDescent="0.2">
      <c r="B307" s="1">
        <f t="shared" si="61"/>
        <v>1958</v>
      </c>
      <c r="C307" s="1" t="s">
        <v>222</v>
      </c>
      <c r="D307" s="2">
        <v>11</v>
      </c>
      <c r="E307" s="2">
        <v>1</v>
      </c>
      <c r="F307" s="2">
        <v>3</v>
      </c>
      <c r="G307" s="36">
        <f t="shared" si="60"/>
        <v>3.6666666666666665</v>
      </c>
      <c r="H307" s="1">
        <v>3</v>
      </c>
      <c r="I307" s="37">
        <v>40</v>
      </c>
    </row>
    <row r="308" spans="2:9" x14ac:dyDescent="0.2">
      <c r="B308" s="1">
        <f t="shared" si="61"/>
        <v>1958</v>
      </c>
      <c r="C308" s="1" t="s">
        <v>223</v>
      </c>
      <c r="D308" s="2">
        <v>23</v>
      </c>
      <c r="E308" s="2">
        <v>4</v>
      </c>
      <c r="F308" s="2">
        <v>6</v>
      </c>
      <c r="G308" s="36">
        <f t="shared" si="60"/>
        <v>7.416666666666667</v>
      </c>
      <c r="H308" s="1">
        <v>7</v>
      </c>
      <c r="I308" s="37">
        <v>25</v>
      </c>
    </row>
    <row r="309" spans="2:9" x14ac:dyDescent="0.2">
      <c r="B309" s="1">
        <f t="shared" si="61"/>
        <v>1958</v>
      </c>
      <c r="C309" s="1" t="s">
        <v>224</v>
      </c>
      <c r="D309" s="2">
        <v>18</v>
      </c>
      <c r="E309" s="2">
        <v>2</v>
      </c>
      <c r="F309" s="2">
        <v>7</v>
      </c>
      <c r="G309" s="36">
        <f t="shared" si="60"/>
        <v>1.8333333333333335</v>
      </c>
      <c r="H309" s="1">
        <v>1</v>
      </c>
      <c r="I309" s="37">
        <v>50</v>
      </c>
    </row>
    <row r="310" spans="2:9" x14ac:dyDescent="0.2">
      <c r="B310" s="1">
        <f t="shared" si="61"/>
        <v>1958</v>
      </c>
      <c r="C310" s="15" t="s">
        <v>225</v>
      </c>
      <c r="D310" s="2">
        <v>9</v>
      </c>
      <c r="E310" s="2">
        <v>1</v>
      </c>
      <c r="F310" s="2">
        <v>4</v>
      </c>
      <c r="G310" s="47">
        <f t="shared" si="60"/>
        <v>1.3333333333333333</v>
      </c>
      <c r="H310" s="1">
        <v>1</v>
      </c>
      <c r="I310" s="37">
        <v>20</v>
      </c>
    </row>
    <row r="311" spans="2:9" x14ac:dyDescent="0.2">
      <c r="B311" s="1">
        <f t="shared" si="61"/>
        <v>1958</v>
      </c>
      <c r="C311" s="59" t="s">
        <v>232</v>
      </c>
      <c r="D311" s="60">
        <f>SUM(D299:D310)</f>
        <v>293</v>
      </c>
      <c r="E311" s="60">
        <f t="shared" ref="E311" si="62">SUM(E299:E310)</f>
        <v>43</v>
      </c>
      <c r="F311" s="60">
        <f t="shared" ref="F311" si="63">SUM(F299:F310)</f>
        <v>71</v>
      </c>
      <c r="G311" s="61">
        <f>SUM(G299:G310)</f>
        <v>36.583333333333336</v>
      </c>
      <c r="H311" s="60">
        <f t="shared" ref="H311" si="64">SUM(H299:H310)</f>
        <v>31</v>
      </c>
      <c r="I311" s="60">
        <f t="shared" ref="I311" si="65">SUM(I299:I310)</f>
        <v>335</v>
      </c>
    </row>
    <row r="312" spans="2:9" x14ac:dyDescent="0.2">
      <c r="B312" s="1">
        <f t="shared" si="61"/>
        <v>1958</v>
      </c>
      <c r="C312" s="18" t="s">
        <v>1090</v>
      </c>
      <c r="D312" s="58">
        <v>21330</v>
      </c>
      <c r="E312" s="58">
        <v>21351</v>
      </c>
      <c r="F312" s="58"/>
      <c r="G312" s="62"/>
      <c r="H312" s="20"/>
      <c r="I312" s="20"/>
    </row>
    <row r="313" spans="2:9" x14ac:dyDescent="0.2">
      <c r="B313" s="21">
        <f t="shared" si="61"/>
        <v>1958</v>
      </c>
      <c r="C313" s="63" t="s">
        <v>1091</v>
      </c>
      <c r="D313" s="64">
        <v>21371</v>
      </c>
      <c r="E313" s="58"/>
      <c r="F313" s="58"/>
      <c r="G313" s="62"/>
      <c r="H313" s="20"/>
      <c r="I313" s="20"/>
    </row>
    <row r="314" spans="2:9" x14ac:dyDescent="0.2">
      <c r="B314" s="21">
        <f t="shared" si="61"/>
        <v>1958</v>
      </c>
      <c r="C314" s="63" t="s">
        <v>1095</v>
      </c>
      <c r="D314" s="64">
        <f>D313</f>
        <v>21371</v>
      </c>
      <c r="E314" s="58"/>
      <c r="F314" s="58"/>
      <c r="G314" s="62"/>
      <c r="H314" s="20"/>
      <c r="I314" s="20"/>
    </row>
    <row r="315" spans="2:9" x14ac:dyDescent="0.2">
      <c r="B315" s="1">
        <f>B311</f>
        <v>1958</v>
      </c>
      <c r="C315" s="18" t="s">
        <v>1043</v>
      </c>
      <c r="D315" s="58">
        <v>21394</v>
      </c>
      <c r="E315" s="58">
        <v>21428</v>
      </c>
    </row>
    <row r="316" spans="2:9" ht="13.5" thickBot="1" x14ac:dyDescent="0.25">
      <c r="B316" s="12">
        <f t="shared" si="61"/>
        <v>1958</v>
      </c>
      <c r="C316" s="12" t="s">
        <v>1045</v>
      </c>
      <c r="D316" s="54"/>
      <c r="E316" s="54"/>
      <c r="F316" s="13"/>
      <c r="G316" s="13"/>
      <c r="H316" s="12"/>
      <c r="I316" s="50"/>
    </row>
    <row r="317" spans="2:9" x14ac:dyDescent="0.2">
      <c r="B317" s="1">
        <f>1+B299</f>
        <v>1959</v>
      </c>
      <c r="C317" s="1" t="s">
        <v>226</v>
      </c>
      <c r="D317" s="2">
        <v>12</v>
      </c>
      <c r="E317" s="2">
        <v>2</v>
      </c>
      <c r="F317" s="2">
        <v>7</v>
      </c>
      <c r="G317" s="36">
        <f t="shared" ref="G317:G328" si="66">H317+I317/60</f>
        <v>2.4166666666666665</v>
      </c>
      <c r="H317" s="2">
        <v>2</v>
      </c>
      <c r="I317" s="37">
        <v>25</v>
      </c>
    </row>
    <row r="318" spans="2:9" x14ac:dyDescent="0.2">
      <c r="B318" s="1">
        <f>B317</f>
        <v>1959</v>
      </c>
      <c r="C318" s="1" t="s">
        <v>228</v>
      </c>
      <c r="D318" s="2">
        <v>14</v>
      </c>
      <c r="E318" s="2">
        <v>7</v>
      </c>
      <c r="F318" s="2">
        <v>5</v>
      </c>
      <c r="G318" s="36">
        <f t="shared" si="66"/>
        <v>3.6666666666666665</v>
      </c>
      <c r="H318" s="2">
        <v>3</v>
      </c>
      <c r="I318" s="37">
        <v>40</v>
      </c>
    </row>
    <row r="319" spans="2:9" x14ac:dyDescent="0.2">
      <c r="B319" s="1">
        <f t="shared" ref="B319:B332" si="67">B318</f>
        <v>1959</v>
      </c>
      <c r="C319" s="1" t="s">
        <v>229</v>
      </c>
      <c r="D319" s="2">
        <v>19</v>
      </c>
      <c r="E319" s="2">
        <v>3</v>
      </c>
      <c r="F319" s="2">
        <v>8</v>
      </c>
      <c r="G319" s="36">
        <f t="shared" si="66"/>
        <v>6.416666666666667</v>
      </c>
      <c r="H319" s="2">
        <v>6</v>
      </c>
      <c r="I319" s="37">
        <v>25</v>
      </c>
    </row>
    <row r="320" spans="2:9" x14ac:dyDescent="0.2">
      <c r="B320" s="1">
        <f t="shared" si="67"/>
        <v>1959</v>
      </c>
      <c r="C320" s="1" t="s">
        <v>230</v>
      </c>
      <c r="D320" s="2">
        <v>16</v>
      </c>
      <c r="E320" s="2">
        <v>7</v>
      </c>
      <c r="F320" s="2">
        <v>3</v>
      </c>
      <c r="G320" s="36">
        <f t="shared" si="66"/>
        <v>1.1666666666666667</v>
      </c>
      <c r="H320" s="2">
        <v>1</v>
      </c>
      <c r="I320" s="37">
        <v>10</v>
      </c>
    </row>
    <row r="321" spans="2:9" x14ac:dyDescent="0.2">
      <c r="B321" s="1">
        <f t="shared" si="67"/>
        <v>1959</v>
      </c>
      <c r="C321" s="1" t="s">
        <v>231</v>
      </c>
      <c r="D321" s="2">
        <v>28</v>
      </c>
      <c r="E321" s="2">
        <v>8</v>
      </c>
      <c r="F321" s="2">
        <v>12</v>
      </c>
      <c r="G321" s="36">
        <f t="shared" si="66"/>
        <v>6.833333333333333</v>
      </c>
      <c r="H321" s="2">
        <v>6</v>
      </c>
      <c r="I321" s="37">
        <v>50</v>
      </c>
    </row>
    <row r="322" spans="2:9" x14ac:dyDescent="0.2">
      <c r="B322" s="1">
        <f t="shared" si="67"/>
        <v>1959</v>
      </c>
      <c r="C322" s="1" t="s">
        <v>214</v>
      </c>
      <c r="D322" s="2">
        <v>23</v>
      </c>
      <c r="E322" s="2">
        <v>5</v>
      </c>
      <c r="F322" s="2">
        <v>15</v>
      </c>
      <c r="G322" s="36">
        <f t="shared" si="66"/>
        <v>7.9666666666666668</v>
      </c>
      <c r="H322" s="2">
        <v>7</v>
      </c>
      <c r="I322" s="37">
        <v>58</v>
      </c>
    </row>
    <row r="323" spans="2:9" x14ac:dyDescent="0.2">
      <c r="B323" s="1">
        <f t="shared" si="67"/>
        <v>1959</v>
      </c>
      <c r="C323" s="1" t="s">
        <v>220</v>
      </c>
      <c r="D323" s="2">
        <v>20</v>
      </c>
      <c r="E323" s="2">
        <v>6</v>
      </c>
      <c r="F323" s="2">
        <v>6</v>
      </c>
      <c r="G323" s="36">
        <f t="shared" si="66"/>
        <v>2.5833333333333335</v>
      </c>
      <c r="H323" s="2">
        <v>2</v>
      </c>
      <c r="I323" s="37">
        <v>35</v>
      </c>
    </row>
    <row r="324" spans="2:9" x14ac:dyDescent="0.2">
      <c r="B324" s="1">
        <f t="shared" si="67"/>
        <v>1959</v>
      </c>
      <c r="C324" s="1" t="s">
        <v>221</v>
      </c>
      <c r="D324" s="2">
        <v>14</v>
      </c>
      <c r="E324" s="2">
        <v>6</v>
      </c>
      <c r="F324" s="2">
        <v>3</v>
      </c>
      <c r="G324" s="36">
        <f t="shared" si="66"/>
        <v>0.75</v>
      </c>
      <c r="H324" s="2">
        <v>0</v>
      </c>
      <c r="I324" s="37">
        <v>45</v>
      </c>
    </row>
    <row r="325" spans="2:9" x14ac:dyDescent="0.2">
      <c r="B325" s="1">
        <f t="shared" si="67"/>
        <v>1959</v>
      </c>
      <c r="C325" s="1" t="s">
        <v>222</v>
      </c>
      <c r="D325" s="2">
        <v>12</v>
      </c>
      <c r="E325" s="2">
        <v>2</v>
      </c>
      <c r="F325" s="2">
        <v>5</v>
      </c>
      <c r="G325" s="36">
        <f t="shared" si="66"/>
        <v>1.9166666666666665</v>
      </c>
      <c r="H325" s="2">
        <v>1</v>
      </c>
      <c r="I325" s="37">
        <v>55</v>
      </c>
    </row>
    <row r="326" spans="2:9" x14ac:dyDescent="0.2">
      <c r="B326" s="1">
        <f t="shared" si="67"/>
        <v>1959</v>
      </c>
      <c r="C326" s="1" t="s">
        <v>223</v>
      </c>
      <c r="D326" s="2">
        <v>6</v>
      </c>
      <c r="E326" s="2">
        <v>3</v>
      </c>
      <c r="F326" s="2">
        <v>1</v>
      </c>
      <c r="G326" s="36">
        <f t="shared" si="66"/>
        <v>0.41666666666666669</v>
      </c>
      <c r="H326" s="2">
        <v>0</v>
      </c>
      <c r="I326" s="37">
        <v>25</v>
      </c>
    </row>
    <row r="327" spans="2:9" x14ac:dyDescent="0.2">
      <c r="B327" s="1">
        <f t="shared" si="67"/>
        <v>1959</v>
      </c>
      <c r="C327" s="1" t="s">
        <v>224</v>
      </c>
      <c r="D327" s="2">
        <v>0</v>
      </c>
      <c r="G327" s="36">
        <f t="shared" si="66"/>
        <v>0</v>
      </c>
    </row>
    <row r="328" spans="2:9" x14ac:dyDescent="0.2">
      <c r="B328" s="1">
        <f t="shared" si="67"/>
        <v>1959</v>
      </c>
      <c r="C328" s="15" t="s">
        <v>225</v>
      </c>
      <c r="D328" s="2">
        <v>0</v>
      </c>
      <c r="G328" s="47">
        <f t="shared" si="66"/>
        <v>0</v>
      </c>
    </row>
    <row r="329" spans="2:9" x14ac:dyDescent="0.2">
      <c r="B329" s="1">
        <f t="shared" si="67"/>
        <v>1959</v>
      </c>
      <c r="C329" s="59" t="s">
        <v>232</v>
      </c>
      <c r="D329" s="60">
        <f>SUM(D317:D328)</f>
        <v>164</v>
      </c>
      <c r="E329" s="60">
        <f t="shared" ref="E329" si="68">SUM(E317:E328)</f>
        <v>49</v>
      </c>
      <c r="F329" s="60">
        <f t="shared" ref="F329" si="69">SUM(F317:F328)</f>
        <v>65</v>
      </c>
      <c r="G329" s="61">
        <f>SUM(G317:G328)</f>
        <v>34.133333333333333</v>
      </c>
      <c r="H329" s="60">
        <f>SUM(H317:H328)</f>
        <v>28</v>
      </c>
      <c r="I329" s="60">
        <f t="shared" ref="I329" si="70">SUM(I317:I328)</f>
        <v>368</v>
      </c>
    </row>
    <row r="330" spans="2:9" x14ac:dyDescent="0.2">
      <c r="B330" s="1">
        <f t="shared" si="67"/>
        <v>1959</v>
      </c>
      <c r="C330" s="18" t="s">
        <v>1043</v>
      </c>
      <c r="D330" s="58">
        <v>21839</v>
      </c>
      <c r="E330" s="58">
        <v>21873</v>
      </c>
    </row>
    <row r="331" spans="2:9" x14ac:dyDescent="0.2">
      <c r="B331" s="1">
        <f t="shared" si="67"/>
        <v>1959</v>
      </c>
      <c r="C331" s="18" t="s">
        <v>1096</v>
      </c>
      <c r="D331" s="58">
        <v>21874</v>
      </c>
      <c r="E331" s="58">
        <v>21906</v>
      </c>
    </row>
    <row r="332" spans="2:9" x14ac:dyDescent="0.2">
      <c r="B332" s="21">
        <f t="shared" si="67"/>
        <v>1959</v>
      </c>
      <c r="C332" s="63" t="s">
        <v>1097</v>
      </c>
      <c r="D332" s="64">
        <v>21907</v>
      </c>
      <c r="E332" s="64">
        <v>21972</v>
      </c>
    </row>
    <row r="333" spans="2:9" x14ac:dyDescent="0.2">
      <c r="C333" s="18"/>
      <c r="D333" s="58"/>
      <c r="E333" s="58"/>
    </row>
  </sheetData>
  <mergeCells count="3">
    <mergeCell ref="G1:I1"/>
    <mergeCell ref="F39:G39"/>
    <mergeCell ref="D11:I11"/>
  </mergeCells>
  <phoneticPr fontId="0" type="noConversion"/>
  <pageMargins left="0.75" right="0.75" top="1" bottom="1" header="0.5" footer="0.5"/>
  <pageSetup orientation="portrait"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6"/>
  <sheetViews>
    <sheetView topLeftCell="A220" workbookViewId="0">
      <selection activeCell="G3" sqref="G3:G259"/>
    </sheetView>
    <sheetView workbookViewId="1"/>
  </sheetViews>
  <sheetFormatPr defaultRowHeight="12.75" x14ac:dyDescent="0.2"/>
  <cols>
    <col min="1" max="1" width="9.140625" style="1"/>
    <col min="2" max="2" width="5.140625" style="1" customWidth="1"/>
    <col min="3" max="3" width="8.28515625" style="1" customWidth="1"/>
    <col min="4" max="5" width="10.42578125" style="2" bestFit="1" customWidth="1"/>
    <col min="6" max="6" width="10.7109375" style="2" customWidth="1"/>
    <col min="7" max="7" width="10.42578125" style="2" bestFit="1" customWidth="1"/>
    <col min="8" max="8" width="9.28515625" style="1" bestFit="1" customWidth="1"/>
    <col min="9" max="9" width="9.28515625" style="37" bestFit="1" customWidth="1"/>
    <col min="10" max="16384" width="9.140625" style="1"/>
  </cols>
  <sheetData>
    <row r="1" spans="2:12" x14ac:dyDescent="0.2">
      <c r="B1" s="45" t="s">
        <v>215</v>
      </c>
      <c r="C1" s="45" t="s">
        <v>216</v>
      </c>
      <c r="D1" s="45" t="s">
        <v>35</v>
      </c>
      <c r="E1" s="45" t="s">
        <v>44</v>
      </c>
      <c r="F1" s="45" t="s">
        <v>37</v>
      </c>
      <c r="G1" s="474" t="s">
        <v>219</v>
      </c>
      <c r="H1" s="474"/>
      <c r="I1" s="474"/>
      <c r="J1" s="475" t="s">
        <v>1937</v>
      </c>
      <c r="K1" s="475"/>
      <c r="L1" s="475"/>
    </row>
    <row r="2" spans="2:12" ht="13.5" thickBot="1" x14ac:dyDescent="0.25">
      <c r="B2" s="10"/>
      <c r="C2" s="10"/>
      <c r="D2" s="10"/>
      <c r="E2" s="10"/>
      <c r="F2" s="10"/>
      <c r="G2" s="10" t="s">
        <v>1082</v>
      </c>
      <c r="H2" s="10" t="s">
        <v>217</v>
      </c>
      <c r="I2" s="46" t="s">
        <v>218</v>
      </c>
      <c r="J2" s="10" t="s">
        <v>35</v>
      </c>
      <c r="K2" s="179" t="s">
        <v>44</v>
      </c>
      <c r="L2" s="179" t="s">
        <v>37</v>
      </c>
    </row>
    <row r="3" spans="2:12" x14ac:dyDescent="0.2">
      <c r="B3" s="1">
        <v>1938</v>
      </c>
      <c r="C3" s="1">
        <v>6</v>
      </c>
      <c r="D3" s="2">
        <v>6</v>
      </c>
      <c r="E3" s="2">
        <v>4</v>
      </c>
      <c r="F3" s="2">
        <v>1</v>
      </c>
      <c r="G3" s="36">
        <f t="shared" ref="G3:G9" si="0">H3+I3/60</f>
        <v>0.75</v>
      </c>
      <c r="H3" s="1">
        <v>0</v>
      </c>
      <c r="I3" s="37">
        <v>45</v>
      </c>
    </row>
    <row r="4" spans="2:12" x14ac:dyDescent="0.2">
      <c r="C4" s="1">
        <f>1+C3</f>
        <v>7</v>
      </c>
      <c r="D4" s="2">
        <v>2</v>
      </c>
      <c r="E4" s="2">
        <v>1</v>
      </c>
      <c r="F4" s="2">
        <v>0</v>
      </c>
      <c r="G4" s="36">
        <f t="shared" si="0"/>
        <v>0</v>
      </c>
      <c r="H4" s="1">
        <v>0</v>
      </c>
      <c r="I4" s="37">
        <v>0</v>
      </c>
    </row>
    <row r="5" spans="2:12" x14ac:dyDescent="0.2">
      <c r="C5" s="1">
        <f t="shared" ref="C5:C9" si="1">1+C4</f>
        <v>8</v>
      </c>
      <c r="D5" s="2">
        <v>6</v>
      </c>
      <c r="E5" s="2">
        <v>1</v>
      </c>
      <c r="F5" s="2">
        <v>4</v>
      </c>
      <c r="G5" s="36">
        <f t="shared" si="0"/>
        <v>1.8333333333333335</v>
      </c>
      <c r="H5" s="1">
        <v>1</v>
      </c>
      <c r="I5" s="37">
        <v>50</v>
      </c>
    </row>
    <row r="6" spans="2:12" x14ac:dyDescent="0.2">
      <c r="C6" s="1">
        <f t="shared" si="1"/>
        <v>9</v>
      </c>
      <c r="D6" s="2">
        <v>9</v>
      </c>
      <c r="E6" s="2">
        <v>3</v>
      </c>
      <c r="F6" s="2">
        <v>3</v>
      </c>
      <c r="G6" s="36">
        <f t="shared" si="0"/>
        <v>2.0833333333333335</v>
      </c>
      <c r="H6" s="1">
        <v>2</v>
      </c>
      <c r="I6" s="37">
        <v>5</v>
      </c>
    </row>
    <row r="7" spans="2:12" x14ac:dyDescent="0.2">
      <c r="C7" s="1">
        <f t="shared" si="1"/>
        <v>10</v>
      </c>
      <c r="D7" s="2">
        <v>7</v>
      </c>
      <c r="E7" s="2">
        <v>0</v>
      </c>
      <c r="F7" s="2">
        <v>2</v>
      </c>
      <c r="G7" s="36">
        <f t="shared" si="0"/>
        <v>0.41666666666666669</v>
      </c>
      <c r="H7" s="1">
        <v>0</v>
      </c>
      <c r="I7" s="37">
        <v>25</v>
      </c>
    </row>
    <row r="8" spans="2:12" x14ac:dyDescent="0.2">
      <c r="C8" s="1">
        <f t="shared" si="1"/>
        <v>11</v>
      </c>
      <c r="D8" s="2">
        <v>7</v>
      </c>
      <c r="E8" s="2">
        <v>0</v>
      </c>
      <c r="F8" s="2">
        <v>1</v>
      </c>
      <c r="G8" s="36">
        <f t="shared" si="0"/>
        <v>0.25</v>
      </c>
      <c r="H8" s="1">
        <v>0</v>
      </c>
      <c r="I8" s="37">
        <v>15</v>
      </c>
    </row>
    <row r="9" spans="2:12" ht="13.5" thickBot="1" x14ac:dyDescent="0.25">
      <c r="B9" s="12"/>
      <c r="C9" s="12">
        <f t="shared" si="1"/>
        <v>12</v>
      </c>
      <c r="D9" s="13">
        <v>5</v>
      </c>
      <c r="E9" s="13">
        <v>0</v>
      </c>
      <c r="F9" s="13">
        <v>4</v>
      </c>
      <c r="G9" s="71">
        <f t="shared" si="0"/>
        <v>1.25</v>
      </c>
      <c r="H9" s="12">
        <v>1</v>
      </c>
      <c r="I9" s="50">
        <v>15</v>
      </c>
      <c r="J9" s="173">
        <f>SUM(D3:D9)</f>
        <v>42</v>
      </c>
      <c r="K9" s="173">
        <f t="shared" ref="K9:L9" si="2">SUM(E3:E9)</f>
        <v>9</v>
      </c>
      <c r="L9" s="173">
        <f t="shared" si="2"/>
        <v>15</v>
      </c>
    </row>
    <row r="10" spans="2:12" x14ac:dyDescent="0.2">
      <c r="B10" s="1">
        <v>1939</v>
      </c>
      <c r="C10" s="1">
        <v>1</v>
      </c>
      <c r="D10" s="2">
        <v>6</v>
      </c>
      <c r="E10" s="2">
        <v>0</v>
      </c>
      <c r="F10" s="2">
        <v>4</v>
      </c>
      <c r="G10" s="36">
        <f t="shared" ref="G10:G73" si="3">H10+I10/60</f>
        <v>3</v>
      </c>
      <c r="H10" s="1">
        <v>3</v>
      </c>
      <c r="I10" s="37">
        <v>0</v>
      </c>
    </row>
    <row r="11" spans="2:12" x14ac:dyDescent="0.2">
      <c r="C11" s="1">
        <v>2</v>
      </c>
      <c r="D11" s="2">
        <v>5</v>
      </c>
      <c r="E11" s="2">
        <v>3</v>
      </c>
      <c r="F11" s="2">
        <v>2</v>
      </c>
      <c r="G11" s="36">
        <f t="shared" si="3"/>
        <v>0</v>
      </c>
      <c r="H11" s="1">
        <v>0</v>
      </c>
      <c r="I11" s="37">
        <v>0</v>
      </c>
    </row>
    <row r="12" spans="2:12" x14ac:dyDescent="0.2">
      <c r="C12" s="1">
        <v>3</v>
      </c>
      <c r="D12" s="2">
        <v>1</v>
      </c>
      <c r="E12" s="2">
        <v>1</v>
      </c>
      <c r="F12" s="2">
        <v>0</v>
      </c>
      <c r="G12" s="36">
        <f t="shared" si="3"/>
        <v>0</v>
      </c>
      <c r="H12" s="1">
        <v>0</v>
      </c>
      <c r="I12" s="37">
        <v>0</v>
      </c>
    </row>
    <row r="13" spans="2:12" x14ac:dyDescent="0.2">
      <c r="C13" s="1">
        <v>4</v>
      </c>
      <c r="D13" s="2">
        <v>3</v>
      </c>
      <c r="E13" s="2">
        <v>0</v>
      </c>
      <c r="F13" s="2">
        <v>3</v>
      </c>
      <c r="G13" s="36">
        <f t="shared" si="3"/>
        <v>2.9</v>
      </c>
      <c r="H13" s="1">
        <v>2</v>
      </c>
      <c r="I13" s="37">
        <v>54</v>
      </c>
    </row>
    <row r="14" spans="2:12" x14ac:dyDescent="0.2">
      <c r="C14" s="1">
        <v>5</v>
      </c>
      <c r="D14" s="2">
        <v>6</v>
      </c>
      <c r="E14" s="2">
        <v>2</v>
      </c>
      <c r="F14" s="2">
        <v>2</v>
      </c>
      <c r="G14" s="36">
        <f t="shared" si="3"/>
        <v>5.25</v>
      </c>
      <c r="H14" s="1">
        <v>5</v>
      </c>
      <c r="I14" s="37">
        <v>15</v>
      </c>
    </row>
    <row r="15" spans="2:12" x14ac:dyDescent="0.2">
      <c r="C15" s="1">
        <v>6</v>
      </c>
      <c r="D15" s="2">
        <v>12</v>
      </c>
      <c r="E15" s="2">
        <v>2</v>
      </c>
      <c r="F15" s="2">
        <v>4</v>
      </c>
      <c r="G15" s="36">
        <f t="shared" si="3"/>
        <v>1.2833333333333332</v>
      </c>
      <c r="H15" s="1">
        <v>1</v>
      </c>
      <c r="I15" s="37">
        <v>17</v>
      </c>
    </row>
    <row r="16" spans="2:12" x14ac:dyDescent="0.2">
      <c r="C16" s="1">
        <v>7</v>
      </c>
      <c r="D16" s="2">
        <v>12</v>
      </c>
      <c r="E16" s="2">
        <v>0</v>
      </c>
      <c r="F16" s="2">
        <v>7</v>
      </c>
      <c r="G16" s="36">
        <f t="shared" si="3"/>
        <v>4.25</v>
      </c>
      <c r="H16" s="1">
        <v>4</v>
      </c>
      <c r="I16" s="37">
        <v>15</v>
      </c>
    </row>
    <row r="17" spans="2:12" x14ac:dyDescent="0.2">
      <c r="C17" s="1">
        <v>8</v>
      </c>
      <c r="D17" s="2">
        <v>3</v>
      </c>
      <c r="E17" s="2">
        <v>1</v>
      </c>
      <c r="F17" s="2">
        <v>1</v>
      </c>
      <c r="G17" s="36">
        <f t="shared" si="3"/>
        <v>0.16666666666666666</v>
      </c>
      <c r="H17" s="1">
        <v>0</v>
      </c>
      <c r="I17" s="37">
        <v>10</v>
      </c>
    </row>
    <row r="18" spans="2:12" x14ac:dyDescent="0.2">
      <c r="C18" s="1">
        <v>9</v>
      </c>
      <c r="D18" s="2">
        <v>3</v>
      </c>
      <c r="E18" s="2">
        <v>0</v>
      </c>
      <c r="F18" s="2">
        <v>0</v>
      </c>
      <c r="G18" s="36">
        <f t="shared" si="3"/>
        <v>0</v>
      </c>
      <c r="H18" s="1">
        <v>0</v>
      </c>
      <c r="I18" s="37">
        <v>0</v>
      </c>
    </row>
    <row r="19" spans="2:12" x14ac:dyDescent="0.2">
      <c r="C19" s="1">
        <v>10</v>
      </c>
      <c r="D19" s="2">
        <v>6</v>
      </c>
      <c r="E19" s="2">
        <v>0</v>
      </c>
      <c r="F19" s="2">
        <v>2</v>
      </c>
      <c r="G19" s="36">
        <f t="shared" si="3"/>
        <v>0.33333333333333331</v>
      </c>
      <c r="H19" s="1">
        <v>0</v>
      </c>
      <c r="I19" s="37">
        <v>20</v>
      </c>
    </row>
    <row r="20" spans="2:12" x14ac:dyDescent="0.2">
      <c r="C20" s="1">
        <v>11</v>
      </c>
      <c r="D20" s="2">
        <v>6</v>
      </c>
      <c r="E20" s="2">
        <v>2</v>
      </c>
      <c r="F20" s="2">
        <v>4</v>
      </c>
      <c r="G20" s="36">
        <f t="shared" si="3"/>
        <v>2.75</v>
      </c>
      <c r="H20" s="1">
        <v>2</v>
      </c>
      <c r="I20" s="37">
        <v>45</v>
      </c>
    </row>
    <row r="21" spans="2:12" ht="13.5" thickBot="1" x14ac:dyDescent="0.25">
      <c r="B21" s="12"/>
      <c r="C21" s="12">
        <v>12</v>
      </c>
      <c r="D21" s="13">
        <v>15</v>
      </c>
      <c r="E21" s="13">
        <v>4</v>
      </c>
      <c r="F21" s="13">
        <v>8</v>
      </c>
      <c r="G21" s="71">
        <f t="shared" si="3"/>
        <v>2.1666666666666665</v>
      </c>
      <c r="H21" s="12">
        <v>2</v>
      </c>
      <c r="I21" s="50">
        <v>10</v>
      </c>
      <c r="J21" s="173">
        <f>SUM(D10:D21)</f>
        <v>78</v>
      </c>
      <c r="K21" s="173">
        <f t="shared" ref="K21:L21" si="4">SUM(E10:E21)</f>
        <v>15</v>
      </c>
      <c r="L21" s="173">
        <f t="shared" si="4"/>
        <v>37</v>
      </c>
    </row>
    <row r="22" spans="2:12" x14ac:dyDescent="0.2">
      <c r="B22" s="1">
        <v>1940</v>
      </c>
      <c r="C22" s="1">
        <v>1</v>
      </c>
      <c r="D22" s="2">
        <v>12</v>
      </c>
      <c r="E22" s="2">
        <v>0</v>
      </c>
      <c r="F22" s="2">
        <v>9</v>
      </c>
      <c r="G22" s="36">
        <f t="shared" si="3"/>
        <v>6.7333333333333334</v>
      </c>
      <c r="H22" s="1">
        <v>6</v>
      </c>
      <c r="I22" s="37">
        <v>44</v>
      </c>
    </row>
    <row r="23" spans="2:12" x14ac:dyDescent="0.2">
      <c r="C23" s="1">
        <v>2</v>
      </c>
      <c r="D23" s="2">
        <v>5</v>
      </c>
      <c r="E23" s="2">
        <v>2</v>
      </c>
      <c r="F23" s="2">
        <v>2</v>
      </c>
      <c r="G23" s="36">
        <f t="shared" si="3"/>
        <v>5.25</v>
      </c>
      <c r="H23" s="1">
        <v>5</v>
      </c>
      <c r="I23" s="37">
        <v>15</v>
      </c>
    </row>
    <row r="24" spans="2:12" x14ac:dyDescent="0.2">
      <c r="C24" s="1">
        <v>3</v>
      </c>
      <c r="D24" s="2">
        <v>2</v>
      </c>
      <c r="E24" s="2">
        <v>2</v>
      </c>
      <c r="F24" s="2">
        <v>0</v>
      </c>
      <c r="G24" s="36">
        <f t="shared" si="3"/>
        <v>0</v>
      </c>
      <c r="H24" s="1">
        <v>0</v>
      </c>
      <c r="I24" s="37">
        <v>0</v>
      </c>
    </row>
    <row r="25" spans="2:12" x14ac:dyDescent="0.2">
      <c r="C25" s="1">
        <v>4</v>
      </c>
      <c r="D25" s="2">
        <v>5</v>
      </c>
      <c r="E25" s="2">
        <v>2</v>
      </c>
      <c r="F25" s="2">
        <v>2</v>
      </c>
      <c r="G25" s="36">
        <f t="shared" si="3"/>
        <v>1.6666666666666665</v>
      </c>
      <c r="H25" s="1">
        <v>1</v>
      </c>
      <c r="I25" s="37">
        <v>40</v>
      </c>
    </row>
    <row r="26" spans="2:12" x14ac:dyDescent="0.2">
      <c r="C26" s="1">
        <v>5</v>
      </c>
      <c r="D26" s="2">
        <v>5</v>
      </c>
      <c r="E26" s="2">
        <v>2</v>
      </c>
      <c r="F26" s="2">
        <v>1</v>
      </c>
      <c r="G26" s="36">
        <f t="shared" si="3"/>
        <v>0.25</v>
      </c>
      <c r="H26" s="1">
        <v>0</v>
      </c>
      <c r="I26" s="37">
        <v>15</v>
      </c>
    </row>
    <row r="27" spans="2:12" x14ac:dyDescent="0.2">
      <c r="C27" s="1">
        <v>6</v>
      </c>
      <c r="D27" s="2">
        <v>4</v>
      </c>
      <c r="E27" s="2">
        <v>1</v>
      </c>
      <c r="F27" s="2">
        <v>1</v>
      </c>
      <c r="G27" s="36">
        <f t="shared" si="3"/>
        <v>0.16666666666666666</v>
      </c>
      <c r="H27" s="1">
        <v>0</v>
      </c>
      <c r="I27" s="37">
        <v>10</v>
      </c>
    </row>
    <row r="28" spans="2:12" x14ac:dyDescent="0.2">
      <c r="C28" s="1">
        <v>7</v>
      </c>
      <c r="D28" s="2">
        <v>6</v>
      </c>
      <c r="E28" s="2">
        <v>1</v>
      </c>
      <c r="F28" s="2">
        <v>2</v>
      </c>
      <c r="G28" s="36">
        <f t="shared" si="3"/>
        <v>2.1666666666666665</v>
      </c>
      <c r="H28" s="1">
        <v>2</v>
      </c>
      <c r="I28" s="37">
        <v>10</v>
      </c>
    </row>
    <row r="29" spans="2:12" x14ac:dyDescent="0.2">
      <c r="C29" s="1">
        <v>8</v>
      </c>
      <c r="D29" s="2">
        <v>1</v>
      </c>
      <c r="E29" s="2">
        <v>0</v>
      </c>
      <c r="F29" s="2">
        <v>0</v>
      </c>
      <c r="G29" s="36">
        <f t="shared" si="3"/>
        <v>0</v>
      </c>
      <c r="H29" s="1">
        <v>0</v>
      </c>
      <c r="I29" s="37">
        <v>0</v>
      </c>
    </row>
    <row r="30" spans="2:12" x14ac:dyDescent="0.2">
      <c r="C30" s="1">
        <v>9</v>
      </c>
      <c r="D30" s="2">
        <v>2</v>
      </c>
      <c r="E30" s="2">
        <v>1</v>
      </c>
      <c r="F30" s="2">
        <v>0</v>
      </c>
      <c r="G30" s="36">
        <f t="shared" si="3"/>
        <v>0</v>
      </c>
      <c r="H30" s="1">
        <v>0</v>
      </c>
      <c r="I30" s="37">
        <v>0</v>
      </c>
    </row>
    <row r="31" spans="2:12" x14ac:dyDescent="0.2">
      <c r="C31" s="1">
        <v>10</v>
      </c>
      <c r="D31" s="2">
        <v>6</v>
      </c>
      <c r="E31" s="2">
        <v>3</v>
      </c>
      <c r="F31" s="2">
        <v>1</v>
      </c>
      <c r="G31" s="36">
        <f t="shared" si="3"/>
        <v>1.4166666666666667</v>
      </c>
      <c r="H31" s="1">
        <v>1</v>
      </c>
      <c r="I31" s="37">
        <v>25</v>
      </c>
    </row>
    <row r="32" spans="2:12" x14ac:dyDescent="0.2">
      <c r="C32" s="1">
        <v>11</v>
      </c>
      <c r="D32" s="2">
        <v>4</v>
      </c>
      <c r="E32" s="2">
        <v>1</v>
      </c>
      <c r="F32" s="2">
        <v>1</v>
      </c>
      <c r="G32" s="36">
        <f t="shared" si="3"/>
        <v>0.13333333333333333</v>
      </c>
      <c r="H32" s="1">
        <v>0</v>
      </c>
      <c r="I32" s="37">
        <v>8</v>
      </c>
    </row>
    <row r="33" spans="2:12" ht="13.5" thickBot="1" x14ac:dyDescent="0.25">
      <c r="B33" s="12"/>
      <c r="C33" s="12">
        <v>12</v>
      </c>
      <c r="D33" s="13">
        <v>5</v>
      </c>
      <c r="E33" s="13">
        <v>2</v>
      </c>
      <c r="F33" s="13">
        <v>1</v>
      </c>
      <c r="G33" s="71">
        <f t="shared" si="3"/>
        <v>4.5</v>
      </c>
      <c r="H33" s="12">
        <v>4</v>
      </c>
      <c r="I33" s="50">
        <v>30</v>
      </c>
      <c r="J33" s="173">
        <f>SUM(D22:D33)</f>
        <v>57</v>
      </c>
      <c r="K33" s="173">
        <f t="shared" ref="K33" si="5">SUM(E22:E33)</f>
        <v>17</v>
      </c>
      <c r="L33" s="173">
        <f t="shared" ref="L33" si="6">SUM(F22:F33)</f>
        <v>20</v>
      </c>
    </row>
    <row r="34" spans="2:12" x14ac:dyDescent="0.2">
      <c r="B34" s="1">
        <v>1941</v>
      </c>
      <c r="C34" s="1">
        <v>1</v>
      </c>
      <c r="D34" s="2">
        <v>4</v>
      </c>
      <c r="E34" s="2">
        <v>0</v>
      </c>
      <c r="F34" s="2">
        <v>4</v>
      </c>
      <c r="G34" s="36">
        <f t="shared" si="3"/>
        <v>1.2333333333333334</v>
      </c>
      <c r="H34" s="1">
        <v>1</v>
      </c>
      <c r="I34" s="37">
        <v>14</v>
      </c>
    </row>
    <row r="35" spans="2:12" x14ac:dyDescent="0.2">
      <c r="C35" s="1">
        <v>2</v>
      </c>
      <c r="D35" s="2">
        <v>12</v>
      </c>
      <c r="E35" s="2">
        <v>3</v>
      </c>
      <c r="F35" s="2">
        <v>7</v>
      </c>
      <c r="G35" s="36">
        <f t="shared" si="3"/>
        <v>4.8833333333333329</v>
      </c>
      <c r="H35" s="1">
        <v>4</v>
      </c>
      <c r="I35" s="37">
        <v>53</v>
      </c>
    </row>
    <row r="36" spans="2:12" x14ac:dyDescent="0.2">
      <c r="C36" s="1">
        <v>3</v>
      </c>
      <c r="D36" s="2">
        <v>4</v>
      </c>
      <c r="E36" s="2">
        <v>1</v>
      </c>
      <c r="F36" s="2">
        <v>1</v>
      </c>
      <c r="G36" s="36">
        <f t="shared" si="3"/>
        <v>2.5</v>
      </c>
      <c r="H36" s="1">
        <v>2</v>
      </c>
      <c r="I36" s="37">
        <v>30</v>
      </c>
    </row>
    <row r="37" spans="2:12" x14ac:dyDescent="0.2">
      <c r="C37" s="1">
        <v>4</v>
      </c>
      <c r="D37" s="2">
        <v>4</v>
      </c>
      <c r="E37" s="2">
        <v>0</v>
      </c>
      <c r="F37" s="2">
        <v>2</v>
      </c>
      <c r="G37" s="36">
        <f t="shared" si="3"/>
        <v>1</v>
      </c>
      <c r="H37" s="1">
        <v>1</v>
      </c>
      <c r="I37" s="37">
        <v>0</v>
      </c>
    </row>
    <row r="38" spans="2:12" x14ac:dyDescent="0.2">
      <c r="C38" s="1">
        <v>5</v>
      </c>
      <c r="D38" s="2">
        <v>6</v>
      </c>
      <c r="E38" s="2">
        <v>1</v>
      </c>
      <c r="F38" s="2">
        <v>3</v>
      </c>
      <c r="G38" s="36">
        <f t="shared" si="3"/>
        <v>2.4333333333333336</v>
      </c>
      <c r="H38" s="1">
        <v>2</v>
      </c>
      <c r="I38" s="37">
        <v>26</v>
      </c>
    </row>
    <row r="39" spans="2:12" x14ac:dyDescent="0.2">
      <c r="C39" s="1">
        <v>6</v>
      </c>
      <c r="D39" s="2">
        <v>5</v>
      </c>
      <c r="E39" s="2">
        <v>0</v>
      </c>
      <c r="F39" s="2">
        <v>3</v>
      </c>
      <c r="G39" s="36">
        <f t="shared" si="3"/>
        <v>1.95</v>
      </c>
      <c r="H39" s="1">
        <v>1</v>
      </c>
      <c r="I39" s="37">
        <v>57</v>
      </c>
    </row>
    <row r="40" spans="2:12" x14ac:dyDescent="0.2">
      <c r="C40" s="1">
        <v>7</v>
      </c>
      <c r="D40" s="2">
        <v>3</v>
      </c>
      <c r="E40" s="2">
        <v>1</v>
      </c>
      <c r="F40" s="2">
        <v>0</v>
      </c>
      <c r="G40" s="36">
        <f t="shared" si="3"/>
        <v>0</v>
      </c>
      <c r="H40" s="1">
        <v>0</v>
      </c>
      <c r="I40" s="37">
        <v>0</v>
      </c>
    </row>
    <row r="41" spans="2:12" x14ac:dyDescent="0.2">
      <c r="C41" s="1">
        <v>8</v>
      </c>
      <c r="D41" s="2">
        <v>5</v>
      </c>
      <c r="E41" s="2">
        <v>2</v>
      </c>
      <c r="F41" s="2">
        <v>2</v>
      </c>
      <c r="G41" s="36">
        <f t="shared" si="3"/>
        <v>0.58333333333333337</v>
      </c>
      <c r="H41" s="1">
        <v>0</v>
      </c>
      <c r="I41" s="37">
        <v>35</v>
      </c>
    </row>
    <row r="42" spans="2:12" x14ac:dyDescent="0.2">
      <c r="C42" s="1">
        <v>9</v>
      </c>
      <c r="D42" s="2">
        <v>9</v>
      </c>
      <c r="E42" s="2">
        <v>0</v>
      </c>
      <c r="F42" s="2">
        <v>4</v>
      </c>
      <c r="G42" s="36">
        <f t="shared" si="3"/>
        <v>2.0499999999999998</v>
      </c>
      <c r="H42" s="1">
        <v>2</v>
      </c>
      <c r="I42" s="37">
        <v>3</v>
      </c>
    </row>
    <row r="43" spans="2:12" x14ac:dyDescent="0.2">
      <c r="C43" s="1">
        <v>10</v>
      </c>
      <c r="D43" s="2">
        <v>2</v>
      </c>
      <c r="E43" s="2">
        <v>0</v>
      </c>
      <c r="F43" s="2">
        <v>0</v>
      </c>
      <c r="G43" s="36">
        <f t="shared" si="3"/>
        <v>0</v>
      </c>
      <c r="H43" s="1">
        <v>0</v>
      </c>
      <c r="I43" s="37">
        <v>0</v>
      </c>
    </row>
    <row r="44" spans="2:12" x14ac:dyDescent="0.2">
      <c r="C44" s="1">
        <v>11</v>
      </c>
      <c r="D44" s="2">
        <v>1</v>
      </c>
      <c r="E44" s="2">
        <v>0</v>
      </c>
      <c r="F44" s="2">
        <v>1</v>
      </c>
      <c r="G44" s="36">
        <f t="shared" si="3"/>
        <v>0.25</v>
      </c>
      <c r="H44" s="1">
        <v>0</v>
      </c>
      <c r="I44" s="37">
        <v>15</v>
      </c>
    </row>
    <row r="45" spans="2:12" ht="13.5" thickBot="1" x14ac:dyDescent="0.25">
      <c r="B45" s="12"/>
      <c r="C45" s="12">
        <v>12</v>
      </c>
      <c r="D45" s="13">
        <v>10</v>
      </c>
      <c r="E45" s="13">
        <v>0</v>
      </c>
      <c r="F45" s="13">
        <v>5</v>
      </c>
      <c r="G45" s="71">
        <f t="shared" si="3"/>
        <v>3.25</v>
      </c>
      <c r="H45" s="12">
        <v>3</v>
      </c>
      <c r="I45" s="50">
        <v>15</v>
      </c>
      <c r="J45" s="173">
        <f>SUM(D34:D45)</f>
        <v>65</v>
      </c>
      <c r="K45" s="173">
        <f t="shared" ref="K45" si="7">SUM(E34:E45)</f>
        <v>8</v>
      </c>
      <c r="L45" s="173">
        <f t="shared" ref="L45" si="8">SUM(F34:F45)</f>
        <v>32</v>
      </c>
    </row>
    <row r="46" spans="2:12" x14ac:dyDescent="0.2">
      <c r="B46" s="1">
        <v>1942</v>
      </c>
      <c r="C46" s="1">
        <v>1</v>
      </c>
      <c r="D46" s="2">
        <v>8</v>
      </c>
      <c r="E46" s="2">
        <v>1</v>
      </c>
      <c r="F46" s="2">
        <v>2</v>
      </c>
      <c r="G46" s="36">
        <f t="shared" si="3"/>
        <v>2.5</v>
      </c>
      <c r="H46" s="1">
        <v>2</v>
      </c>
      <c r="I46" s="37">
        <v>30</v>
      </c>
    </row>
    <row r="47" spans="2:12" x14ac:dyDescent="0.2">
      <c r="C47" s="1">
        <v>2</v>
      </c>
      <c r="D47" s="2">
        <v>3</v>
      </c>
      <c r="E47" s="2">
        <v>0</v>
      </c>
      <c r="F47" s="2">
        <v>1</v>
      </c>
      <c r="G47" s="36">
        <f t="shared" si="3"/>
        <v>0.58333333333333337</v>
      </c>
      <c r="H47" s="1">
        <v>0</v>
      </c>
      <c r="I47" s="37">
        <v>35</v>
      </c>
    </row>
    <row r="48" spans="2:12" x14ac:dyDescent="0.2">
      <c r="C48" s="1">
        <v>3</v>
      </c>
      <c r="D48" s="2">
        <v>6</v>
      </c>
      <c r="E48" s="2">
        <v>2</v>
      </c>
      <c r="F48" s="2">
        <v>3</v>
      </c>
      <c r="G48" s="36">
        <f t="shared" si="3"/>
        <v>1.25</v>
      </c>
      <c r="H48" s="1">
        <v>1</v>
      </c>
      <c r="I48" s="37">
        <v>15</v>
      </c>
    </row>
    <row r="49" spans="2:12" x14ac:dyDescent="0.2">
      <c r="C49" s="1">
        <v>4</v>
      </c>
      <c r="D49" s="2">
        <v>2</v>
      </c>
      <c r="E49" s="2">
        <v>0</v>
      </c>
      <c r="F49" s="2">
        <v>1</v>
      </c>
      <c r="G49" s="36">
        <f t="shared" si="3"/>
        <v>3</v>
      </c>
      <c r="H49" s="1">
        <v>3</v>
      </c>
      <c r="I49" s="37">
        <v>0</v>
      </c>
    </row>
    <row r="50" spans="2:12" x14ac:dyDescent="0.2">
      <c r="C50" s="1">
        <v>5</v>
      </c>
      <c r="D50" s="2">
        <v>3</v>
      </c>
      <c r="E50" s="2">
        <v>1</v>
      </c>
      <c r="F50" s="2">
        <v>1</v>
      </c>
      <c r="G50" s="36">
        <f t="shared" si="3"/>
        <v>1.25</v>
      </c>
      <c r="H50" s="1">
        <v>1</v>
      </c>
      <c r="I50" s="37">
        <v>15</v>
      </c>
    </row>
    <row r="51" spans="2:12" x14ac:dyDescent="0.2">
      <c r="C51" s="1">
        <v>6</v>
      </c>
      <c r="D51" s="2">
        <v>3</v>
      </c>
      <c r="E51" s="2">
        <v>2</v>
      </c>
      <c r="F51" s="2">
        <v>1</v>
      </c>
      <c r="G51" s="36">
        <f t="shared" si="3"/>
        <v>0</v>
      </c>
      <c r="H51" s="1">
        <v>0</v>
      </c>
      <c r="I51" s="37">
        <v>0</v>
      </c>
    </row>
    <row r="52" spans="2:12" x14ac:dyDescent="0.2">
      <c r="B52" s="27"/>
      <c r="C52" s="1">
        <v>7</v>
      </c>
      <c r="D52" s="28">
        <v>5</v>
      </c>
      <c r="E52" s="28">
        <v>0</v>
      </c>
      <c r="F52" s="28">
        <v>0</v>
      </c>
      <c r="G52" s="69">
        <f t="shared" si="3"/>
        <v>2.9833333333333334</v>
      </c>
      <c r="H52" s="27">
        <v>2</v>
      </c>
      <c r="I52" s="70">
        <v>59</v>
      </c>
    </row>
    <row r="53" spans="2:12" x14ac:dyDescent="0.2">
      <c r="C53" s="1">
        <v>8</v>
      </c>
      <c r="D53" s="2">
        <v>4</v>
      </c>
      <c r="E53" s="2">
        <v>1</v>
      </c>
      <c r="F53" s="2">
        <v>2</v>
      </c>
      <c r="G53" s="36">
        <f t="shared" si="3"/>
        <v>0.4</v>
      </c>
      <c r="H53" s="1">
        <v>0</v>
      </c>
      <c r="I53" s="37">
        <v>24</v>
      </c>
    </row>
    <row r="54" spans="2:12" x14ac:dyDescent="0.2">
      <c r="C54" s="1">
        <v>9</v>
      </c>
      <c r="D54" s="2">
        <v>2</v>
      </c>
      <c r="E54" s="2">
        <v>0</v>
      </c>
      <c r="F54" s="2">
        <v>2</v>
      </c>
      <c r="G54" s="36">
        <f t="shared" si="3"/>
        <v>3.75</v>
      </c>
      <c r="H54" s="1">
        <v>3</v>
      </c>
      <c r="I54" s="37">
        <v>45</v>
      </c>
    </row>
    <row r="55" spans="2:12" x14ac:dyDescent="0.2">
      <c r="C55" s="1">
        <v>10</v>
      </c>
      <c r="D55" s="2">
        <v>10</v>
      </c>
      <c r="E55" s="2">
        <v>4</v>
      </c>
      <c r="F55" s="2">
        <v>2</v>
      </c>
      <c r="G55" s="36">
        <f t="shared" si="3"/>
        <v>1.5</v>
      </c>
      <c r="H55" s="1">
        <v>1</v>
      </c>
      <c r="I55" s="37">
        <v>30</v>
      </c>
    </row>
    <row r="56" spans="2:12" x14ac:dyDescent="0.2">
      <c r="C56" s="1">
        <v>11</v>
      </c>
      <c r="D56" s="2">
        <v>5</v>
      </c>
      <c r="E56" s="2">
        <v>3</v>
      </c>
      <c r="F56" s="2">
        <v>1</v>
      </c>
      <c r="G56" s="36">
        <f t="shared" si="3"/>
        <v>0.16666666666666666</v>
      </c>
      <c r="H56" s="1">
        <v>0</v>
      </c>
      <c r="I56" s="37">
        <v>10</v>
      </c>
    </row>
    <row r="57" spans="2:12" ht="13.5" thickBot="1" x14ac:dyDescent="0.25">
      <c r="B57" s="12"/>
      <c r="C57" s="12">
        <v>12</v>
      </c>
      <c r="D57" s="13">
        <v>6</v>
      </c>
      <c r="E57" s="13">
        <v>1</v>
      </c>
      <c r="F57" s="13">
        <v>4</v>
      </c>
      <c r="G57" s="71">
        <f t="shared" si="3"/>
        <v>2</v>
      </c>
      <c r="H57" s="12">
        <v>2</v>
      </c>
      <c r="I57" s="50">
        <v>0</v>
      </c>
      <c r="J57" s="173">
        <f>SUM(D46:D57)</f>
        <v>57</v>
      </c>
      <c r="K57" s="173">
        <f t="shared" ref="K57" si="9">SUM(E46:E57)</f>
        <v>15</v>
      </c>
      <c r="L57" s="173">
        <f t="shared" ref="L57" si="10">SUM(F46:F57)</f>
        <v>20</v>
      </c>
    </row>
    <row r="58" spans="2:12" x14ac:dyDescent="0.2">
      <c r="B58" s="1">
        <v>1943</v>
      </c>
      <c r="C58" s="1">
        <v>1</v>
      </c>
      <c r="D58" s="2">
        <v>2</v>
      </c>
      <c r="E58" s="2">
        <v>0</v>
      </c>
      <c r="F58" s="2">
        <v>2</v>
      </c>
      <c r="G58" s="36">
        <f t="shared" si="3"/>
        <v>5.15</v>
      </c>
      <c r="H58" s="1">
        <v>5</v>
      </c>
      <c r="I58" s="37">
        <v>9</v>
      </c>
    </row>
    <row r="59" spans="2:12" x14ac:dyDescent="0.2">
      <c r="C59" s="1">
        <v>2</v>
      </c>
      <c r="D59" s="2">
        <v>4</v>
      </c>
      <c r="E59" s="2">
        <v>0</v>
      </c>
      <c r="F59" s="2">
        <v>2</v>
      </c>
      <c r="G59" s="36">
        <f t="shared" si="3"/>
        <v>4.333333333333333</v>
      </c>
      <c r="H59" s="1">
        <v>4</v>
      </c>
      <c r="I59" s="37">
        <v>20</v>
      </c>
    </row>
    <row r="60" spans="2:12" x14ac:dyDescent="0.2">
      <c r="C60" s="1">
        <v>3</v>
      </c>
      <c r="D60" s="2">
        <v>4</v>
      </c>
      <c r="E60" s="2">
        <v>0</v>
      </c>
      <c r="F60" s="2">
        <v>2</v>
      </c>
      <c r="G60" s="36">
        <f t="shared" si="3"/>
        <v>1.5833333333333335</v>
      </c>
      <c r="H60" s="1">
        <v>1</v>
      </c>
      <c r="I60" s="37">
        <v>35</v>
      </c>
    </row>
    <row r="61" spans="2:12" x14ac:dyDescent="0.2">
      <c r="C61" s="1">
        <v>4</v>
      </c>
      <c r="D61" s="2">
        <v>4</v>
      </c>
      <c r="E61" s="2">
        <v>0</v>
      </c>
      <c r="F61" s="2">
        <v>4</v>
      </c>
      <c r="G61" s="36">
        <f t="shared" si="3"/>
        <v>0.58333333333333337</v>
      </c>
      <c r="H61" s="1">
        <v>0</v>
      </c>
      <c r="I61" s="37">
        <v>35</v>
      </c>
    </row>
    <row r="62" spans="2:12" x14ac:dyDescent="0.2">
      <c r="C62" s="1">
        <v>5</v>
      </c>
      <c r="D62" s="2">
        <v>4</v>
      </c>
      <c r="E62" s="2">
        <v>0</v>
      </c>
      <c r="F62" s="2">
        <v>3</v>
      </c>
      <c r="G62" s="36">
        <f t="shared" si="3"/>
        <v>1.6666666666666665</v>
      </c>
      <c r="H62" s="1">
        <v>1</v>
      </c>
      <c r="I62" s="37">
        <v>40</v>
      </c>
    </row>
    <row r="63" spans="2:12" x14ac:dyDescent="0.2">
      <c r="C63" s="1">
        <v>6</v>
      </c>
      <c r="D63" s="2">
        <v>11</v>
      </c>
      <c r="E63" s="2">
        <v>2</v>
      </c>
      <c r="F63" s="2">
        <v>5</v>
      </c>
      <c r="G63" s="36">
        <f t="shared" si="3"/>
        <v>2.25</v>
      </c>
      <c r="H63" s="1">
        <v>2</v>
      </c>
      <c r="I63" s="37">
        <v>15</v>
      </c>
    </row>
    <row r="64" spans="2:12" x14ac:dyDescent="0.2">
      <c r="C64" s="1">
        <v>7</v>
      </c>
      <c r="D64" s="2">
        <v>7</v>
      </c>
      <c r="E64" s="2">
        <v>1</v>
      </c>
      <c r="F64" s="2">
        <v>3</v>
      </c>
      <c r="G64" s="36">
        <f t="shared" si="3"/>
        <v>2.75</v>
      </c>
      <c r="H64" s="1">
        <v>2</v>
      </c>
      <c r="I64" s="37">
        <v>45</v>
      </c>
    </row>
    <row r="65" spans="2:12" x14ac:dyDescent="0.2">
      <c r="C65" s="1">
        <v>8</v>
      </c>
      <c r="D65" s="2">
        <v>5</v>
      </c>
      <c r="E65" s="2">
        <v>2</v>
      </c>
      <c r="F65" s="2">
        <v>2</v>
      </c>
      <c r="G65" s="36">
        <f t="shared" si="3"/>
        <v>1.3333333333333333</v>
      </c>
      <c r="H65" s="1">
        <v>1</v>
      </c>
      <c r="I65" s="37">
        <v>20</v>
      </c>
    </row>
    <row r="66" spans="2:12" x14ac:dyDescent="0.2">
      <c r="C66" s="1">
        <v>9</v>
      </c>
      <c r="D66" s="2">
        <v>2</v>
      </c>
      <c r="E66" s="2">
        <v>1</v>
      </c>
      <c r="F66" s="2">
        <v>1</v>
      </c>
      <c r="G66" s="36">
        <f t="shared" si="3"/>
        <v>3.5</v>
      </c>
      <c r="H66" s="1">
        <v>3</v>
      </c>
      <c r="I66" s="37">
        <v>30</v>
      </c>
    </row>
    <row r="67" spans="2:12" x14ac:dyDescent="0.2">
      <c r="C67" s="1">
        <v>10</v>
      </c>
      <c r="D67" s="2">
        <v>4</v>
      </c>
      <c r="E67" s="2">
        <v>1</v>
      </c>
      <c r="F67" s="2">
        <v>2</v>
      </c>
      <c r="G67" s="36">
        <f t="shared" si="3"/>
        <v>2.1666666666666665</v>
      </c>
      <c r="H67" s="1">
        <v>2</v>
      </c>
      <c r="I67" s="37">
        <v>10</v>
      </c>
    </row>
    <row r="68" spans="2:12" x14ac:dyDescent="0.2">
      <c r="C68" s="1">
        <v>11</v>
      </c>
      <c r="D68" s="2">
        <v>0</v>
      </c>
      <c r="E68" s="2">
        <v>0</v>
      </c>
      <c r="F68" s="2">
        <v>0</v>
      </c>
      <c r="G68" s="36">
        <f t="shared" si="3"/>
        <v>0</v>
      </c>
      <c r="H68" s="1">
        <v>0</v>
      </c>
      <c r="I68" s="37">
        <v>0</v>
      </c>
    </row>
    <row r="69" spans="2:12" ht="13.5" thickBot="1" x14ac:dyDescent="0.25">
      <c r="B69" s="12"/>
      <c r="C69" s="12">
        <v>12</v>
      </c>
      <c r="D69" s="13">
        <v>8</v>
      </c>
      <c r="E69" s="13">
        <v>2</v>
      </c>
      <c r="F69" s="13">
        <v>3</v>
      </c>
      <c r="G69" s="71">
        <f t="shared" si="3"/>
        <v>4.333333333333333</v>
      </c>
      <c r="H69" s="12">
        <v>4</v>
      </c>
      <c r="I69" s="50">
        <v>20</v>
      </c>
      <c r="J69" s="173">
        <f>SUM(D58:D69)</f>
        <v>55</v>
      </c>
      <c r="K69" s="173">
        <f t="shared" ref="K69" si="11">SUM(E58:E69)</f>
        <v>9</v>
      </c>
      <c r="L69" s="173">
        <f t="shared" ref="L69" si="12">SUM(F58:F69)</f>
        <v>29</v>
      </c>
    </row>
    <row r="70" spans="2:12" x14ac:dyDescent="0.2">
      <c r="B70" s="1">
        <v>1944</v>
      </c>
      <c r="C70" s="1">
        <v>1</v>
      </c>
      <c r="D70" s="2">
        <v>10</v>
      </c>
      <c r="E70" s="2">
        <v>4</v>
      </c>
      <c r="F70" s="2">
        <v>3</v>
      </c>
      <c r="G70" s="36">
        <f t="shared" si="3"/>
        <v>1.3</v>
      </c>
      <c r="H70" s="1">
        <v>1</v>
      </c>
      <c r="I70" s="37">
        <v>18</v>
      </c>
    </row>
    <row r="71" spans="2:12" x14ac:dyDescent="0.2">
      <c r="C71" s="1">
        <v>2</v>
      </c>
      <c r="D71" s="2">
        <v>7</v>
      </c>
      <c r="E71" s="2">
        <v>2</v>
      </c>
      <c r="F71" s="2">
        <v>3</v>
      </c>
      <c r="G71" s="36">
        <f t="shared" si="3"/>
        <v>2.5</v>
      </c>
      <c r="H71" s="1">
        <v>2</v>
      </c>
      <c r="I71" s="37">
        <v>30</v>
      </c>
    </row>
    <row r="72" spans="2:12" x14ac:dyDescent="0.2">
      <c r="C72" s="1">
        <v>3</v>
      </c>
      <c r="D72" s="2">
        <v>10</v>
      </c>
      <c r="E72" s="2">
        <v>1</v>
      </c>
      <c r="F72" s="2">
        <v>2</v>
      </c>
      <c r="G72" s="36">
        <f t="shared" si="3"/>
        <v>1.75</v>
      </c>
      <c r="H72" s="1">
        <v>1</v>
      </c>
      <c r="I72" s="37">
        <v>45</v>
      </c>
    </row>
    <row r="73" spans="2:12" x14ac:dyDescent="0.2">
      <c r="C73" s="1">
        <v>4</v>
      </c>
      <c r="D73" s="2">
        <v>2</v>
      </c>
      <c r="E73" s="2">
        <v>0</v>
      </c>
      <c r="F73" s="2">
        <v>1</v>
      </c>
      <c r="G73" s="36">
        <f t="shared" si="3"/>
        <v>0.41666666666666669</v>
      </c>
      <c r="H73" s="1">
        <v>0</v>
      </c>
      <c r="I73" s="37">
        <v>25</v>
      </c>
    </row>
    <row r="74" spans="2:12" x14ac:dyDescent="0.2">
      <c r="C74" s="1">
        <v>5</v>
      </c>
      <c r="D74" s="2">
        <v>11</v>
      </c>
      <c r="E74" s="2">
        <v>4</v>
      </c>
      <c r="F74" s="2">
        <v>3</v>
      </c>
      <c r="G74" s="36">
        <f t="shared" ref="G74:G137" si="13">H74+I74/60</f>
        <v>1.7</v>
      </c>
      <c r="H74" s="1">
        <v>1</v>
      </c>
      <c r="I74" s="37">
        <v>42</v>
      </c>
    </row>
    <row r="75" spans="2:12" x14ac:dyDescent="0.2">
      <c r="C75" s="1">
        <v>6</v>
      </c>
      <c r="D75" s="2">
        <v>1</v>
      </c>
      <c r="E75" s="2">
        <v>0</v>
      </c>
      <c r="F75" s="2">
        <v>0</v>
      </c>
      <c r="G75" s="36">
        <f t="shared" si="13"/>
        <v>0</v>
      </c>
      <c r="H75" s="1">
        <v>0</v>
      </c>
      <c r="I75" s="37">
        <v>0</v>
      </c>
    </row>
    <row r="76" spans="2:12" x14ac:dyDescent="0.2">
      <c r="C76" s="1">
        <v>7</v>
      </c>
      <c r="D76" s="2">
        <v>5</v>
      </c>
      <c r="E76" s="2">
        <v>1</v>
      </c>
      <c r="F76" s="2">
        <v>3</v>
      </c>
      <c r="G76" s="36">
        <f t="shared" si="13"/>
        <v>1.5833333333333335</v>
      </c>
      <c r="H76" s="1">
        <v>1</v>
      </c>
      <c r="I76" s="37">
        <v>35</v>
      </c>
    </row>
    <row r="77" spans="2:12" x14ac:dyDescent="0.2">
      <c r="C77" s="1">
        <v>8</v>
      </c>
      <c r="D77" s="2">
        <v>12</v>
      </c>
      <c r="E77" s="2">
        <v>1</v>
      </c>
      <c r="F77" s="2">
        <v>9</v>
      </c>
      <c r="G77" s="36">
        <f t="shared" si="13"/>
        <v>15.366666666666667</v>
      </c>
      <c r="H77" s="1">
        <v>15</v>
      </c>
      <c r="I77" s="37">
        <v>22</v>
      </c>
    </row>
    <row r="78" spans="2:12" x14ac:dyDescent="0.2">
      <c r="C78" s="1">
        <v>9</v>
      </c>
      <c r="D78" s="2">
        <v>13</v>
      </c>
      <c r="E78" s="2">
        <v>4</v>
      </c>
      <c r="F78" s="2">
        <v>5</v>
      </c>
      <c r="G78" s="36">
        <f t="shared" si="13"/>
        <v>1.75</v>
      </c>
      <c r="H78" s="1">
        <v>1</v>
      </c>
      <c r="I78" s="37">
        <v>45</v>
      </c>
    </row>
    <row r="79" spans="2:12" x14ac:dyDescent="0.2">
      <c r="C79" s="1">
        <v>10</v>
      </c>
      <c r="D79" s="2">
        <v>12</v>
      </c>
      <c r="E79" s="2">
        <v>6</v>
      </c>
      <c r="F79" s="2">
        <v>6</v>
      </c>
      <c r="G79" s="36">
        <f t="shared" si="13"/>
        <v>5.666666666666667</v>
      </c>
      <c r="H79" s="1">
        <v>5</v>
      </c>
      <c r="I79" s="37">
        <v>40</v>
      </c>
    </row>
    <row r="80" spans="2:12" x14ac:dyDescent="0.2">
      <c r="C80" s="1">
        <v>11</v>
      </c>
      <c r="D80" s="2">
        <v>14</v>
      </c>
      <c r="E80" s="2">
        <v>2</v>
      </c>
      <c r="F80" s="2">
        <v>7</v>
      </c>
      <c r="G80" s="36">
        <f t="shared" si="13"/>
        <v>4.6166666666666671</v>
      </c>
      <c r="H80" s="1">
        <v>4</v>
      </c>
      <c r="I80" s="37">
        <v>37</v>
      </c>
    </row>
    <row r="81" spans="2:12" ht="13.5" thickBot="1" x14ac:dyDescent="0.25">
      <c r="B81" s="12"/>
      <c r="C81" s="12">
        <v>12</v>
      </c>
      <c r="D81" s="13">
        <v>14</v>
      </c>
      <c r="E81" s="13">
        <v>2</v>
      </c>
      <c r="F81" s="13">
        <v>5</v>
      </c>
      <c r="G81" s="71">
        <f t="shared" si="13"/>
        <v>8.65</v>
      </c>
      <c r="H81" s="12">
        <v>8</v>
      </c>
      <c r="I81" s="50">
        <v>39</v>
      </c>
      <c r="J81" s="173">
        <f>SUM(D70:D81)</f>
        <v>111</v>
      </c>
      <c r="K81" s="173">
        <f t="shared" ref="K81" si="14">SUM(E70:E81)</f>
        <v>27</v>
      </c>
      <c r="L81" s="173">
        <f t="shared" ref="L81" si="15">SUM(F70:F81)</f>
        <v>47</v>
      </c>
    </row>
    <row r="82" spans="2:12" x14ac:dyDescent="0.2">
      <c r="B82" s="51">
        <v>1945</v>
      </c>
      <c r="C82" s="1">
        <v>1</v>
      </c>
      <c r="D82" s="2">
        <v>19</v>
      </c>
      <c r="E82" s="2">
        <v>3</v>
      </c>
      <c r="F82" s="2">
        <v>9</v>
      </c>
      <c r="G82" s="36">
        <f t="shared" si="13"/>
        <v>5</v>
      </c>
      <c r="H82" s="1">
        <v>5</v>
      </c>
      <c r="I82" s="37">
        <v>0</v>
      </c>
      <c r="J82" s="18"/>
    </row>
    <row r="83" spans="2:12" x14ac:dyDescent="0.2">
      <c r="B83" s="51"/>
      <c r="C83" s="1">
        <v>2</v>
      </c>
      <c r="D83" s="2">
        <v>4</v>
      </c>
      <c r="E83" s="2">
        <v>0</v>
      </c>
      <c r="F83" s="2">
        <v>4</v>
      </c>
      <c r="G83" s="36">
        <f t="shared" si="13"/>
        <v>4.5</v>
      </c>
      <c r="H83" s="1">
        <v>4</v>
      </c>
      <c r="I83" s="37">
        <v>30</v>
      </c>
    </row>
    <row r="84" spans="2:12" x14ac:dyDescent="0.2">
      <c r="B84" s="51"/>
      <c r="C84" s="1">
        <v>3</v>
      </c>
      <c r="D84" s="2">
        <v>9</v>
      </c>
      <c r="E84" s="2">
        <v>2</v>
      </c>
      <c r="F84" s="2">
        <v>4</v>
      </c>
      <c r="G84" s="36">
        <f t="shared" si="13"/>
        <v>3.75</v>
      </c>
      <c r="H84" s="1">
        <v>3</v>
      </c>
      <c r="I84" s="37">
        <v>45</v>
      </c>
    </row>
    <row r="85" spans="2:12" x14ac:dyDescent="0.2">
      <c r="B85" s="51"/>
      <c r="C85" s="1">
        <v>4</v>
      </c>
      <c r="D85" s="2">
        <v>10</v>
      </c>
      <c r="E85" s="2">
        <v>4</v>
      </c>
      <c r="F85" s="2">
        <v>6</v>
      </c>
      <c r="G85" s="36">
        <f t="shared" si="13"/>
        <v>3.75</v>
      </c>
      <c r="H85" s="1">
        <v>3</v>
      </c>
      <c r="I85" s="37">
        <v>45</v>
      </c>
    </row>
    <row r="86" spans="2:12" x14ac:dyDescent="0.2">
      <c r="B86" s="51"/>
      <c r="C86" s="1">
        <v>5</v>
      </c>
      <c r="D86" s="2">
        <v>5</v>
      </c>
      <c r="E86" s="2">
        <v>1</v>
      </c>
      <c r="F86" s="2">
        <v>2</v>
      </c>
      <c r="G86" s="36">
        <f t="shared" si="13"/>
        <v>3.0833333333333335</v>
      </c>
      <c r="H86" s="1">
        <v>3</v>
      </c>
      <c r="I86" s="37">
        <v>5</v>
      </c>
    </row>
    <row r="87" spans="2:12" x14ac:dyDescent="0.2">
      <c r="B87" s="51"/>
      <c r="C87" s="1">
        <v>6</v>
      </c>
      <c r="D87" s="2">
        <v>9</v>
      </c>
      <c r="E87" s="2">
        <v>0</v>
      </c>
      <c r="F87" s="2">
        <v>6</v>
      </c>
      <c r="G87" s="36">
        <f t="shared" si="13"/>
        <v>3.9166666666666665</v>
      </c>
      <c r="H87" s="1">
        <v>3</v>
      </c>
      <c r="I87" s="37">
        <v>55</v>
      </c>
    </row>
    <row r="88" spans="2:12" x14ac:dyDescent="0.2">
      <c r="B88" s="51"/>
      <c r="C88" s="1">
        <v>7</v>
      </c>
      <c r="D88" s="2">
        <v>9</v>
      </c>
      <c r="E88" s="2">
        <v>3</v>
      </c>
      <c r="F88" s="2">
        <v>3</v>
      </c>
      <c r="G88" s="36">
        <f t="shared" si="13"/>
        <v>2.5833333333333335</v>
      </c>
      <c r="H88" s="1">
        <v>2</v>
      </c>
      <c r="I88" s="37">
        <v>35</v>
      </c>
    </row>
    <row r="89" spans="2:12" x14ac:dyDescent="0.2">
      <c r="B89" s="51"/>
      <c r="C89" s="1">
        <v>8</v>
      </c>
      <c r="D89" s="2">
        <v>13</v>
      </c>
      <c r="E89" s="2">
        <v>4</v>
      </c>
      <c r="F89" s="2">
        <v>7</v>
      </c>
      <c r="G89" s="36">
        <f t="shared" si="13"/>
        <v>3.25</v>
      </c>
      <c r="H89" s="1">
        <v>3</v>
      </c>
      <c r="I89" s="37">
        <v>15</v>
      </c>
    </row>
    <row r="90" spans="2:12" x14ac:dyDescent="0.2">
      <c r="B90" s="51"/>
      <c r="C90" s="1">
        <v>9</v>
      </c>
      <c r="D90" s="2">
        <v>8</v>
      </c>
      <c r="E90" s="2">
        <v>4</v>
      </c>
      <c r="F90" s="2">
        <v>1</v>
      </c>
      <c r="G90" s="36">
        <f t="shared" si="13"/>
        <v>0.83333333333333337</v>
      </c>
      <c r="H90" s="1">
        <v>0</v>
      </c>
      <c r="I90" s="37">
        <v>50</v>
      </c>
    </row>
    <row r="91" spans="2:12" x14ac:dyDescent="0.2">
      <c r="B91" s="51"/>
      <c r="C91" s="1">
        <v>10</v>
      </c>
      <c r="D91" s="2">
        <v>6</v>
      </c>
      <c r="E91" s="2">
        <v>2</v>
      </c>
      <c r="F91" s="2">
        <v>2</v>
      </c>
      <c r="G91" s="36">
        <f t="shared" si="13"/>
        <v>0.75</v>
      </c>
      <c r="H91" s="1">
        <v>0</v>
      </c>
      <c r="I91" s="37">
        <v>45</v>
      </c>
    </row>
    <row r="92" spans="2:12" x14ac:dyDescent="0.2">
      <c r="B92" s="51"/>
      <c r="C92" s="1">
        <v>11</v>
      </c>
      <c r="D92" s="2">
        <v>4</v>
      </c>
      <c r="E92" s="2">
        <v>1</v>
      </c>
      <c r="F92" s="2">
        <v>1</v>
      </c>
      <c r="G92" s="36">
        <f t="shared" si="13"/>
        <v>1.8333333333333335</v>
      </c>
      <c r="H92" s="1">
        <v>1</v>
      </c>
      <c r="I92" s="37">
        <v>50</v>
      </c>
    </row>
    <row r="93" spans="2:12" ht="13.5" thickBot="1" x14ac:dyDescent="0.25">
      <c r="B93" s="53"/>
      <c r="C93" s="12">
        <v>12</v>
      </c>
      <c r="D93" s="13">
        <v>10</v>
      </c>
      <c r="E93" s="13">
        <v>1</v>
      </c>
      <c r="F93" s="13">
        <v>6</v>
      </c>
      <c r="G93" s="71">
        <f t="shared" si="13"/>
        <v>9.9</v>
      </c>
      <c r="H93" s="12">
        <v>9</v>
      </c>
      <c r="I93" s="50">
        <v>54</v>
      </c>
      <c r="J93" s="173">
        <f>SUM(D82:D93)</f>
        <v>106</v>
      </c>
      <c r="K93" s="173">
        <f t="shared" ref="K93" si="16">SUM(E82:E93)</f>
        <v>25</v>
      </c>
      <c r="L93" s="173">
        <f t="shared" ref="L93" si="17">SUM(F82:F93)</f>
        <v>51</v>
      </c>
    </row>
    <row r="94" spans="2:12" x14ac:dyDescent="0.2">
      <c r="B94" s="51">
        <v>1946</v>
      </c>
      <c r="C94" s="1">
        <v>1</v>
      </c>
      <c r="D94" s="2">
        <v>8</v>
      </c>
      <c r="E94" s="2">
        <v>0</v>
      </c>
      <c r="F94" s="2">
        <v>7</v>
      </c>
      <c r="G94" s="36">
        <f t="shared" si="13"/>
        <v>6</v>
      </c>
      <c r="H94" s="55">
        <v>6</v>
      </c>
      <c r="I94" s="37">
        <v>0</v>
      </c>
    </row>
    <row r="95" spans="2:12" x14ac:dyDescent="0.2">
      <c r="B95" s="51"/>
      <c r="C95" s="1">
        <v>2</v>
      </c>
      <c r="D95" s="2">
        <v>11</v>
      </c>
      <c r="E95" s="2">
        <v>6</v>
      </c>
      <c r="F95" s="2">
        <v>3</v>
      </c>
      <c r="G95" s="36">
        <f t="shared" si="13"/>
        <v>0.83333333333333337</v>
      </c>
      <c r="H95" s="55">
        <v>0</v>
      </c>
      <c r="I95" s="37">
        <v>50</v>
      </c>
    </row>
    <row r="96" spans="2:12" x14ac:dyDescent="0.2">
      <c r="B96" s="51"/>
      <c r="C96" s="1">
        <v>3</v>
      </c>
      <c r="D96" s="2">
        <v>19</v>
      </c>
      <c r="E96" s="2">
        <v>8</v>
      </c>
      <c r="F96" s="2">
        <v>9</v>
      </c>
      <c r="G96" s="36">
        <f t="shared" si="13"/>
        <v>2.4166666666666665</v>
      </c>
      <c r="H96" s="55">
        <v>2</v>
      </c>
      <c r="I96" s="37">
        <v>25</v>
      </c>
    </row>
    <row r="97" spans="2:12" x14ac:dyDescent="0.2">
      <c r="B97" s="51"/>
      <c r="C97" s="1">
        <v>4</v>
      </c>
      <c r="D97" s="2">
        <v>14</v>
      </c>
      <c r="E97" s="2">
        <v>8</v>
      </c>
      <c r="F97" s="2">
        <v>4</v>
      </c>
      <c r="G97" s="36">
        <f t="shared" si="13"/>
        <v>1.25</v>
      </c>
      <c r="H97" s="55">
        <v>1</v>
      </c>
      <c r="I97" s="37">
        <v>15</v>
      </c>
    </row>
    <row r="98" spans="2:12" x14ac:dyDescent="0.2">
      <c r="B98" s="51"/>
      <c r="C98" s="1">
        <v>5</v>
      </c>
      <c r="D98" s="2">
        <v>14</v>
      </c>
      <c r="E98" s="2">
        <v>6</v>
      </c>
      <c r="F98" s="2">
        <v>5</v>
      </c>
      <c r="G98" s="36">
        <f t="shared" si="13"/>
        <v>1.25</v>
      </c>
      <c r="H98" s="55">
        <v>1</v>
      </c>
      <c r="I98" s="37">
        <v>15</v>
      </c>
    </row>
    <row r="99" spans="2:12" x14ac:dyDescent="0.2">
      <c r="B99" s="51"/>
      <c r="C99" s="1">
        <v>6</v>
      </c>
      <c r="D99" s="2">
        <v>20</v>
      </c>
      <c r="E99" s="2">
        <v>13</v>
      </c>
      <c r="F99" s="2">
        <v>5</v>
      </c>
      <c r="G99" s="36">
        <f t="shared" si="13"/>
        <v>2.1666666666666665</v>
      </c>
      <c r="H99" s="55">
        <v>2</v>
      </c>
      <c r="I99" s="37">
        <v>10</v>
      </c>
    </row>
    <row r="100" spans="2:12" x14ac:dyDescent="0.2">
      <c r="B100" s="51"/>
      <c r="C100" s="1">
        <v>7</v>
      </c>
      <c r="D100" s="2">
        <v>11</v>
      </c>
      <c r="E100" s="2">
        <v>4</v>
      </c>
      <c r="F100" s="2">
        <v>2</v>
      </c>
      <c r="G100" s="36">
        <f t="shared" si="13"/>
        <v>0.75</v>
      </c>
      <c r="H100" s="55">
        <v>0</v>
      </c>
      <c r="I100" s="37">
        <v>45</v>
      </c>
    </row>
    <row r="101" spans="2:12" x14ac:dyDescent="0.2">
      <c r="B101" s="51"/>
      <c r="C101" s="1">
        <v>8</v>
      </c>
      <c r="D101" s="2">
        <v>8</v>
      </c>
      <c r="E101" s="2">
        <v>5</v>
      </c>
      <c r="F101" s="2">
        <v>3</v>
      </c>
      <c r="G101" s="36">
        <f t="shared" si="13"/>
        <v>0.83333333333333337</v>
      </c>
      <c r="H101" s="55">
        <v>0</v>
      </c>
      <c r="I101" s="37">
        <v>50</v>
      </c>
    </row>
    <row r="102" spans="2:12" x14ac:dyDescent="0.2">
      <c r="B102" s="51"/>
      <c r="C102" s="1">
        <v>9</v>
      </c>
      <c r="D102" s="2">
        <v>12</v>
      </c>
      <c r="E102" s="2">
        <v>5</v>
      </c>
      <c r="F102" s="2">
        <v>4</v>
      </c>
      <c r="G102" s="36">
        <f t="shared" si="13"/>
        <v>1.5833333333333335</v>
      </c>
      <c r="H102" s="55">
        <v>1</v>
      </c>
      <c r="I102" s="37">
        <v>35</v>
      </c>
    </row>
    <row r="103" spans="2:12" x14ac:dyDescent="0.2">
      <c r="B103" s="51"/>
      <c r="C103" s="1">
        <v>10</v>
      </c>
      <c r="D103" s="2">
        <v>7</v>
      </c>
      <c r="E103" s="2">
        <v>3</v>
      </c>
      <c r="F103" s="2">
        <v>3</v>
      </c>
      <c r="G103" s="36">
        <f t="shared" si="13"/>
        <v>1.1666666666666667</v>
      </c>
      <c r="H103" s="55">
        <v>1</v>
      </c>
      <c r="I103" s="37">
        <v>10</v>
      </c>
    </row>
    <row r="104" spans="2:12" x14ac:dyDescent="0.2">
      <c r="B104" s="51"/>
      <c r="C104" s="1">
        <v>11</v>
      </c>
      <c r="D104" s="2">
        <v>15</v>
      </c>
      <c r="E104" s="2">
        <v>6</v>
      </c>
      <c r="F104" s="2">
        <v>7</v>
      </c>
      <c r="G104" s="36">
        <f t="shared" si="13"/>
        <v>2.25</v>
      </c>
      <c r="H104" s="55">
        <v>2</v>
      </c>
      <c r="I104" s="37">
        <v>15</v>
      </c>
    </row>
    <row r="105" spans="2:12" ht="13.5" thickBot="1" x14ac:dyDescent="0.25">
      <c r="B105" s="53"/>
      <c r="C105" s="12">
        <v>12</v>
      </c>
      <c r="D105" s="13">
        <v>9</v>
      </c>
      <c r="E105" s="13">
        <v>2</v>
      </c>
      <c r="F105" s="13">
        <v>4</v>
      </c>
      <c r="G105" s="71">
        <f t="shared" si="13"/>
        <v>3.3333333333333335</v>
      </c>
      <c r="H105" s="72">
        <v>3</v>
      </c>
      <c r="I105" s="50">
        <v>20</v>
      </c>
      <c r="J105" s="173">
        <f>SUM(D94:D105)</f>
        <v>148</v>
      </c>
      <c r="K105" s="173">
        <f t="shared" ref="K105" si="18">SUM(E94:E105)</f>
        <v>66</v>
      </c>
      <c r="L105" s="173">
        <f t="shared" ref="L105" si="19">SUM(F94:F105)</f>
        <v>56</v>
      </c>
    </row>
    <row r="106" spans="2:12" x14ac:dyDescent="0.2">
      <c r="B106" s="1">
        <v>1947</v>
      </c>
      <c r="C106" s="1">
        <v>1</v>
      </c>
      <c r="D106" s="2">
        <v>4</v>
      </c>
      <c r="E106" s="2">
        <v>2</v>
      </c>
      <c r="F106" s="2">
        <v>1</v>
      </c>
      <c r="G106" s="36">
        <f t="shared" si="13"/>
        <v>0.5</v>
      </c>
      <c r="H106" s="1">
        <v>0</v>
      </c>
      <c r="I106" s="37">
        <v>30</v>
      </c>
    </row>
    <row r="107" spans="2:12" x14ac:dyDescent="0.2">
      <c r="C107" s="1">
        <v>2</v>
      </c>
      <c r="D107" s="2">
        <v>5</v>
      </c>
      <c r="E107" s="2">
        <v>4</v>
      </c>
      <c r="F107" s="2">
        <v>1</v>
      </c>
      <c r="G107" s="36">
        <f t="shared" si="13"/>
        <v>0.5</v>
      </c>
      <c r="H107" s="1">
        <v>0</v>
      </c>
      <c r="I107" s="37">
        <v>30</v>
      </c>
    </row>
    <row r="108" spans="2:12" x14ac:dyDescent="0.2">
      <c r="C108" s="1">
        <v>3</v>
      </c>
      <c r="D108" s="2">
        <v>8</v>
      </c>
      <c r="E108" s="2">
        <v>4</v>
      </c>
      <c r="F108" s="2">
        <v>1</v>
      </c>
      <c r="G108" s="36">
        <f t="shared" si="13"/>
        <v>0.58333333333333337</v>
      </c>
      <c r="H108" s="1">
        <v>0</v>
      </c>
      <c r="I108" s="37">
        <v>35</v>
      </c>
    </row>
    <row r="109" spans="2:12" x14ac:dyDescent="0.2">
      <c r="C109" s="1">
        <v>4</v>
      </c>
      <c r="D109" s="2">
        <v>6</v>
      </c>
      <c r="E109" s="2">
        <v>3</v>
      </c>
      <c r="F109" s="2">
        <v>3</v>
      </c>
      <c r="G109" s="36">
        <f t="shared" si="13"/>
        <v>1.4166666666666667</v>
      </c>
      <c r="H109" s="1">
        <v>1</v>
      </c>
      <c r="I109" s="37">
        <v>25</v>
      </c>
    </row>
    <row r="110" spans="2:12" x14ac:dyDescent="0.2">
      <c r="C110" s="1">
        <v>5</v>
      </c>
      <c r="D110" s="2">
        <v>13</v>
      </c>
      <c r="E110" s="2">
        <v>8</v>
      </c>
      <c r="F110" s="2">
        <v>3</v>
      </c>
      <c r="G110" s="36">
        <f t="shared" si="13"/>
        <v>1.1666666666666667</v>
      </c>
      <c r="H110" s="1">
        <v>1</v>
      </c>
      <c r="I110" s="37">
        <v>10</v>
      </c>
    </row>
    <row r="111" spans="2:12" x14ac:dyDescent="0.2">
      <c r="C111" s="1">
        <v>6</v>
      </c>
      <c r="D111" s="2">
        <v>10</v>
      </c>
      <c r="E111" s="2">
        <v>4</v>
      </c>
      <c r="F111" s="2">
        <v>5</v>
      </c>
      <c r="G111" s="36">
        <f t="shared" si="13"/>
        <v>3.6666666666666665</v>
      </c>
      <c r="H111" s="1">
        <v>3</v>
      </c>
      <c r="I111" s="37">
        <v>40</v>
      </c>
    </row>
    <row r="112" spans="2:12" x14ac:dyDescent="0.2">
      <c r="C112" s="1">
        <v>7</v>
      </c>
      <c r="D112" s="2">
        <v>12</v>
      </c>
      <c r="E112" s="2">
        <v>6</v>
      </c>
      <c r="F112" s="2">
        <v>4</v>
      </c>
      <c r="G112" s="36">
        <f t="shared" si="13"/>
        <v>1.5833333333333335</v>
      </c>
      <c r="H112" s="1">
        <v>1</v>
      </c>
      <c r="I112" s="37">
        <v>35</v>
      </c>
    </row>
    <row r="113" spans="2:12" x14ac:dyDescent="0.2">
      <c r="C113" s="1">
        <v>8</v>
      </c>
      <c r="D113" s="2">
        <v>15</v>
      </c>
      <c r="E113" s="2">
        <v>12</v>
      </c>
      <c r="F113" s="2">
        <v>2</v>
      </c>
      <c r="G113" s="36">
        <f t="shared" si="13"/>
        <v>1.4166666666666667</v>
      </c>
      <c r="H113" s="1">
        <v>1</v>
      </c>
      <c r="I113" s="37">
        <v>25</v>
      </c>
    </row>
    <row r="114" spans="2:12" x14ac:dyDescent="0.2">
      <c r="C114" s="1">
        <v>9</v>
      </c>
      <c r="D114" s="2">
        <v>2</v>
      </c>
      <c r="E114" s="2">
        <v>0</v>
      </c>
      <c r="F114" s="2">
        <v>2</v>
      </c>
      <c r="G114" s="36">
        <f t="shared" si="13"/>
        <v>0.58333333333333337</v>
      </c>
      <c r="H114" s="1">
        <v>0</v>
      </c>
      <c r="I114" s="37">
        <v>35</v>
      </c>
    </row>
    <row r="115" spans="2:12" x14ac:dyDescent="0.2">
      <c r="C115" s="1">
        <v>10</v>
      </c>
      <c r="D115" s="2">
        <v>19</v>
      </c>
      <c r="E115" s="2">
        <v>5</v>
      </c>
      <c r="F115" s="2">
        <v>7</v>
      </c>
      <c r="G115" s="36">
        <f t="shared" si="13"/>
        <v>4.083333333333333</v>
      </c>
      <c r="H115" s="1">
        <v>4</v>
      </c>
      <c r="I115" s="37">
        <v>5</v>
      </c>
    </row>
    <row r="116" spans="2:12" x14ac:dyDescent="0.2">
      <c r="C116" s="1">
        <v>11</v>
      </c>
      <c r="D116" s="2">
        <v>15</v>
      </c>
      <c r="E116" s="2">
        <v>3</v>
      </c>
      <c r="F116" s="2">
        <v>10</v>
      </c>
      <c r="G116" s="36">
        <f t="shared" si="13"/>
        <v>4.1833333333333336</v>
      </c>
      <c r="H116" s="1">
        <v>4</v>
      </c>
      <c r="I116" s="37">
        <v>11</v>
      </c>
    </row>
    <row r="117" spans="2:12" ht="13.5" thickBot="1" x14ac:dyDescent="0.25">
      <c r="B117" s="53"/>
      <c r="C117" s="12">
        <v>12</v>
      </c>
      <c r="D117" s="13">
        <v>17</v>
      </c>
      <c r="E117" s="13">
        <v>1</v>
      </c>
      <c r="F117" s="13">
        <v>11</v>
      </c>
      <c r="G117" s="71">
        <f t="shared" si="13"/>
        <v>4.95</v>
      </c>
      <c r="H117" s="72">
        <v>4</v>
      </c>
      <c r="I117" s="50">
        <v>57</v>
      </c>
      <c r="J117" s="173">
        <f>SUM(D106:D117)</f>
        <v>126</v>
      </c>
      <c r="K117" s="173">
        <f t="shared" ref="K117" si="20">SUM(E106:E117)</f>
        <v>52</v>
      </c>
      <c r="L117" s="173">
        <f t="shared" ref="L117" si="21">SUM(F106:F117)</f>
        <v>50</v>
      </c>
    </row>
    <row r="118" spans="2:12" x14ac:dyDescent="0.2">
      <c r="B118" s="1">
        <v>1948</v>
      </c>
      <c r="C118" s="1">
        <v>1</v>
      </c>
      <c r="D118" s="2">
        <v>20</v>
      </c>
      <c r="E118" s="2">
        <v>4</v>
      </c>
      <c r="F118" s="2">
        <v>11</v>
      </c>
      <c r="G118" s="36">
        <f t="shared" si="13"/>
        <v>3.6</v>
      </c>
      <c r="H118" s="1">
        <v>3</v>
      </c>
      <c r="I118" s="37">
        <v>36</v>
      </c>
    </row>
    <row r="119" spans="2:12" x14ac:dyDescent="0.2">
      <c r="C119" s="1">
        <v>2</v>
      </c>
      <c r="D119" s="2">
        <v>14</v>
      </c>
      <c r="E119" s="2">
        <v>3</v>
      </c>
      <c r="F119" s="2">
        <v>5</v>
      </c>
      <c r="G119" s="36">
        <f t="shared" si="13"/>
        <v>1.4666666666666668</v>
      </c>
      <c r="H119" s="1">
        <v>1</v>
      </c>
      <c r="I119" s="37">
        <v>28</v>
      </c>
    </row>
    <row r="120" spans="2:12" x14ac:dyDescent="0.2">
      <c r="C120" s="1">
        <v>3</v>
      </c>
      <c r="D120" s="2">
        <v>17</v>
      </c>
      <c r="E120" s="2">
        <v>7</v>
      </c>
      <c r="F120" s="2">
        <v>6</v>
      </c>
      <c r="G120" s="36">
        <f t="shared" si="13"/>
        <v>1.7833333333333332</v>
      </c>
      <c r="H120" s="1">
        <v>1</v>
      </c>
      <c r="I120" s="37">
        <v>47</v>
      </c>
    </row>
    <row r="121" spans="2:12" x14ac:dyDescent="0.2">
      <c r="C121" s="1">
        <v>4</v>
      </c>
      <c r="D121" s="2">
        <v>9</v>
      </c>
      <c r="E121" s="2">
        <v>2</v>
      </c>
      <c r="F121" s="2">
        <v>7</v>
      </c>
      <c r="G121" s="36">
        <f t="shared" si="13"/>
        <v>2.0166666666666666</v>
      </c>
      <c r="H121" s="1">
        <v>2</v>
      </c>
      <c r="I121" s="37">
        <v>1</v>
      </c>
    </row>
    <row r="122" spans="2:12" x14ac:dyDescent="0.2">
      <c r="C122" s="1">
        <v>5</v>
      </c>
      <c r="D122" s="2">
        <v>10</v>
      </c>
      <c r="E122" s="2">
        <v>4</v>
      </c>
      <c r="F122" s="2">
        <v>2</v>
      </c>
      <c r="G122" s="36">
        <f t="shared" si="13"/>
        <v>0.5</v>
      </c>
      <c r="H122" s="1">
        <v>0</v>
      </c>
      <c r="I122" s="37">
        <v>30</v>
      </c>
    </row>
    <row r="123" spans="2:12" x14ac:dyDescent="0.2">
      <c r="C123" s="1">
        <v>6</v>
      </c>
      <c r="D123" s="2">
        <v>16</v>
      </c>
      <c r="E123" s="2">
        <v>4</v>
      </c>
      <c r="F123" s="2">
        <v>6</v>
      </c>
      <c r="G123" s="36">
        <f t="shared" si="13"/>
        <v>1.0333333333333334</v>
      </c>
      <c r="H123" s="1">
        <v>1</v>
      </c>
      <c r="I123" s="37">
        <v>2</v>
      </c>
    </row>
    <row r="124" spans="2:12" x14ac:dyDescent="0.2">
      <c r="C124" s="1">
        <v>7</v>
      </c>
      <c r="D124" s="2">
        <v>16</v>
      </c>
      <c r="E124" s="2">
        <v>5</v>
      </c>
      <c r="F124" s="2">
        <v>6</v>
      </c>
      <c r="G124" s="36">
        <f t="shared" si="13"/>
        <v>2.1666666666666665</v>
      </c>
      <c r="H124" s="1">
        <v>2</v>
      </c>
      <c r="I124" s="37">
        <v>10</v>
      </c>
    </row>
    <row r="125" spans="2:12" x14ac:dyDescent="0.2">
      <c r="C125" s="1">
        <v>8</v>
      </c>
      <c r="D125" s="2">
        <v>12</v>
      </c>
      <c r="E125" s="2">
        <v>5</v>
      </c>
      <c r="F125" s="2">
        <v>4</v>
      </c>
      <c r="G125" s="36">
        <f t="shared" si="13"/>
        <v>0.9</v>
      </c>
      <c r="H125" s="1">
        <v>0</v>
      </c>
      <c r="I125" s="37">
        <v>54</v>
      </c>
    </row>
    <row r="126" spans="2:12" x14ac:dyDescent="0.2">
      <c r="C126" s="1">
        <v>9</v>
      </c>
      <c r="D126" s="2">
        <v>19</v>
      </c>
      <c r="E126" s="2">
        <v>9</v>
      </c>
      <c r="F126" s="2">
        <v>7</v>
      </c>
      <c r="G126" s="36">
        <f t="shared" si="13"/>
        <v>4.6500000000000004</v>
      </c>
      <c r="H126" s="1">
        <v>4</v>
      </c>
      <c r="I126" s="37">
        <v>39</v>
      </c>
    </row>
    <row r="127" spans="2:12" x14ac:dyDescent="0.2">
      <c r="C127" s="1">
        <v>10</v>
      </c>
      <c r="D127" s="2">
        <v>2</v>
      </c>
      <c r="E127" s="2">
        <v>0</v>
      </c>
      <c r="F127" s="2">
        <v>2</v>
      </c>
      <c r="G127" s="36">
        <f t="shared" si="13"/>
        <v>2.5</v>
      </c>
      <c r="H127" s="1">
        <v>2</v>
      </c>
      <c r="I127" s="37">
        <v>30</v>
      </c>
    </row>
    <row r="128" spans="2:12" x14ac:dyDescent="0.2">
      <c r="C128" s="1">
        <v>11</v>
      </c>
      <c r="D128" s="2">
        <v>18</v>
      </c>
      <c r="E128" s="2">
        <v>6</v>
      </c>
      <c r="F128" s="2">
        <v>5</v>
      </c>
      <c r="G128" s="36">
        <f t="shared" si="13"/>
        <v>2.6666666666666665</v>
      </c>
      <c r="H128" s="1">
        <v>2</v>
      </c>
      <c r="I128" s="37">
        <v>40</v>
      </c>
    </row>
    <row r="129" spans="2:12" ht="13.5" thickBot="1" x14ac:dyDescent="0.25">
      <c r="B129" s="53"/>
      <c r="C129" s="12">
        <v>12</v>
      </c>
      <c r="D129" s="13">
        <v>15</v>
      </c>
      <c r="E129" s="13">
        <v>3</v>
      </c>
      <c r="F129" s="13">
        <v>8</v>
      </c>
      <c r="G129" s="71">
        <f t="shared" si="13"/>
        <v>1.75</v>
      </c>
      <c r="H129" s="72">
        <v>1</v>
      </c>
      <c r="I129" s="50">
        <v>45</v>
      </c>
      <c r="J129" s="173">
        <f>SUM(D118:D129)</f>
        <v>168</v>
      </c>
      <c r="K129" s="173">
        <f t="shared" ref="K129" si="22">SUM(E118:E129)</f>
        <v>52</v>
      </c>
      <c r="L129" s="173">
        <f t="shared" ref="L129" si="23">SUM(F118:F129)</f>
        <v>69</v>
      </c>
    </row>
    <row r="130" spans="2:12" x14ac:dyDescent="0.2">
      <c r="B130" s="1">
        <v>1949</v>
      </c>
      <c r="C130" s="1">
        <v>1</v>
      </c>
      <c r="D130" s="2">
        <v>23</v>
      </c>
      <c r="E130" s="2">
        <v>9</v>
      </c>
      <c r="F130" s="2">
        <v>10</v>
      </c>
      <c r="G130" s="36">
        <f t="shared" si="13"/>
        <v>4.1333333333333337</v>
      </c>
      <c r="H130" s="1">
        <v>4</v>
      </c>
      <c r="I130" s="37">
        <v>8</v>
      </c>
    </row>
    <row r="131" spans="2:12" x14ac:dyDescent="0.2">
      <c r="C131" s="1">
        <v>2</v>
      </c>
      <c r="D131" s="2">
        <v>12</v>
      </c>
      <c r="E131" s="2">
        <v>4</v>
      </c>
      <c r="F131" s="2">
        <v>5</v>
      </c>
      <c r="G131" s="36">
        <f t="shared" si="13"/>
        <v>1.8666666666666667</v>
      </c>
      <c r="H131" s="1">
        <v>1</v>
      </c>
      <c r="I131" s="37">
        <v>52</v>
      </c>
    </row>
    <row r="132" spans="2:12" x14ac:dyDescent="0.2">
      <c r="C132" s="1">
        <v>3</v>
      </c>
      <c r="D132" s="2">
        <v>16</v>
      </c>
      <c r="E132" s="2">
        <v>3</v>
      </c>
      <c r="F132" s="2">
        <v>7</v>
      </c>
      <c r="G132" s="36">
        <f t="shared" si="13"/>
        <v>3.15</v>
      </c>
      <c r="H132" s="1">
        <v>3</v>
      </c>
      <c r="I132" s="37">
        <v>9</v>
      </c>
    </row>
    <row r="133" spans="2:12" x14ac:dyDescent="0.2">
      <c r="C133" s="1">
        <v>4</v>
      </c>
      <c r="D133" s="2">
        <v>18</v>
      </c>
      <c r="E133" s="2">
        <v>5</v>
      </c>
      <c r="F133" s="2">
        <v>5</v>
      </c>
      <c r="G133" s="36">
        <f t="shared" si="13"/>
        <v>2.0833333333333335</v>
      </c>
      <c r="H133" s="1">
        <v>2</v>
      </c>
      <c r="I133" s="37">
        <v>5</v>
      </c>
    </row>
    <row r="134" spans="2:12" x14ac:dyDescent="0.2">
      <c r="C134" s="1">
        <v>5</v>
      </c>
      <c r="D134" s="2">
        <v>11</v>
      </c>
      <c r="E134" s="2">
        <v>4</v>
      </c>
      <c r="F134" s="2">
        <v>3</v>
      </c>
      <c r="G134" s="36">
        <f t="shared" si="13"/>
        <v>0.58333333333333337</v>
      </c>
      <c r="H134" s="1">
        <v>0</v>
      </c>
      <c r="I134" s="37">
        <v>35</v>
      </c>
    </row>
    <row r="135" spans="2:12" x14ac:dyDescent="0.2">
      <c r="C135" s="1">
        <v>6</v>
      </c>
      <c r="D135" s="2">
        <v>20</v>
      </c>
      <c r="E135" s="2">
        <v>5</v>
      </c>
      <c r="F135" s="2">
        <v>10</v>
      </c>
      <c r="G135" s="36">
        <f t="shared" si="13"/>
        <v>3.3</v>
      </c>
      <c r="H135" s="1">
        <v>3</v>
      </c>
      <c r="I135" s="37">
        <v>18</v>
      </c>
    </row>
    <row r="136" spans="2:12" x14ac:dyDescent="0.2">
      <c r="C136" s="1">
        <v>7</v>
      </c>
      <c r="D136" s="2">
        <v>19</v>
      </c>
      <c r="E136" s="2">
        <v>6</v>
      </c>
      <c r="F136" s="2">
        <v>11</v>
      </c>
      <c r="G136" s="36">
        <f t="shared" si="13"/>
        <v>3.3166666666666664</v>
      </c>
      <c r="H136" s="1">
        <v>3</v>
      </c>
      <c r="I136" s="37">
        <v>19</v>
      </c>
    </row>
    <row r="137" spans="2:12" x14ac:dyDescent="0.2">
      <c r="C137" s="1">
        <v>8</v>
      </c>
      <c r="D137" s="2">
        <v>11</v>
      </c>
      <c r="E137" s="2">
        <v>4</v>
      </c>
      <c r="F137" s="2">
        <v>3</v>
      </c>
      <c r="G137" s="36">
        <f t="shared" si="13"/>
        <v>4.5</v>
      </c>
      <c r="H137" s="1">
        <v>4</v>
      </c>
      <c r="I137" s="37">
        <v>30</v>
      </c>
    </row>
    <row r="138" spans="2:12" x14ac:dyDescent="0.2">
      <c r="C138" s="1">
        <v>9</v>
      </c>
      <c r="D138" s="2">
        <v>4</v>
      </c>
      <c r="E138" s="2">
        <v>0</v>
      </c>
      <c r="F138" s="2">
        <v>4</v>
      </c>
      <c r="G138" s="36">
        <f t="shared" ref="G138:G201" si="24">H138+I138/60</f>
        <v>0.75</v>
      </c>
      <c r="H138" s="1">
        <v>0</v>
      </c>
      <c r="I138" s="37">
        <v>45</v>
      </c>
    </row>
    <row r="139" spans="2:12" x14ac:dyDescent="0.2">
      <c r="C139" s="1">
        <v>10</v>
      </c>
      <c r="D139" s="2">
        <v>14</v>
      </c>
      <c r="E139" s="2">
        <v>4</v>
      </c>
      <c r="F139" s="2">
        <v>4</v>
      </c>
      <c r="G139" s="36">
        <f t="shared" si="24"/>
        <v>1.2833333333333332</v>
      </c>
      <c r="H139" s="1">
        <v>1</v>
      </c>
      <c r="I139" s="37">
        <v>17</v>
      </c>
    </row>
    <row r="140" spans="2:12" x14ac:dyDescent="0.2">
      <c r="C140" s="1">
        <v>11</v>
      </c>
      <c r="D140" s="2">
        <v>25</v>
      </c>
      <c r="E140" s="2">
        <v>2</v>
      </c>
      <c r="F140" s="2">
        <v>11</v>
      </c>
      <c r="G140" s="36">
        <f t="shared" si="24"/>
        <v>4.75</v>
      </c>
      <c r="H140" s="1">
        <v>4</v>
      </c>
      <c r="I140" s="37">
        <v>45</v>
      </c>
    </row>
    <row r="141" spans="2:12" ht="13.5" thickBot="1" x14ac:dyDescent="0.25">
      <c r="B141" s="53"/>
      <c r="C141" s="12">
        <v>12</v>
      </c>
      <c r="D141" s="13">
        <v>16</v>
      </c>
      <c r="E141" s="13">
        <v>1</v>
      </c>
      <c r="F141" s="13">
        <v>5</v>
      </c>
      <c r="G141" s="71">
        <f t="shared" si="24"/>
        <v>2.3333333333333335</v>
      </c>
      <c r="H141" s="72">
        <v>2</v>
      </c>
      <c r="I141" s="50">
        <v>20</v>
      </c>
      <c r="J141" s="173">
        <f>SUM(D130:D141)</f>
        <v>189</v>
      </c>
      <c r="K141" s="173">
        <f t="shared" ref="K141" si="25">SUM(E130:E141)</f>
        <v>47</v>
      </c>
      <c r="L141" s="173">
        <f t="shared" ref="L141" si="26">SUM(F130:F141)</f>
        <v>78</v>
      </c>
    </row>
    <row r="142" spans="2:12" x14ac:dyDescent="0.2">
      <c r="B142" s="1">
        <v>1950</v>
      </c>
      <c r="C142" s="1">
        <v>1</v>
      </c>
      <c r="D142" s="2">
        <v>20</v>
      </c>
      <c r="E142" s="2">
        <v>4</v>
      </c>
      <c r="F142" s="2">
        <v>11</v>
      </c>
      <c r="G142" s="36">
        <f t="shared" si="24"/>
        <v>2.2999999999999998</v>
      </c>
      <c r="H142" s="1">
        <v>2</v>
      </c>
      <c r="I142" s="37">
        <v>18</v>
      </c>
    </row>
    <row r="143" spans="2:12" x14ac:dyDescent="0.2">
      <c r="C143" s="1">
        <v>2</v>
      </c>
      <c r="D143" s="2">
        <v>9</v>
      </c>
      <c r="E143" s="2">
        <v>1</v>
      </c>
      <c r="F143" s="2">
        <v>4</v>
      </c>
      <c r="G143" s="36">
        <f t="shared" si="24"/>
        <v>1.1666666666666667</v>
      </c>
      <c r="H143" s="1">
        <v>1</v>
      </c>
      <c r="I143" s="37">
        <v>10</v>
      </c>
    </row>
    <row r="144" spans="2:12" x14ac:dyDescent="0.2">
      <c r="C144" s="1">
        <v>3</v>
      </c>
      <c r="D144" s="2">
        <v>20</v>
      </c>
      <c r="E144" s="2">
        <v>2</v>
      </c>
      <c r="F144" s="2">
        <v>2</v>
      </c>
      <c r="G144" s="36">
        <f t="shared" si="24"/>
        <v>2.1666666666666665</v>
      </c>
      <c r="H144" s="1">
        <v>2</v>
      </c>
      <c r="I144" s="37">
        <v>10</v>
      </c>
    </row>
    <row r="145" spans="2:12" x14ac:dyDescent="0.2">
      <c r="C145" s="1">
        <v>4</v>
      </c>
      <c r="D145" s="2">
        <v>20</v>
      </c>
      <c r="E145" s="2">
        <v>3</v>
      </c>
      <c r="F145" s="2">
        <v>10</v>
      </c>
      <c r="G145" s="36">
        <f t="shared" si="24"/>
        <v>5.65</v>
      </c>
      <c r="H145" s="1">
        <v>5</v>
      </c>
      <c r="I145" s="37">
        <v>39</v>
      </c>
    </row>
    <row r="146" spans="2:12" x14ac:dyDescent="0.2">
      <c r="C146" s="1">
        <v>5</v>
      </c>
      <c r="D146" s="2">
        <v>13</v>
      </c>
      <c r="E146" s="2">
        <v>5</v>
      </c>
      <c r="F146" s="2">
        <v>5</v>
      </c>
      <c r="G146" s="36">
        <f t="shared" si="24"/>
        <v>1.25</v>
      </c>
      <c r="H146" s="1">
        <v>1</v>
      </c>
      <c r="I146" s="37">
        <v>15</v>
      </c>
    </row>
    <row r="147" spans="2:12" x14ac:dyDescent="0.2">
      <c r="C147" s="1">
        <v>6</v>
      </c>
      <c r="D147" s="2">
        <v>28</v>
      </c>
      <c r="E147" s="2">
        <v>8</v>
      </c>
      <c r="F147" s="2">
        <v>12</v>
      </c>
      <c r="G147" s="36">
        <f t="shared" si="24"/>
        <v>4.583333333333333</v>
      </c>
      <c r="H147" s="1">
        <v>4</v>
      </c>
      <c r="I147" s="37">
        <v>35</v>
      </c>
    </row>
    <row r="148" spans="2:12" x14ac:dyDescent="0.2">
      <c r="C148" s="1">
        <v>7</v>
      </c>
      <c r="D148" s="2">
        <v>18</v>
      </c>
      <c r="E148" s="2">
        <v>1</v>
      </c>
      <c r="F148" s="2">
        <v>8</v>
      </c>
      <c r="G148" s="36">
        <f t="shared" si="24"/>
        <v>3.7</v>
      </c>
      <c r="H148" s="1">
        <v>3</v>
      </c>
      <c r="I148" s="37">
        <v>42</v>
      </c>
    </row>
    <row r="149" spans="2:12" x14ac:dyDescent="0.2">
      <c r="C149" s="1">
        <v>8</v>
      </c>
      <c r="D149" s="2">
        <v>18</v>
      </c>
      <c r="E149" s="2">
        <v>3</v>
      </c>
      <c r="F149" s="2">
        <v>5</v>
      </c>
      <c r="G149" s="36">
        <f t="shared" si="24"/>
        <v>3.25</v>
      </c>
      <c r="H149" s="1">
        <v>3</v>
      </c>
      <c r="I149" s="37">
        <v>15</v>
      </c>
    </row>
    <row r="150" spans="2:12" x14ac:dyDescent="0.2">
      <c r="C150" s="1">
        <v>9</v>
      </c>
      <c r="D150" s="2">
        <v>16</v>
      </c>
      <c r="E150" s="2">
        <v>5</v>
      </c>
      <c r="F150" s="2">
        <v>4</v>
      </c>
      <c r="G150" s="36">
        <f t="shared" si="24"/>
        <v>0.75</v>
      </c>
      <c r="H150" s="1">
        <v>0</v>
      </c>
      <c r="I150" s="37">
        <v>45</v>
      </c>
    </row>
    <row r="151" spans="2:12" x14ac:dyDescent="0.2">
      <c r="C151" s="1">
        <v>10</v>
      </c>
      <c r="D151" s="2">
        <v>5</v>
      </c>
      <c r="E151" s="2">
        <v>2</v>
      </c>
      <c r="F151" s="2">
        <v>2</v>
      </c>
      <c r="G151" s="36">
        <f t="shared" si="24"/>
        <v>0.33333333333333331</v>
      </c>
      <c r="H151" s="1">
        <v>0</v>
      </c>
      <c r="I151" s="37">
        <v>20</v>
      </c>
    </row>
    <row r="152" spans="2:12" x14ac:dyDescent="0.2">
      <c r="C152" s="1">
        <v>11</v>
      </c>
      <c r="D152" s="2">
        <v>24</v>
      </c>
      <c r="E152" s="2">
        <v>4</v>
      </c>
      <c r="F152" s="2">
        <v>9</v>
      </c>
      <c r="G152" s="36">
        <f t="shared" si="24"/>
        <v>2.5</v>
      </c>
      <c r="H152" s="1">
        <v>2</v>
      </c>
      <c r="I152" s="37">
        <v>30</v>
      </c>
    </row>
    <row r="153" spans="2:12" ht="13.5" thickBot="1" x14ac:dyDescent="0.25">
      <c r="B153" s="53"/>
      <c r="C153" s="12">
        <v>12</v>
      </c>
      <c r="D153" s="13">
        <v>18</v>
      </c>
      <c r="E153" s="13">
        <v>2</v>
      </c>
      <c r="F153" s="13">
        <v>9</v>
      </c>
      <c r="G153" s="71">
        <f t="shared" si="24"/>
        <v>3.3666666666666667</v>
      </c>
      <c r="H153" s="72">
        <v>3</v>
      </c>
      <c r="I153" s="50">
        <v>22</v>
      </c>
      <c r="J153" s="173">
        <f>SUM(D142:D153)</f>
        <v>209</v>
      </c>
      <c r="K153" s="173">
        <f t="shared" ref="K153" si="27">SUM(E142:E153)</f>
        <v>40</v>
      </c>
      <c r="L153" s="173">
        <f t="shared" ref="L153" si="28">SUM(F142:F153)</f>
        <v>81</v>
      </c>
    </row>
    <row r="154" spans="2:12" x14ac:dyDescent="0.2">
      <c r="B154" s="1">
        <v>1951</v>
      </c>
      <c r="C154" s="1">
        <v>1</v>
      </c>
      <c r="D154" s="2">
        <v>19</v>
      </c>
      <c r="E154" s="2">
        <v>6</v>
      </c>
      <c r="F154" s="2">
        <v>6</v>
      </c>
      <c r="G154" s="36">
        <f t="shared" si="24"/>
        <v>3.1666666666666665</v>
      </c>
      <c r="H154" s="1">
        <v>3</v>
      </c>
      <c r="I154" s="37">
        <v>10</v>
      </c>
    </row>
    <row r="155" spans="2:12" x14ac:dyDescent="0.2">
      <c r="C155" s="1">
        <v>2</v>
      </c>
      <c r="D155" s="2">
        <v>12</v>
      </c>
      <c r="E155" s="2">
        <v>1</v>
      </c>
      <c r="F155" s="2">
        <v>5</v>
      </c>
      <c r="G155" s="36">
        <f t="shared" si="24"/>
        <v>1.6666666666666665</v>
      </c>
      <c r="H155" s="1">
        <v>1</v>
      </c>
      <c r="I155" s="37">
        <v>40</v>
      </c>
    </row>
    <row r="156" spans="2:12" x14ac:dyDescent="0.2">
      <c r="C156" s="1">
        <v>3</v>
      </c>
      <c r="D156" s="2">
        <v>24</v>
      </c>
      <c r="E156" s="2">
        <v>4</v>
      </c>
      <c r="F156" s="2">
        <v>10</v>
      </c>
      <c r="G156" s="36">
        <f t="shared" si="24"/>
        <v>3.5</v>
      </c>
      <c r="H156" s="1">
        <v>3</v>
      </c>
      <c r="I156" s="37">
        <v>30</v>
      </c>
    </row>
    <row r="157" spans="2:12" x14ac:dyDescent="0.2">
      <c r="C157" s="1">
        <v>4</v>
      </c>
      <c r="D157" s="2">
        <v>0</v>
      </c>
      <c r="E157" s="2">
        <v>0</v>
      </c>
      <c r="F157" s="2">
        <v>0</v>
      </c>
      <c r="G157" s="36">
        <f t="shared" si="24"/>
        <v>0</v>
      </c>
      <c r="H157" s="1">
        <v>0</v>
      </c>
      <c r="I157" s="37">
        <v>0</v>
      </c>
    </row>
    <row r="158" spans="2:12" x14ac:dyDescent="0.2">
      <c r="C158" s="1">
        <v>5</v>
      </c>
      <c r="D158" s="2">
        <v>19</v>
      </c>
      <c r="E158" s="2">
        <v>6</v>
      </c>
      <c r="F158" s="2">
        <v>6</v>
      </c>
      <c r="G158" s="36">
        <f t="shared" si="24"/>
        <v>1.8333333333333335</v>
      </c>
      <c r="H158" s="1">
        <v>1</v>
      </c>
      <c r="I158" s="37">
        <v>50</v>
      </c>
    </row>
    <row r="159" spans="2:12" x14ac:dyDescent="0.2">
      <c r="C159" s="1">
        <v>6</v>
      </c>
      <c r="D159" s="2">
        <v>17</v>
      </c>
      <c r="E159" s="2">
        <v>5</v>
      </c>
      <c r="F159" s="2">
        <v>4</v>
      </c>
      <c r="G159" s="36">
        <f t="shared" si="24"/>
        <v>1.4166666666666667</v>
      </c>
      <c r="H159" s="1">
        <v>1</v>
      </c>
      <c r="I159" s="37">
        <v>25</v>
      </c>
    </row>
    <row r="160" spans="2:12" x14ac:dyDescent="0.2">
      <c r="C160" s="1">
        <v>7</v>
      </c>
      <c r="D160" s="2">
        <v>18</v>
      </c>
      <c r="E160" s="2">
        <v>9</v>
      </c>
      <c r="F160" s="2">
        <v>3</v>
      </c>
      <c r="G160" s="36">
        <f t="shared" si="24"/>
        <v>1.5333333333333332</v>
      </c>
      <c r="H160" s="1">
        <v>1</v>
      </c>
      <c r="I160" s="37">
        <v>32</v>
      </c>
    </row>
    <row r="161" spans="2:12" x14ac:dyDescent="0.2">
      <c r="C161" s="1">
        <v>8</v>
      </c>
      <c r="D161" s="2">
        <v>14</v>
      </c>
      <c r="E161" s="2">
        <v>5</v>
      </c>
      <c r="F161" s="2">
        <v>6</v>
      </c>
      <c r="G161" s="36">
        <f t="shared" si="24"/>
        <v>7.083333333333333</v>
      </c>
      <c r="H161" s="1">
        <v>7</v>
      </c>
      <c r="I161" s="37">
        <v>5</v>
      </c>
    </row>
    <row r="162" spans="2:12" x14ac:dyDescent="0.2">
      <c r="C162" s="1">
        <v>9</v>
      </c>
      <c r="D162" s="2">
        <v>13</v>
      </c>
      <c r="E162" s="2">
        <v>2</v>
      </c>
      <c r="F162" s="2">
        <v>3</v>
      </c>
      <c r="G162" s="36">
        <f t="shared" si="24"/>
        <v>1</v>
      </c>
      <c r="H162" s="1">
        <v>1</v>
      </c>
      <c r="I162" s="37">
        <v>0</v>
      </c>
    </row>
    <row r="163" spans="2:12" x14ac:dyDescent="0.2">
      <c r="C163" s="1">
        <v>10</v>
      </c>
      <c r="D163" s="2">
        <v>21</v>
      </c>
      <c r="E163" s="2">
        <v>5</v>
      </c>
      <c r="F163" s="2">
        <v>7</v>
      </c>
      <c r="G163" s="36">
        <f t="shared" si="24"/>
        <v>4.5</v>
      </c>
      <c r="H163" s="1">
        <v>4</v>
      </c>
      <c r="I163" s="37">
        <v>30</v>
      </c>
    </row>
    <row r="164" spans="2:12" x14ac:dyDescent="0.2">
      <c r="C164" s="1">
        <v>11</v>
      </c>
      <c r="D164" s="2">
        <v>24</v>
      </c>
      <c r="E164" s="2">
        <v>4</v>
      </c>
      <c r="F164" s="2">
        <v>7</v>
      </c>
      <c r="G164" s="36">
        <f t="shared" si="24"/>
        <v>2.3333333333333335</v>
      </c>
      <c r="H164" s="1">
        <v>2</v>
      </c>
      <c r="I164" s="37">
        <v>20</v>
      </c>
    </row>
    <row r="165" spans="2:12" ht="13.5" thickBot="1" x14ac:dyDescent="0.25">
      <c r="B165" s="53"/>
      <c r="C165" s="12">
        <v>12</v>
      </c>
      <c r="D165" s="13">
        <v>11</v>
      </c>
      <c r="E165" s="13">
        <v>2</v>
      </c>
      <c r="F165" s="13">
        <v>3</v>
      </c>
      <c r="G165" s="71">
        <f t="shared" si="24"/>
        <v>1.4166666666666667</v>
      </c>
      <c r="H165" s="72">
        <v>1</v>
      </c>
      <c r="I165" s="50">
        <v>25</v>
      </c>
      <c r="J165" s="173">
        <f>SUM(D154:D165)</f>
        <v>192</v>
      </c>
      <c r="K165" s="173">
        <f t="shared" ref="K165" si="29">SUM(E154:E165)</f>
        <v>49</v>
      </c>
      <c r="L165" s="173">
        <f t="shared" ref="L165" si="30">SUM(F154:F165)</f>
        <v>60</v>
      </c>
    </row>
    <row r="166" spans="2:12" x14ac:dyDescent="0.2">
      <c r="B166" s="1">
        <v>1952</v>
      </c>
      <c r="C166" s="1">
        <v>1</v>
      </c>
      <c r="D166" s="2">
        <v>17</v>
      </c>
      <c r="E166" s="2">
        <v>5</v>
      </c>
      <c r="F166" s="2">
        <v>2</v>
      </c>
      <c r="G166" s="36">
        <f t="shared" si="24"/>
        <v>0.41666666666666669</v>
      </c>
      <c r="H166" s="1">
        <v>0</v>
      </c>
      <c r="I166" s="37">
        <v>25</v>
      </c>
    </row>
    <row r="167" spans="2:12" x14ac:dyDescent="0.2">
      <c r="C167" s="1">
        <v>2</v>
      </c>
      <c r="D167" s="2">
        <v>18</v>
      </c>
      <c r="E167" s="2">
        <v>6</v>
      </c>
      <c r="F167" s="2">
        <v>6</v>
      </c>
      <c r="G167" s="36">
        <f t="shared" si="24"/>
        <v>4.916666666666667</v>
      </c>
      <c r="H167" s="1">
        <v>4</v>
      </c>
      <c r="I167" s="37">
        <v>55</v>
      </c>
    </row>
    <row r="168" spans="2:12" x14ac:dyDescent="0.2">
      <c r="C168" s="1">
        <v>3</v>
      </c>
      <c r="D168" s="2">
        <v>0</v>
      </c>
      <c r="E168" s="2">
        <v>0</v>
      </c>
      <c r="F168" s="2">
        <v>0</v>
      </c>
      <c r="G168" s="36">
        <f t="shared" si="24"/>
        <v>0</v>
      </c>
      <c r="H168" s="1">
        <v>0</v>
      </c>
      <c r="I168" s="37">
        <v>0</v>
      </c>
    </row>
    <row r="169" spans="2:12" x14ac:dyDescent="0.2">
      <c r="C169" s="1">
        <v>4</v>
      </c>
      <c r="D169" s="2">
        <v>16</v>
      </c>
      <c r="E169" s="2">
        <v>5</v>
      </c>
      <c r="F169" s="2">
        <v>5</v>
      </c>
      <c r="G169" s="36">
        <f t="shared" si="24"/>
        <v>1.75</v>
      </c>
      <c r="H169" s="1">
        <v>1</v>
      </c>
      <c r="I169" s="37">
        <v>45</v>
      </c>
    </row>
    <row r="170" spans="2:12" x14ac:dyDescent="0.2">
      <c r="C170" s="1">
        <v>5</v>
      </c>
      <c r="D170" s="2">
        <v>24</v>
      </c>
      <c r="E170" s="2">
        <v>5</v>
      </c>
      <c r="F170" s="2">
        <v>11</v>
      </c>
      <c r="G170" s="36">
        <f t="shared" si="24"/>
        <v>6.166666666666667</v>
      </c>
      <c r="H170" s="1">
        <v>6</v>
      </c>
      <c r="I170" s="37">
        <v>10</v>
      </c>
    </row>
    <row r="171" spans="2:12" x14ac:dyDescent="0.2">
      <c r="C171" s="1">
        <v>6</v>
      </c>
      <c r="D171" s="2">
        <v>19</v>
      </c>
      <c r="E171" s="2">
        <v>3</v>
      </c>
      <c r="F171" s="2">
        <v>8</v>
      </c>
      <c r="G171" s="36">
        <f t="shared" si="24"/>
        <v>10.25</v>
      </c>
      <c r="H171" s="1">
        <v>10</v>
      </c>
      <c r="I171" s="37">
        <v>15</v>
      </c>
    </row>
    <row r="172" spans="2:12" x14ac:dyDescent="0.2">
      <c r="C172" s="1">
        <v>7</v>
      </c>
      <c r="D172" s="2">
        <v>22</v>
      </c>
      <c r="E172" s="2">
        <v>7</v>
      </c>
      <c r="F172" s="2">
        <v>6</v>
      </c>
      <c r="G172" s="36">
        <f t="shared" si="24"/>
        <v>1.8333333333333335</v>
      </c>
      <c r="H172" s="1">
        <v>1</v>
      </c>
      <c r="I172" s="37">
        <v>50</v>
      </c>
    </row>
    <row r="173" spans="2:12" x14ac:dyDescent="0.2">
      <c r="C173" s="1">
        <v>8</v>
      </c>
      <c r="D173" s="2">
        <v>17</v>
      </c>
      <c r="E173" s="2">
        <v>5</v>
      </c>
      <c r="F173" s="2">
        <v>7</v>
      </c>
      <c r="G173" s="36">
        <f t="shared" si="24"/>
        <v>4.3666666666666663</v>
      </c>
      <c r="H173" s="1">
        <v>4</v>
      </c>
      <c r="I173" s="37">
        <v>22</v>
      </c>
    </row>
    <row r="174" spans="2:12" x14ac:dyDescent="0.2">
      <c r="C174" s="1">
        <v>9</v>
      </c>
      <c r="D174" s="2">
        <v>22</v>
      </c>
      <c r="E174" s="2">
        <v>7</v>
      </c>
      <c r="F174" s="2">
        <v>8</v>
      </c>
      <c r="G174" s="36">
        <f t="shared" si="24"/>
        <v>3.0833333333333335</v>
      </c>
      <c r="H174" s="1">
        <v>3</v>
      </c>
      <c r="I174" s="37">
        <v>5</v>
      </c>
    </row>
    <row r="175" spans="2:12" x14ac:dyDescent="0.2">
      <c r="C175" s="1">
        <v>10</v>
      </c>
      <c r="D175" s="2">
        <v>34</v>
      </c>
      <c r="E175" s="2">
        <v>7</v>
      </c>
      <c r="F175" s="2">
        <v>14</v>
      </c>
      <c r="G175" s="36">
        <f t="shared" si="24"/>
        <v>3.9166666666666665</v>
      </c>
      <c r="H175" s="1">
        <v>3</v>
      </c>
      <c r="I175" s="37">
        <v>55</v>
      </c>
    </row>
    <row r="176" spans="2:12" x14ac:dyDescent="0.2">
      <c r="C176" s="1">
        <v>11</v>
      </c>
      <c r="D176" s="2">
        <v>18</v>
      </c>
      <c r="E176" s="2">
        <v>2</v>
      </c>
      <c r="F176" s="2">
        <v>5</v>
      </c>
      <c r="G176" s="36">
        <f t="shared" si="24"/>
        <v>1.5833333333333335</v>
      </c>
      <c r="H176" s="1">
        <v>1</v>
      </c>
      <c r="I176" s="37">
        <v>35</v>
      </c>
    </row>
    <row r="177" spans="2:12" ht="13.5" thickBot="1" x14ac:dyDescent="0.25">
      <c r="B177" s="53"/>
      <c r="C177" s="12">
        <v>12</v>
      </c>
      <c r="D177" s="13">
        <v>30</v>
      </c>
      <c r="E177" s="13">
        <v>4</v>
      </c>
      <c r="F177" s="13">
        <v>5</v>
      </c>
      <c r="G177" s="71">
        <f t="shared" si="24"/>
        <v>2.25</v>
      </c>
      <c r="H177" s="72">
        <v>2</v>
      </c>
      <c r="I177" s="50">
        <v>15</v>
      </c>
      <c r="J177" s="173">
        <f>SUM(D166:D177)</f>
        <v>237</v>
      </c>
      <c r="K177" s="173">
        <f t="shared" ref="K177" si="31">SUM(E166:E177)</f>
        <v>56</v>
      </c>
      <c r="L177" s="173">
        <f t="shared" ref="L177" si="32">SUM(F166:F177)</f>
        <v>77</v>
      </c>
    </row>
    <row r="178" spans="2:12" x14ac:dyDescent="0.2">
      <c r="B178" s="1">
        <v>1953</v>
      </c>
      <c r="C178" s="1">
        <v>1</v>
      </c>
      <c r="D178" s="2">
        <v>7</v>
      </c>
      <c r="E178" s="2">
        <v>1</v>
      </c>
      <c r="F178" s="2">
        <v>4</v>
      </c>
      <c r="G178" s="36">
        <f t="shared" si="24"/>
        <v>5</v>
      </c>
      <c r="H178" s="1">
        <v>5</v>
      </c>
      <c r="I178" s="37">
        <v>0</v>
      </c>
    </row>
    <row r="179" spans="2:12" x14ac:dyDescent="0.2">
      <c r="C179" s="1">
        <v>2</v>
      </c>
      <c r="D179" s="2">
        <v>0</v>
      </c>
      <c r="E179" s="2">
        <v>0</v>
      </c>
      <c r="F179" s="2">
        <v>0</v>
      </c>
      <c r="G179" s="36">
        <f t="shared" si="24"/>
        <v>0</v>
      </c>
      <c r="H179" s="1">
        <v>0</v>
      </c>
      <c r="I179" s="37">
        <v>0</v>
      </c>
    </row>
    <row r="180" spans="2:12" x14ac:dyDescent="0.2">
      <c r="C180" s="1">
        <v>3</v>
      </c>
      <c r="D180" s="2">
        <v>15</v>
      </c>
      <c r="E180" s="2">
        <v>3</v>
      </c>
      <c r="F180" s="2">
        <v>4</v>
      </c>
      <c r="G180" s="36">
        <f t="shared" si="24"/>
        <v>1.0833333333333333</v>
      </c>
      <c r="H180" s="1">
        <v>1</v>
      </c>
      <c r="I180" s="37">
        <v>5</v>
      </c>
    </row>
    <row r="181" spans="2:12" x14ac:dyDescent="0.2">
      <c r="C181" s="1">
        <v>4</v>
      </c>
      <c r="D181" s="2">
        <v>19</v>
      </c>
      <c r="E181" s="2">
        <v>3</v>
      </c>
      <c r="F181" s="2">
        <v>6</v>
      </c>
      <c r="G181" s="36">
        <f t="shared" si="24"/>
        <v>3.6666666666666665</v>
      </c>
      <c r="H181" s="1">
        <v>3</v>
      </c>
      <c r="I181" s="37">
        <v>40</v>
      </c>
    </row>
    <row r="182" spans="2:12" x14ac:dyDescent="0.2">
      <c r="C182" s="1">
        <v>5</v>
      </c>
      <c r="D182" s="2">
        <v>9</v>
      </c>
      <c r="E182" s="2">
        <v>3</v>
      </c>
      <c r="F182" s="2">
        <v>2</v>
      </c>
      <c r="G182" s="36">
        <f t="shared" si="24"/>
        <v>0.75</v>
      </c>
      <c r="H182" s="1">
        <v>0</v>
      </c>
      <c r="I182" s="37">
        <v>45</v>
      </c>
    </row>
    <row r="183" spans="2:12" x14ac:dyDescent="0.2">
      <c r="C183" s="1">
        <v>6</v>
      </c>
      <c r="D183" s="2">
        <v>16</v>
      </c>
      <c r="E183" s="2">
        <v>2</v>
      </c>
      <c r="F183" s="2">
        <v>5</v>
      </c>
      <c r="G183" s="36">
        <f t="shared" si="24"/>
        <v>1.5833333333333335</v>
      </c>
      <c r="H183" s="1">
        <v>1</v>
      </c>
      <c r="I183" s="37">
        <v>35</v>
      </c>
    </row>
    <row r="184" spans="2:12" x14ac:dyDescent="0.2">
      <c r="C184" s="1">
        <v>7</v>
      </c>
      <c r="D184" s="2">
        <v>21</v>
      </c>
      <c r="E184" s="2">
        <v>2</v>
      </c>
      <c r="F184" s="2">
        <v>6</v>
      </c>
      <c r="G184" s="36">
        <f t="shared" si="24"/>
        <v>2.0833333333333335</v>
      </c>
      <c r="H184" s="1">
        <v>2</v>
      </c>
      <c r="I184" s="37">
        <v>5</v>
      </c>
    </row>
    <row r="185" spans="2:12" x14ac:dyDescent="0.2">
      <c r="C185" s="1">
        <v>8</v>
      </c>
      <c r="D185" s="2">
        <v>12</v>
      </c>
      <c r="E185" s="2">
        <v>3</v>
      </c>
      <c r="F185" s="2">
        <v>4</v>
      </c>
      <c r="G185" s="36">
        <f t="shared" si="24"/>
        <v>1</v>
      </c>
      <c r="H185" s="1">
        <v>1</v>
      </c>
      <c r="I185" s="37">
        <v>0</v>
      </c>
    </row>
    <row r="186" spans="2:12" x14ac:dyDescent="0.2">
      <c r="C186" s="1">
        <v>9</v>
      </c>
      <c r="D186" s="2">
        <v>1</v>
      </c>
      <c r="E186" s="2">
        <v>0</v>
      </c>
      <c r="F186" s="2">
        <v>0</v>
      </c>
      <c r="G186" s="36">
        <f t="shared" si="24"/>
        <v>0.33333333333333331</v>
      </c>
      <c r="H186" s="1">
        <v>0</v>
      </c>
      <c r="I186" s="37">
        <v>20</v>
      </c>
    </row>
    <row r="187" spans="2:12" x14ac:dyDescent="0.2">
      <c r="C187" s="1">
        <v>10</v>
      </c>
      <c r="D187" s="2">
        <v>22</v>
      </c>
      <c r="E187" s="2">
        <v>6</v>
      </c>
      <c r="F187" s="2">
        <v>4</v>
      </c>
      <c r="G187" s="36">
        <f t="shared" si="24"/>
        <v>2.1666666666666665</v>
      </c>
      <c r="H187" s="1">
        <v>2</v>
      </c>
      <c r="I187" s="37">
        <v>10</v>
      </c>
    </row>
    <row r="188" spans="2:12" x14ac:dyDescent="0.2">
      <c r="C188" s="1">
        <v>11</v>
      </c>
      <c r="D188" s="2">
        <v>24</v>
      </c>
      <c r="E188" s="2">
        <v>5</v>
      </c>
      <c r="F188" s="2">
        <v>10</v>
      </c>
      <c r="G188" s="36">
        <f t="shared" si="24"/>
        <v>3.8333333333333335</v>
      </c>
      <c r="H188" s="1">
        <v>3</v>
      </c>
      <c r="I188" s="37">
        <v>50</v>
      </c>
    </row>
    <row r="189" spans="2:12" ht="13.5" thickBot="1" x14ac:dyDescent="0.25">
      <c r="B189" s="53"/>
      <c r="C189" s="12">
        <v>12</v>
      </c>
      <c r="D189" s="13">
        <v>12</v>
      </c>
      <c r="E189" s="13">
        <v>1</v>
      </c>
      <c r="F189" s="13">
        <v>4</v>
      </c>
      <c r="G189" s="71">
        <f t="shared" si="24"/>
        <v>1</v>
      </c>
      <c r="H189" s="72">
        <v>1</v>
      </c>
      <c r="I189" s="50"/>
      <c r="J189" s="173">
        <f>SUM(D178:D189)</f>
        <v>158</v>
      </c>
      <c r="K189" s="173">
        <f t="shared" ref="K189" si="33">SUM(E178:E189)</f>
        <v>29</v>
      </c>
      <c r="L189" s="173">
        <f t="shared" ref="L189" si="34">SUM(F178:F189)</f>
        <v>49</v>
      </c>
    </row>
    <row r="190" spans="2:12" x14ac:dyDescent="0.2">
      <c r="B190" s="1">
        <v>1954</v>
      </c>
      <c r="C190" s="1">
        <v>1</v>
      </c>
      <c r="D190" s="2">
        <v>15</v>
      </c>
      <c r="E190" s="2">
        <v>2</v>
      </c>
      <c r="F190" s="2">
        <v>8</v>
      </c>
      <c r="G190" s="36">
        <f t="shared" si="24"/>
        <v>7</v>
      </c>
      <c r="H190" s="1">
        <v>7</v>
      </c>
      <c r="I190" s="37">
        <v>0</v>
      </c>
    </row>
    <row r="191" spans="2:12" x14ac:dyDescent="0.2">
      <c r="C191" s="1">
        <v>2</v>
      </c>
      <c r="D191" s="2">
        <v>16</v>
      </c>
      <c r="E191" s="2">
        <v>1</v>
      </c>
      <c r="F191" s="2">
        <v>4</v>
      </c>
      <c r="G191" s="36">
        <f t="shared" si="24"/>
        <v>3.3333333333333335</v>
      </c>
      <c r="H191" s="1">
        <v>3</v>
      </c>
      <c r="I191" s="37">
        <v>20</v>
      </c>
    </row>
    <row r="192" spans="2:12" x14ac:dyDescent="0.2">
      <c r="C192" s="1">
        <v>3</v>
      </c>
      <c r="D192" s="2">
        <v>11</v>
      </c>
      <c r="E192" s="2">
        <v>0</v>
      </c>
      <c r="F192" s="2">
        <v>5</v>
      </c>
      <c r="G192" s="36">
        <f t="shared" si="24"/>
        <v>2.0833333333333335</v>
      </c>
      <c r="H192" s="1">
        <v>2</v>
      </c>
      <c r="I192" s="37">
        <v>5</v>
      </c>
    </row>
    <row r="193" spans="2:12" x14ac:dyDescent="0.2">
      <c r="C193" s="1">
        <v>4</v>
      </c>
      <c r="D193" s="2">
        <v>12</v>
      </c>
      <c r="E193" s="2">
        <v>0</v>
      </c>
      <c r="F193" s="2">
        <v>7</v>
      </c>
      <c r="G193" s="36">
        <f t="shared" si="24"/>
        <v>10.416666666666666</v>
      </c>
      <c r="H193" s="1">
        <v>10</v>
      </c>
      <c r="I193" s="37">
        <v>25</v>
      </c>
    </row>
    <row r="194" spans="2:12" x14ac:dyDescent="0.2">
      <c r="C194" s="1">
        <v>5</v>
      </c>
      <c r="D194" s="2">
        <v>21</v>
      </c>
      <c r="E194" s="2">
        <v>4</v>
      </c>
      <c r="F194" s="2">
        <v>5</v>
      </c>
      <c r="G194" s="36">
        <f t="shared" si="24"/>
        <v>5.5</v>
      </c>
      <c r="H194" s="1">
        <v>5</v>
      </c>
      <c r="I194" s="37">
        <v>30</v>
      </c>
    </row>
    <row r="195" spans="2:12" x14ac:dyDescent="0.2">
      <c r="C195" s="1">
        <v>6</v>
      </c>
      <c r="D195" s="2">
        <v>18</v>
      </c>
      <c r="E195" s="2">
        <v>2</v>
      </c>
      <c r="F195" s="2">
        <v>7</v>
      </c>
      <c r="G195" s="36">
        <f t="shared" si="24"/>
        <v>2.5833333333333335</v>
      </c>
      <c r="H195" s="1">
        <v>2</v>
      </c>
      <c r="I195" s="37">
        <v>35</v>
      </c>
    </row>
    <row r="196" spans="2:12" x14ac:dyDescent="0.2">
      <c r="C196" s="1">
        <v>7</v>
      </c>
      <c r="D196" s="2">
        <v>29</v>
      </c>
      <c r="E196" s="2">
        <v>3</v>
      </c>
      <c r="F196" s="2">
        <v>11</v>
      </c>
      <c r="G196" s="36">
        <f t="shared" si="24"/>
        <v>10.583333333333334</v>
      </c>
      <c r="H196" s="1">
        <v>10</v>
      </c>
      <c r="I196" s="37">
        <v>35</v>
      </c>
    </row>
    <row r="197" spans="2:12" x14ac:dyDescent="0.2">
      <c r="C197" s="1">
        <v>8</v>
      </c>
      <c r="D197" s="2">
        <v>13</v>
      </c>
      <c r="E197" s="2">
        <v>3</v>
      </c>
      <c r="F197" s="2">
        <v>4</v>
      </c>
      <c r="G197" s="36">
        <f t="shared" si="24"/>
        <v>0.81666666666666665</v>
      </c>
      <c r="H197" s="1">
        <v>0</v>
      </c>
      <c r="I197" s="37">
        <v>49</v>
      </c>
    </row>
    <row r="198" spans="2:12" x14ac:dyDescent="0.2">
      <c r="C198" s="1">
        <v>9</v>
      </c>
      <c r="D198" s="2">
        <v>10</v>
      </c>
      <c r="E198" s="2">
        <v>2</v>
      </c>
      <c r="F198" s="2">
        <v>1</v>
      </c>
      <c r="G198" s="36">
        <f t="shared" si="24"/>
        <v>1</v>
      </c>
      <c r="H198" s="1">
        <v>1</v>
      </c>
      <c r="I198" s="37">
        <v>0</v>
      </c>
    </row>
    <row r="199" spans="2:12" x14ac:dyDescent="0.2">
      <c r="C199" s="1">
        <v>10</v>
      </c>
      <c r="D199" s="2">
        <v>16</v>
      </c>
      <c r="E199" s="2">
        <v>4</v>
      </c>
      <c r="F199" s="2">
        <v>2</v>
      </c>
      <c r="G199" s="36">
        <f t="shared" si="24"/>
        <v>1.5</v>
      </c>
      <c r="H199" s="1">
        <v>1</v>
      </c>
      <c r="I199" s="37">
        <v>30</v>
      </c>
    </row>
    <row r="200" spans="2:12" x14ac:dyDescent="0.2">
      <c r="C200" s="1">
        <v>11</v>
      </c>
      <c r="D200" s="2">
        <v>5</v>
      </c>
      <c r="E200" s="2">
        <v>1</v>
      </c>
      <c r="F200" s="2">
        <v>0</v>
      </c>
      <c r="G200" s="36">
        <f t="shared" si="24"/>
        <v>0</v>
      </c>
      <c r="H200" s="1">
        <v>0</v>
      </c>
      <c r="I200" s="37">
        <v>0</v>
      </c>
    </row>
    <row r="201" spans="2:12" ht="13.5" thickBot="1" x14ac:dyDescent="0.25">
      <c r="B201" s="53"/>
      <c r="C201" s="12">
        <v>12</v>
      </c>
      <c r="D201" s="13">
        <v>4</v>
      </c>
      <c r="E201" s="13">
        <v>0</v>
      </c>
      <c r="F201" s="13">
        <v>2</v>
      </c>
      <c r="G201" s="71">
        <f t="shared" si="24"/>
        <v>0.66666666666666663</v>
      </c>
      <c r="H201" s="72">
        <v>0</v>
      </c>
      <c r="I201" s="50">
        <v>40</v>
      </c>
      <c r="J201" s="173">
        <f>SUM(D190:D201)</f>
        <v>170</v>
      </c>
      <c r="K201" s="173">
        <f t="shared" ref="K201" si="35">SUM(E190:E201)</f>
        <v>22</v>
      </c>
      <c r="L201" s="173">
        <f t="shared" ref="L201" si="36">SUM(F190:F201)</f>
        <v>56</v>
      </c>
    </row>
    <row r="202" spans="2:12" x14ac:dyDescent="0.2">
      <c r="B202" s="1">
        <v>1955</v>
      </c>
      <c r="C202" s="1">
        <v>1</v>
      </c>
      <c r="D202" s="2">
        <v>21</v>
      </c>
      <c r="E202" s="2">
        <v>1</v>
      </c>
      <c r="F202" s="2">
        <v>6</v>
      </c>
      <c r="G202" s="36">
        <f t="shared" ref="G202:G261" si="37">H202+I202/60</f>
        <v>2.6666666666666665</v>
      </c>
      <c r="H202" s="1">
        <v>2</v>
      </c>
      <c r="I202" s="37">
        <v>40</v>
      </c>
    </row>
    <row r="203" spans="2:12" x14ac:dyDescent="0.2">
      <c r="C203" s="1">
        <v>2</v>
      </c>
      <c r="D203" s="2">
        <v>28</v>
      </c>
      <c r="E203" s="2">
        <v>3</v>
      </c>
      <c r="F203" s="2">
        <v>12</v>
      </c>
      <c r="G203" s="36">
        <f t="shared" si="37"/>
        <v>14.416666666666666</v>
      </c>
      <c r="H203" s="1">
        <v>14</v>
      </c>
      <c r="I203" s="37">
        <v>25</v>
      </c>
    </row>
    <row r="204" spans="2:12" x14ac:dyDescent="0.2">
      <c r="C204" s="1">
        <v>3</v>
      </c>
      <c r="D204" s="2">
        <v>19</v>
      </c>
      <c r="E204" s="2">
        <v>2</v>
      </c>
      <c r="F204" s="2">
        <v>8</v>
      </c>
      <c r="G204" s="36">
        <f t="shared" si="37"/>
        <v>6.5</v>
      </c>
      <c r="H204" s="1">
        <v>6</v>
      </c>
      <c r="I204" s="37">
        <v>30</v>
      </c>
    </row>
    <row r="205" spans="2:12" x14ac:dyDescent="0.2">
      <c r="C205" s="1">
        <v>4</v>
      </c>
      <c r="D205" s="2">
        <v>0</v>
      </c>
      <c r="E205" s="2">
        <v>0</v>
      </c>
      <c r="F205" s="2">
        <v>0</v>
      </c>
      <c r="G205" s="36">
        <f t="shared" si="37"/>
        <v>0</v>
      </c>
      <c r="H205" s="1">
        <v>0</v>
      </c>
      <c r="I205" s="37">
        <v>0</v>
      </c>
    </row>
    <row r="206" spans="2:12" x14ac:dyDescent="0.2">
      <c r="C206" s="1">
        <v>5</v>
      </c>
      <c r="D206" s="2">
        <v>18</v>
      </c>
      <c r="E206" s="2">
        <v>4</v>
      </c>
      <c r="F206" s="2">
        <v>4</v>
      </c>
      <c r="G206" s="36">
        <f t="shared" si="37"/>
        <v>1.0833333333333333</v>
      </c>
      <c r="H206" s="1">
        <v>1</v>
      </c>
      <c r="I206" s="37">
        <v>5</v>
      </c>
    </row>
    <row r="207" spans="2:12" x14ac:dyDescent="0.2">
      <c r="C207" s="1">
        <v>6</v>
      </c>
      <c r="D207" s="2">
        <v>15</v>
      </c>
      <c r="E207" s="2">
        <v>4</v>
      </c>
      <c r="F207" s="2">
        <v>4</v>
      </c>
      <c r="G207" s="36">
        <f t="shared" si="37"/>
        <v>1.0333333333333334</v>
      </c>
      <c r="H207" s="1">
        <v>1</v>
      </c>
      <c r="I207" s="37">
        <v>2</v>
      </c>
    </row>
    <row r="208" spans="2:12" x14ac:dyDescent="0.2">
      <c r="C208" s="1">
        <v>7</v>
      </c>
      <c r="D208" s="2">
        <v>14</v>
      </c>
      <c r="E208" s="2">
        <v>4</v>
      </c>
      <c r="F208" s="2">
        <v>4</v>
      </c>
      <c r="G208" s="36">
        <f t="shared" si="37"/>
        <v>4.416666666666667</v>
      </c>
      <c r="H208" s="1">
        <v>4</v>
      </c>
      <c r="I208" s="37">
        <v>25</v>
      </c>
    </row>
    <row r="209" spans="2:12" x14ac:dyDescent="0.2">
      <c r="C209" s="1">
        <v>8</v>
      </c>
      <c r="D209" s="2">
        <v>15</v>
      </c>
      <c r="E209" s="2">
        <v>2</v>
      </c>
      <c r="F209" s="2">
        <v>8</v>
      </c>
      <c r="G209" s="36">
        <f t="shared" si="37"/>
        <v>5.3</v>
      </c>
      <c r="H209" s="1">
        <v>5</v>
      </c>
      <c r="I209" s="37">
        <v>18</v>
      </c>
    </row>
    <row r="210" spans="2:12" x14ac:dyDescent="0.2">
      <c r="C210" s="1">
        <v>9</v>
      </c>
      <c r="D210" s="2">
        <v>19</v>
      </c>
      <c r="E210" s="2">
        <v>6</v>
      </c>
      <c r="F210" s="2">
        <v>6</v>
      </c>
      <c r="G210" s="36">
        <f t="shared" si="37"/>
        <v>2.4166666666666665</v>
      </c>
      <c r="H210" s="1">
        <v>2</v>
      </c>
      <c r="I210" s="37">
        <v>25</v>
      </c>
    </row>
    <row r="211" spans="2:12" x14ac:dyDescent="0.2">
      <c r="C211" s="1">
        <v>10</v>
      </c>
      <c r="D211" s="2">
        <v>12</v>
      </c>
      <c r="E211" s="2">
        <v>2</v>
      </c>
      <c r="F211" s="2">
        <v>6</v>
      </c>
      <c r="G211" s="36">
        <f t="shared" si="37"/>
        <v>2.1666666666666665</v>
      </c>
      <c r="H211" s="1">
        <v>2</v>
      </c>
      <c r="I211" s="37">
        <v>10</v>
      </c>
    </row>
    <row r="212" spans="2:12" x14ac:dyDescent="0.2">
      <c r="C212" s="1">
        <v>11</v>
      </c>
      <c r="D212" s="2">
        <v>19</v>
      </c>
      <c r="E212" s="2">
        <v>2</v>
      </c>
      <c r="F212" s="2">
        <v>0</v>
      </c>
      <c r="G212" s="36">
        <f t="shared" si="37"/>
        <v>0.16666666666666666</v>
      </c>
      <c r="H212" s="1">
        <v>0</v>
      </c>
      <c r="I212" s="37">
        <v>10</v>
      </c>
    </row>
    <row r="213" spans="2:12" ht="13.5" thickBot="1" x14ac:dyDescent="0.25">
      <c r="B213" s="53"/>
      <c r="C213" s="12">
        <v>12</v>
      </c>
      <c r="D213" s="13">
        <v>47</v>
      </c>
      <c r="E213" s="13">
        <v>3</v>
      </c>
      <c r="F213" s="13">
        <v>6</v>
      </c>
      <c r="G213" s="71">
        <f t="shared" si="37"/>
        <v>2.6666666666666665</v>
      </c>
      <c r="H213" s="72">
        <v>2</v>
      </c>
      <c r="I213" s="50">
        <v>40</v>
      </c>
      <c r="J213" s="173">
        <f>SUM(D202:D213)</f>
        <v>227</v>
      </c>
      <c r="K213" s="173">
        <f t="shared" ref="K213" si="38">SUM(E202:E213)</f>
        <v>33</v>
      </c>
      <c r="L213" s="173">
        <f t="shared" ref="L213" si="39">SUM(F202:F213)</f>
        <v>64</v>
      </c>
    </row>
    <row r="214" spans="2:12" x14ac:dyDescent="0.2">
      <c r="B214" s="1">
        <v>1956</v>
      </c>
      <c r="C214" s="1">
        <v>1</v>
      </c>
      <c r="D214" s="2">
        <v>24</v>
      </c>
      <c r="E214" s="2">
        <v>1</v>
      </c>
      <c r="F214" s="2">
        <v>4</v>
      </c>
      <c r="G214" s="36">
        <f t="shared" si="37"/>
        <v>1.3333333333333333</v>
      </c>
      <c r="H214" s="1">
        <v>1</v>
      </c>
      <c r="I214" s="37">
        <v>20</v>
      </c>
    </row>
    <row r="215" spans="2:12" x14ac:dyDescent="0.2">
      <c r="C215" s="1">
        <v>2</v>
      </c>
      <c r="D215" s="2">
        <v>19</v>
      </c>
      <c r="E215" s="2">
        <v>0</v>
      </c>
      <c r="F215" s="2">
        <v>1</v>
      </c>
      <c r="G215" s="36">
        <f t="shared" si="37"/>
        <v>0.5</v>
      </c>
      <c r="H215" s="1">
        <v>0</v>
      </c>
      <c r="I215" s="37">
        <v>30</v>
      </c>
    </row>
    <row r="216" spans="2:12" x14ac:dyDescent="0.2">
      <c r="C216" s="1">
        <v>3</v>
      </c>
      <c r="D216" s="2">
        <v>33</v>
      </c>
      <c r="E216" s="2">
        <v>1</v>
      </c>
      <c r="F216" s="2">
        <v>10</v>
      </c>
      <c r="G216" s="36">
        <f t="shared" si="37"/>
        <v>2.9166666666666665</v>
      </c>
      <c r="H216" s="1">
        <v>2</v>
      </c>
      <c r="I216" s="37">
        <v>55</v>
      </c>
    </row>
    <row r="217" spans="2:12" x14ac:dyDescent="0.2">
      <c r="C217" s="1">
        <v>4</v>
      </c>
      <c r="D217" s="2">
        <v>22</v>
      </c>
      <c r="E217" s="2">
        <v>5</v>
      </c>
      <c r="F217" s="2">
        <v>2</v>
      </c>
      <c r="G217" s="36">
        <f t="shared" si="37"/>
        <v>0.5</v>
      </c>
      <c r="H217" s="1">
        <v>0</v>
      </c>
      <c r="I217" s="37">
        <v>30</v>
      </c>
    </row>
    <row r="218" spans="2:12" x14ac:dyDescent="0.2">
      <c r="C218" s="1">
        <v>5</v>
      </c>
      <c r="D218" s="2">
        <v>0</v>
      </c>
      <c r="E218" s="2">
        <v>0</v>
      </c>
      <c r="F218" s="2">
        <v>0</v>
      </c>
      <c r="G218" s="36">
        <f t="shared" si="37"/>
        <v>0</v>
      </c>
      <c r="H218" s="1">
        <v>0</v>
      </c>
      <c r="I218" s="37">
        <v>0</v>
      </c>
    </row>
    <row r="219" spans="2:12" x14ac:dyDescent="0.2">
      <c r="C219" s="1">
        <v>6</v>
      </c>
      <c r="D219" s="2">
        <v>27</v>
      </c>
      <c r="E219" s="2">
        <v>5</v>
      </c>
      <c r="F219" s="2">
        <v>4</v>
      </c>
      <c r="G219" s="36">
        <f t="shared" si="37"/>
        <v>1.3</v>
      </c>
      <c r="H219" s="1">
        <v>1</v>
      </c>
      <c r="I219" s="37">
        <v>18</v>
      </c>
    </row>
    <row r="220" spans="2:12" x14ac:dyDescent="0.2">
      <c r="C220" s="1">
        <v>7</v>
      </c>
      <c r="D220" s="2">
        <v>39</v>
      </c>
      <c r="E220" s="2">
        <v>11</v>
      </c>
      <c r="F220" s="2">
        <v>2</v>
      </c>
      <c r="G220" s="36">
        <f t="shared" si="37"/>
        <v>0.16666666666666666</v>
      </c>
      <c r="H220" s="1">
        <v>0</v>
      </c>
      <c r="I220" s="37">
        <v>10</v>
      </c>
    </row>
    <row r="221" spans="2:12" x14ac:dyDescent="0.2">
      <c r="C221" s="1">
        <v>8</v>
      </c>
      <c r="D221" s="2">
        <v>30</v>
      </c>
      <c r="E221" s="2">
        <v>9</v>
      </c>
      <c r="F221" s="2">
        <v>9</v>
      </c>
      <c r="G221" s="36">
        <f t="shared" si="37"/>
        <v>3.5833333333333335</v>
      </c>
      <c r="H221" s="1">
        <v>3</v>
      </c>
      <c r="I221" s="37">
        <v>35</v>
      </c>
    </row>
    <row r="222" spans="2:12" x14ac:dyDescent="0.2">
      <c r="C222" s="1">
        <v>9</v>
      </c>
      <c r="D222" s="2">
        <v>25</v>
      </c>
      <c r="E222" s="2">
        <v>4</v>
      </c>
      <c r="F222" s="2">
        <v>5</v>
      </c>
      <c r="G222" s="36">
        <f t="shared" si="37"/>
        <v>0.58333333333333337</v>
      </c>
      <c r="H222" s="1">
        <v>0</v>
      </c>
      <c r="I222" s="37">
        <v>35</v>
      </c>
    </row>
    <row r="223" spans="2:12" x14ac:dyDescent="0.2">
      <c r="C223" s="1">
        <v>10</v>
      </c>
      <c r="D223" s="2">
        <v>22</v>
      </c>
      <c r="E223" s="2">
        <v>4</v>
      </c>
      <c r="F223" s="2">
        <v>2</v>
      </c>
      <c r="G223" s="36">
        <f t="shared" si="37"/>
        <v>0.25</v>
      </c>
      <c r="H223" s="1">
        <v>0</v>
      </c>
      <c r="I223" s="37">
        <v>15</v>
      </c>
    </row>
    <row r="224" spans="2:12" x14ac:dyDescent="0.2">
      <c r="C224" s="1">
        <v>11</v>
      </c>
      <c r="D224" s="2">
        <v>26</v>
      </c>
      <c r="E224" s="2">
        <v>3</v>
      </c>
      <c r="F224" s="2">
        <v>8</v>
      </c>
      <c r="G224" s="36">
        <f t="shared" si="37"/>
        <v>2.0833333333333335</v>
      </c>
      <c r="H224" s="1">
        <v>2</v>
      </c>
      <c r="I224" s="37">
        <v>5</v>
      </c>
    </row>
    <row r="225" spans="2:12" ht="13.5" thickBot="1" x14ac:dyDescent="0.25">
      <c r="B225" s="53"/>
      <c r="C225" s="12">
        <v>12</v>
      </c>
      <c r="D225" s="13">
        <v>18</v>
      </c>
      <c r="E225" s="13">
        <v>2</v>
      </c>
      <c r="F225" s="13">
        <v>7</v>
      </c>
      <c r="G225" s="71">
        <f t="shared" si="37"/>
        <v>8.5</v>
      </c>
      <c r="H225" s="72">
        <v>8</v>
      </c>
      <c r="I225" s="50">
        <v>30</v>
      </c>
      <c r="J225" s="173">
        <f>SUM(D214:D225)</f>
        <v>285</v>
      </c>
      <c r="K225" s="173">
        <f t="shared" ref="K225" si="40">SUM(E214:E225)</f>
        <v>45</v>
      </c>
      <c r="L225" s="173">
        <f t="shared" ref="L225" si="41">SUM(F214:F225)</f>
        <v>54</v>
      </c>
    </row>
    <row r="226" spans="2:12" x14ac:dyDescent="0.2">
      <c r="B226" s="1">
        <v>1957</v>
      </c>
      <c r="C226" s="1">
        <v>1</v>
      </c>
      <c r="D226" s="2">
        <v>44</v>
      </c>
      <c r="E226" s="2">
        <v>2</v>
      </c>
      <c r="F226" s="2">
        <v>10</v>
      </c>
      <c r="G226" s="36">
        <f t="shared" si="37"/>
        <v>2.5</v>
      </c>
      <c r="H226" s="1">
        <v>2</v>
      </c>
      <c r="I226" s="37">
        <v>30</v>
      </c>
    </row>
    <row r="227" spans="2:12" x14ac:dyDescent="0.2">
      <c r="C227" s="1">
        <v>2</v>
      </c>
      <c r="D227" s="2">
        <v>27</v>
      </c>
      <c r="E227" s="2">
        <v>0</v>
      </c>
      <c r="F227" s="2">
        <v>5</v>
      </c>
      <c r="G227" s="36">
        <f t="shared" si="37"/>
        <v>1.5</v>
      </c>
      <c r="H227" s="1">
        <v>1</v>
      </c>
      <c r="I227" s="37">
        <v>30</v>
      </c>
    </row>
    <row r="228" spans="2:12" x14ac:dyDescent="0.2">
      <c r="C228" s="1">
        <v>3</v>
      </c>
      <c r="D228" s="2">
        <v>38</v>
      </c>
      <c r="E228" s="2">
        <v>8</v>
      </c>
      <c r="F228" s="2">
        <v>8</v>
      </c>
      <c r="G228" s="36">
        <f t="shared" si="37"/>
        <v>1.2166666666666668</v>
      </c>
      <c r="H228" s="1">
        <v>1</v>
      </c>
      <c r="I228" s="37">
        <v>13</v>
      </c>
    </row>
    <row r="229" spans="2:12" x14ac:dyDescent="0.2">
      <c r="C229" s="1">
        <v>4</v>
      </c>
      <c r="D229" s="2">
        <v>28</v>
      </c>
      <c r="E229" s="2">
        <v>5</v>
      </c>
      <c r="F229" s="2">
        <v>8</v>
      </c>
      <c r="G229" s="36">
        <f t="shared" si="37"/>
        <v>1.9166666666666665</v>
      </c>
      <c r="H229" s="1">
        <v>1</v>
      </c>
      <c r="I229" s="37">
        <v>55</v>
      </c>
    </row>
    <row r="230" spans="2:12" x14ac:dyDescent="0.2">
      <c r="C230" s="1">
        <v>5</v>
      </c>
      <c r="D230" s="2">
        <v>35</v>
      </c>
      <c r="E230" s="2">
        <v>8</v>
      </c>
      <c r="F230" s="2">
        <v>5</v>
      </c>
      <c r="G230" s="36">
        <f t="shared" si="37"/>
        <v>3.5</v>
      </c>
      <c r="H230" s="1">
        <v>3</v>
      </c>
      <c r="I230" s="37">
        <v>30</v>
      </c>
    </row>
    <row r="231" spans="2:12" x14ac:dyDescent="0.2">
      <c r="C231" s="1">
        <v>6</v>
      </c>
      <c r="D231" s="2">
        <v>34</v>
      </c>
      <c r="E231" s="2">
        <v>11</v>
      </c>
      <c r="F231" s="2">
        <v>6</v>
      </c>
      <c r="G231" s="36">
        <f t="shared" si="37"/>
        <v>1.4166666666666667</v>
      </c>
      <c r="H231" s="1">
        <v>1</v>
      </c>
      <c r="I231" s="37">
        <v>25</v>
      </c>
    </row>
    <row r="232" spans="2:12" x14ac:dyDescent="0.2">
      <c r="C232" s="1">
        <v>7</v>
      </c>
      <c r="D232" s="2">
        <v>46</v>
      </c>
      <c r="E232" s="2">
        <v>6</v>
      </c>
      <c r="F232" s="2">
        <v>11</v>
      </c>
      <c r="G232" s="36">
        <f t="shared" si="37"/>
        <v>2.9166666666666665</v>
      </c>
      <c r="H232" s="1">
        <v>2</v>
      </c>
      <c r="I232" s="37">
        <v>55</v>
      </c>
    </row>
    <row r="233" spans="2:12" x14ac:dyDescent="0.2">
      <c r="C233" s="1">
        <v>8</v>
      </c>
      <c r="D233" s="2">
        <v>23</v>
      </c>
      <c r="E233" s="2">
        <v>8</v>
      </c>
      <c r="F233" s="2">
        <v>2</v>
      </c>
      <c r="G233" s="36">
        <f t="shared" si="37"/>
        <v>1.1666666666666667</v>
      </c>
      <c r="H233" s="1">
        <v>1</v>
      </c>
      <c r="I233" s="37">
        <v>10</v>
      </c>
    </row>
    <row r="234" spans="2:12" x14ac:dyDescent="0.2">
      <c r="C234" s="1">
        <v>9</v>
      </c>
      <c r="D234" s="2">
        <v>16</v>
      </c>
      <c r="E234" s="2">
        <v>3</v>
      </c>
      <c r="F234" s="2">
        <v>5</v>
      </c>
      <c r="G234" s="36">
        <f t="shared" si="37"/>
        <v>1.1666666666666667</v>
      </c>
      <c r="H234" s="1">
        <v>1</v>
      </c>
      <c r="I234" s="37">
        <v>10</v>
      </c>
    </row>
    <row r="235" spans="2:12" x14ac:dyDescent="0.2">
      <c r="C235" s="1">
        <v>10</v>
      </c>
      <c r="D235" s="2">
        <v>21</v>
      </c>
      <c r="E235" s="2">
        <v>4</v>
      </c>
      <c r="F235" s="2">
        <v>2</v>
      </c>
      <c r="G235" s="36">
        <f t="shared" si="37"/>
        <v>0.3</v>
      </c>
      <c r="H235" s="1">
        <v>0</v>
      </c>
      <c r="I235" s="37">
        <v>18</v>
      </c>
    </row>
    <row r="236" spans="2:12" x14ac:dyDescent="0.2">
      <c r="C236" s="1">
        <v>11</v>
      </c>
      <c r="D236" s="2">
        <v>35</v>
      </c>
      <c r="E236" s="2">
        <v>2</v>
      </c>
      <c r="F236" s="2">
        <v>13</v>
      </c>
      <c r="G236" s="36">
        <f t="shared" si="37"/>
        <v>2.8333333333333335</v>
      </c>
      <c r="H236" s="1">
        <v>2</v>
      </c>
      <c r="I236" s="37">
        <v>50</v>
      </c>
    </row>
    <row r="237" spans="2:12" ht="13.5" thickBot="1" x14ac:dyDescent="0.25">
      <c r="B237" s="53"/>
      <c r="C237" s="12">
        <v>12</v>
      </c>
      <c r="D237" s="13">
        <v>28</v>
      </c>
      <c r="E237" s="13">
        <v>3</v>
      </c>
      <c r="F237" s="13">
        <v>7</v>
      </c>
      <c r="G237" s="71">
        <f t="shared" si="37"/>
        <v>3.0833333333333335</v>
      </c>
      <c r="H237" s="72">
        <v>3</v>
      </c>
      <c r="I237" s="50">
        <v>5</v>
      </c>
      <c r="J237" s="173">
        <f>SUM(D226:D237)</f>
        <v>375</v>
      </c>
      <c r="K237" s="173">
        <f t="shared" ref="K237" si="42">SUM(E226:E237)</f>
        <v>60</v>
      </c>
      <c r="L237" s="173">
        <f t="shared" ref="L237" si="43">SUM(F226:F237)</f>
        <v>82</v>
      </c>
    </row>
    <row r="238" spans="2:12" x14ac:dyDescent="0.2">
      <c r="B238" s="1">
        <v>1958</v>
      </c>
      <c r="C238" s="1">
        <v>1</v>
      </c>
      <c r="D238" s="2">
        <v>40</v>
      </c>
      <c r="E238" s="2">
        <v>2</v>
      </c>
      <c r="F238" s="2">
        <v>8</v>
      </c>
      <c r="G238" s="36">
        <f t="shared" si="37"/>
        <v>4.75</v>
      </c>
      <c r="H238" s="1">
        <v>4</v>
      </c>
      <c r="I238" s="37">
        <v>45</v>
      </c>
    </row>
    <row r="239" spans="2:12" x14ac:dyDescent="0.2">
      <c r="C239" s="1">
        <v>2</v>
      </c>
      <c r="D239" s="2">
        <v>43</v>
      </c>
      <c r="E239" s="2">
        <v>5</v>
      </c>
      <c r="F239" s="2">
        <v>9</v>
      </c>
      <c r="G239" s="36">
        <f t="shared" si="37"/>
        <v>2.4166666666666665</v>
      </c>
      <c r="H239" s="1">
        <v>2</v>
      </c>
      <c r="I239" s="37">
        <v>25</v>
      </c>
    </row>
    <row r="240" spans="2:12" x14ac:dyDescent="0.2">
      <c r="C240" s="1">
        <v>3</v>
      </c>
      <c r="D240" s="2">
        <v>45</v>
      </c>
      <c r="E240" s="2">
        <v>7</v>
      </c>
      <c r="F240" s="2">
        <v>14</v>
      </c>
      <c r="G240" s="36">
        <f t="shared" si="37"/>
        <v>5.416666666666667</v>
      </c>
      <c r="H240" s="1">
        <v>5</v>
      </c>
      <c r="I240" s="37">
        <v>25</v>
      </c>
    </row>
    <row r="241" spans="2:12" x14ac:dyDescent="0.2">
      <c r="C241" s="1">
        <v>4</v>
      </c>
      <c r="D241" s="2">
        <v>29</v>
      </c>
      <c r="E241" s="2">
        <v>6</v>
      </c>
      <c r="F241" s="2">
        <v>6</v>
      </c>
      <c r="G241" s="36">
        <f t="shared" si="37"/>
        <v>1.3333333333333333</v>
      </c>
      <c r="H241" s="1">
        <v>1</v>
      </c>
      <c r="I241" s="37">
        <v>20</v>
      </c>
    </row>
    <row r="242" spans="2:12" x14ac:dyDescent="0.2">
      <c r="C242" s="1">
        <v>5</v>
      </c>
      <c r="D242" s="2">
        <v>33</v>
      </c>
      <c r="E242" s="2">
        <v>5</v>
      </c>
      <c r="F242" s="2">
        <v>8</v>
      </c>
      <c r="G242" s="36">
        <f t="shared" si="37"/>
        <v>7.666666666666667</v>
      </c>
      <c r="H242" s="1">
        <v>7</v>
      </c>
      <c r="I242" s="37">
        <v>40</v>
      </c>
    </row>
    <row r="243" spans="2:12" x14ac:dyDescent="0.2">
      <c r="C243" s="1">
        <v>6</v>
      </c>
      <c r="D243" s="2">
        <v>23</v>
      </c>
      <c r="E243" s="2">
        <v>7</v>
      </c>
      <c r="F243" s="2">
        <v>4</v>
      </c>
      <c r="G243" s="36">
        <f t="shared" si="37"/>
        <v>0.58333333333333337</v>
      </c>
      <c r="H243" s="1">
        <v>0</v>
      </c>
      <c r="I243" s="37">
        <v>35</v>
      </c>
    </row>
    <row r="244" spans="2:12" x14ac:dyDescent="0.2">
      <c r="C244" s="1">
        <v>7</v>
      </c>
      <c r="D244" s="2">
        <v>19</v>
      </c>
      <c r="E244" s="2">
        <v>3</v>
      </c>
      <c r="F244" s="2">
        <v>2</v>
      </c>
      <c r="G244" s="36">
        <f t="shared" si="37"/>
        <v>0.16666666666666666</v>
      </c>
      <c r="H244" s="1">
        <v>0</v>
      </c>
      <c r="I244" s="37">
        <v>10</v>
      </c>
    </row>
    <row r="245" spans="2:12" x14ac:dyDescent="0.2">
      <c r="C245" s="1">
        <v>8</v>
      </c>
      <c r="D245" s="2">
        <v>0</v>
      </c>
      <c r="E245" s="2">
        <v>0</v>
      </c>
      <c r="F245" s="2">
        <v>0</v>
      </c>
      <c r="G245" s="36">
        <f t="shared" si="37"/>
        <v>0</v>
      </c>
      <c r="H245" s="1">
        <v>0</v>
      </c>
      <c r="I245" s="37">
        <v>0</v>
      </c>
    </row>
    <row r="246" spans="2:12" x14ac:dyDescent="0.2">
      <c r="C246" s="1">
        <v>9</v>
      </c>
      <c r="D246" s="2">
        <v>11</v>
      </c>
      <c r="E246" s="2">
        <v>1</v>
      </c>
      <c r="F246" s="2">
        <v>3</v>
      </c>
      <c r="G246" s="36">
        <f t="shared" si="37"/>
        <v>3.6666666666666665</v>
      </c>
      <c r="H246" s="1">
        <v>3</v>
      </c>
      <c r="I246" s="37">
        <v>40</v>
      </c>
    </row>
    <row r="247" spans="2:12" x14ac:dyDescent="0.2">
      <c r="C247" s="1">
        <v>10</v>
      </c>
      <c r="D247" s="2">
        <v>23</v>
      </c>
      <c r="E247" s="2">
        <v>4</v>
      </c>
      <c r="F247" s="2">
        <v>6</v>
      </c>
      <c r="G247" s="36">
        <f t="shared" si="37"/>
        <v>7.416666666666667</v>
      </c>
      <c r="H247" s="1">
        <v>7</v>
      </c>
      <c r="I247" s="37">
        <v>25</v>
      </c>
    </row>
    <row r="248" spans="2:12" x14ac:dyDescent="0.2">
      <c r="C248" s="1">
        <v>11</v>
      </c>
      <c r="D248" s="2">
        <v>18</v>
      </c>
      <c r="E248" s="2">
        <v>2</v>
      </c>
      <c r="F248" s="2">
        <v>7</v>
      </c>
      <c r="G248" s="36">
        <f t="shared" si="37"/>
        <v>1.8333333333333335</v>
      </c>
      <c r="H248" s="1">
        <v>1</v>
      </c>
      <c r="I248" s="37">
        <v>50</v>
      </c>
    </row>
    <row r="249" spans="2:12" ht="13.5" thickBot="1" x14ac:dyDescent="0.25">
      <c r="B249" s="53"/>
      <c r="C249" s="12">
        <v>12</v>
      </c>
      <c r="D249" s="13">
        <v>9</v>
      </c>
      <c r="E249" s="13">
        <v>1</v>
      </c>
      <c r="F249" s="13">
        <v>4</v>
      </c>
      <c r="G249" s="71">
        <f t="shared" si="37"/>
        <v>1.3333333333333333</v>
      </c>
      <c r="H249" s="72">
        <v>1</v>
      </c>
      <c r="I249" s="50">
        <v>20</v>
      </c>
      <c r="J249" s="173">
        <f>SUM(D238:D249)</f>
        <v>293</v>
      </c>
      <c r="K249" s="173">
        <f t="shared" ref="K249" si="44">SUM(E238:E249)</f>
        <v>43</v>
      </c>
      <c r="L249" s="173">
        <f t="shared" ref="L249" si="45">SUM(F238:F249)</f>
        <v>71</v>
      </c>
    </row>
    <row r="250" spans="2:12" x14ac:dyDescent="0.2">
      <c r="B250" s="1">
        <v>1959</v>
      </c>
      <c r="C250" s="1">
        <v>1</v>
      </c>
      <c r="D250" s="2">
        <v>12</v>
      </c>
      <c r="E250" s="2">
        <v>2</v>
      </c>
      <c r="F250" s="2">
        <v>7</v>
      </c>
      <c r="G250" s="36">
        <f t="shared" si="37"/>
        <v>2.4166666666666665</v>
      </c>
      <c r="H250" s="2">
        <v>2</v>
      </c>
      <c r="I250" s="37">
        <v>25</v>
      </c>
    </row>
    <row r="251" spans="2:12" x14ac:dyDescent="0.2">
      <c r="C251" s="1">
        <v>2</v>
      </c>
      <c r="D251" s="2">
        <v>14</v>
      </c>
      <c r="E251" s="2">
        <v>7</v>
      </c>
      <c r="F251" s="2">
        <v>5</v>
      </c>
      <c r="G251" s="36">
        <f t="shared" si="37"/>
        <v>3.6666666666666665</v>
      </c>
      <c r="H251" s="2">
        <v>3</v>
      </c>
      <c r="I251" s="37">
        <v>40</v>
      </c>
    </row>
    <row r="252" spans="2:12" x14ac:dyDescent="0.2">
      <c r="C252" s="1">
        <v>3</v>
      </c>
      <c r="D252" s="2">
        <v>19</v>
      </c>
      <c r="E252" s="2">
        <v>3</v>
      </c>
      <c r="F252" s="2">
        <v>8</v>
      </c>
      <c r="G252" s="36">
        <f t="shared" si="37"/>
        <v>6.416666666666667</v>
      </c>
      <c r="H252" s="2">
        <v>6</v>
      </c>
      <c r="I252" s="37">
        <v>25</v>
      </c>
    </row>
    <row r="253" spans="2:12" x14ac:dyDescent="0.2">
      <c r="C253" s="1">
        <v>4</v>
      </c>
      <c r="D253" s="2">
        <v>16</v>
      </c>
      <c r="E253" s="2">
        <v>7</v>
      </c>
      <c r="F253" s="2">
        <v>3</v>
      </c>
      <c r="G253" s="36">
        <f t="shared" si="37"/>
        <v>1.1666666666666667</v>
      </c>
      <c r="H253" s="2">
        <v>1</v>
      </c>
      <c r="I253" s="37">
        <v>10</v>
      </c>
    </row>
    <row r="254" spans="2:12" x14ac:dyDescent="0.2">
      <c r="C254" s="1">
        <v>5</v>
      </c>
      <c r="D254" s="2">
        <v>28</v>
      </c>
      <c r="E254" s="2">
        <v>8</v>
      </c>
      <c r="F254" s="2">
        <v>12</v>
      </c>
      <c r="G254" s="36">
        <f t="shared" si="37"/>
        <v>6.833333333333333</v>
      </c>
      <c r="H254" s="2">
        <v>6</v>
      </c>
      <c r="I254" s="37">
        <v>50</v>
      </c>
    </row>
    <row r="255" spans="2:12" x14ac:dyDescent="0.2">
      <c r="C255" s="1">
        <v>6</v>
      </c>
      <c r="D255" s="2">
        <v>23</v>
      </c>
      <c r="E255" s="2">
        <v>5</v>
      </c>
      <c r="F255" s="2">
        <v>15</v>
      </c>
      <c r="G255" s="36">
        <f t="shared" si="37"/>
        <v>7.9666666666666668</v>
      </c>
      <c r="H255" s="2">
        <v>7</v>
      </c>
      <c r="I255" s="37">
        <v>58</v>
      </c>
    </row>
    <row r="256" spans="2:12" x14ac:dyDescent="0.2">
      <c r="C256" s="1">
        <v>7</v>
      </c>
      <c r="D256" s="2">
        <v>20</v>
      </c>
      <c r="E256" s="2">
        <v>6</v>
      </c>
      <c r="F256" s="2">
        <v>6</v>
      </c>
      <c r="G256" s="36">
        <f t="shared" si="37"/>
        <v>2.5833333333333335</v>
      </c>
      <c r="H256" s="2">
        <v>2</v>
      </c>
      <c r="I256" s="37">
        <v>35</v>
      </c>
    </row>
    <row r="257" spans="2:12" x14ac:dyDescent="0.2">
      <c r="C257" s="1">
        <v>8</v>
      </c>
      <c r="D257" s="2">
        <v>14</v>
      </c>
      <c r="E257" s="2">
        <v>6</v>
      </c>
      <c r="F257" s="2">
        <v>3</v>
      </c>
      <c r="G257" s="36">
        <f t="shared" si="37"/>
        <v>0.75</v>
      </c>
      <c r="H257" s="2">
        <v>0</v>
      </c>
      <c r="I257" s="37">
        <v>45</v>
      </c>
    </row>
    <row r="258" spans="2:12" x14ac:dyDescent="0.2">
      <c r="C258" s="1">
        <v>9</v>
      </c>
      <c r="D258" s="2">
        <v>12</v>
      </c>
      <c r="E258" s="2">
        <v>2</v>
      </c>
      <c r="F258" s="2">
        <v>5</v>
      </c>
      <c r="G258" s="36">
        <f t="shared" si="37"/>
        <v>1.9166666666666665</v>
      </c>
      <c r="H258" s="2">
        <v>1</v>
      </c>
      <c r="I258" s="37">
        <v>55</v>
      </c>
    </row>
    <row r="259" spans="2:12" x14ac:dyDescent="0.2">
      <c r="C259" s="1">
        <v>10</v>
      </c>
      <c r="D259" s="2">
        <v>6</v>
      </c>
      <c r="E259" s="2">
        <v>3</v>
      </c>
      <c r="F259" s="2">
        <v>1</v>
      </c>
      <c r="G259" s="36">
        <f t="shared" si="37"/>
        <v>0.41666666666666669</v>
      </c>
      <c r="H259" s="2">
        <v>0</v>
      </c>
      <c r="I259" s="37">
        <v>25</v>
      </c>
    </row>
    <row r="260" spans="2:12" x14ac:dyDescent="0.2">
      <c r="C260" s="1">
        <v>11</v>
      </c>
      <c r="D260" s="2">
        <v>0</v>
      </c>
      <c r="G260" s="36">
        <f t="shared" si="37"/>
        <v>0</v>
      </c>
    </row>
    <row r="261" spans="2:12" ht="13.5" thickBot="1" x14ac:dyDescent="0.25">
      <c r="B261" s="53"/>
      <c r="C261" s="12">
        <v>12</v>
      </c>
      <c r="D261" s="13">
        <v>0</v>
      </c>
      <c r="E261" s="13"/>
      <c r="F261" s="13"/>
      <c r="G261" s="71">
        <f t="shared" si="37"/>
        <v>0</v>
      </c>
      <c r="H261" s="72"/>
      <c r="I261" s="50"/>
      <c r="J261" s="173">
        <f>SUM(D250:D261)</f>
        <v>164</v>
      </c>
      <c r="K261" s="173">
        <f t="shared" ref="K261" si="46">SUM(E250:E261)</f>
        <v>49</v>
      </c>
      <c r="L261" s="173">
        <f t="shared" ref="L261" si="47">SUM(F250:F261)</f>
        <v>65</v>
      </c>
    </row>
    <row r="262" spans="2:12" x14ac:dyDescent="0.2">
      <c r="B262" s="1">
        <v>1959</v>
      </c>
      <c r="C262" s="59" t="s">
        <v>232</v>
      </c>
      <c r="D262" s="60">
        <f>SUM(D250:D261)</f>
        <v>164</v>
      </c>
      <c r="E262" s="60">
        <f t="shared" ref="E262:F262" si="48">SUM(E250:E261)</f>
        <v>49</v>
      </c>
      <c r="F262" s="60">
        <f t="shared" si="48"/>
        <v>65</v>
      </c>
      <c r="G262" s="61">
        <f>SUM(G250:G261)</f>
        <v>34.133333333333333</v>
      </c>
      <c r="H262" s="60">
        <f>SUM(H250:H261)</f>
        <v>28</v>
      </c>
      <c r="I262" s="60">
        <f t="shared" ref="I262" si="49">SUM(I250:I261)</f>
        <v>368</v>
      </c>
    </row>
    <row r="263" spans="2:12" x14ac:dyDescent="0.2">
      <c r="B263" s="1">
        <v>1959</v>
      </c>
      <c r="C263" s="18" t="s">
        <v>1043</v>
      </c>
      <c r="D263" s="58">
        <v>21839</v>
      </c>
      <c r="E263" s="58">
        <v>21873</v>
      </c>
    </row>
    <row r="264" spans="2:12" x14ac:dyDescent="0.2">
      <c r="B264" s="1">
        <v>1959</v>
      </c>
      <c r="C264" s="18" t="s">
        <v>1096</v>
      </c>
      <c r="D264" s="58">
        <v>21874</v>
      </c>
      <c r="E264" s="58">
        <v>21906</v>
      </c>
    </row>
    <row r="265" spans="2:12" x14ac:dyDescent="0.2">
      <c r="B265" s="21">
        <v>1959</v>
      </c>
      <c r="C265" s="63" t="s">
        <v>1097</v>
      </c>
      <c r="D265" s="64">
        <v>21907</v>
      </c>
      <c r="E265" s="64">
        <v>21972</v>
      </c>
    </row>
    <row r="266" spans="2:12" x14ac:dyDescent="0.2">
      <c r="C266" s="18"/>
      <c r="D266" s="58"/>
      <c r="E266" s="58"/>
    </row>
  </sheetData>
  <mergeCells count="2">
    <mergeCell ref="G1:I1"/>
    <mergeCell ref="J1:L1"/>
  </mergeCells>
  <pageMargins left="0.75" right="0.75" top="1" bottom="1" header="0.5" footer="0.5"/>
  <pageSetup orientation="portrait"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
  <sheetViews>
    <sheetView topLeftCell="D1" workbookViewId="0">
      <selection activeCell="F11" sqref="F11"/>
    </sheetView>
    <sheetView workbookViewId="1"/>
  </sheetViews>
  <sheetFormatPr defaultRowHeight="12.75" x14ac:dyDescent="0.2"/>
  <cols>
    <col min="5" max="5" width="24.7109375" bestFit="1" customWidth="1"/>
    <col min="6" max="6" width="14.85546875" bestFit="1" customWidth="1"/>
    <col min="7" max="7" width="17.7109375" customWidth="1"/>
    <col min="8" max="8" width="14.85546875" bestFit="1" customWidth="1"/>
    <col min="9" max="9" width="11.42578125" customWidth="1"/>
    <col min="10" max="10" width="11.140625" customWidth="1"/>
    <col min="11" max="11" width="11.42578125" customWidth="1"/>
    <col min="12" max="12" width="12.140625" customWidth="1"/>
    <col min="13" max="13" width="11.42578125" customWidth="1"/>
    <col min="14" max="14" width="11.140625" customWidth="1"/>
    <col min="15" max="15" width="11.42578125" customWidth="1"/>
    <col min="16" max="16" width="11.28515625" customWidth="1"/>
    <col min="17" max="17" width="11.140625" customWidth="1"/>
    <col min="18" max="18" width="11.42578125" customWidth="1"/>
    <col min="19" max="19" width="11.140625" customWidth="1"/>
    <col min="20" max="21" width="11.42578125" customWidth="1"/>
    <col min="22" max="22" width="12.140625" customWidth="1"/>
    <col min="23" max="23" width="12.28515625" customWidth="1"/>
    <col min="24" max="24" width="12" customWidth="1"/>
    <col min="25" max="25" width="12.28515625" customWidth="1"/>
    <col min="26" max="26" width="12" customWidth="1"/>
    <col min="27" max="27" width="13.140625" customWidth="1"/>
    <col min="28" max="28" width="12.85546875" customWidth="1"/>
    <col min="29" max="29" width="12.28515625" bestFit="1" customWidth="1"/>
    <col min="30" max="30" width="12.140625" bestFit="1" customWidth="1"/>
    <col min="31" max="32" width="12.140625" customWidth="1"/>
    <col min="33" max="33" width="13.140625" bestFit="1" customWidth="1"/>
    <col min="34" max="36" width="12.140625" bestFit="1" customWidth="1"/>
    <col min="39" max="42" width="12.140625" bestFit="1" customWidth="1"/>
  </cols>
  <sheetData>
    <row r="1" spans="1:44" x14ac:dyDescent="0.2">
      <c r="I1" s="174" t="s">
        <v>1882</v>
      </c>
      <c r="S1" s="174" t="s">
        <v>1995</v>
      </c>
    </row>
    <row r="3" spans="1:44" ht="13.5" thickBot="1" x14ac:dyDescent="0.25">
      <c r="I3" s="198">
        <v>20701</v>
      </c>
      <c r="K3" s="199">
        <f>1+I3</f>
        <v>20702</v>
      </c>
      <c r="M3" s="199">
        <f>1+K3</f>
        <v>20703</v>
      </c>
      <c r="O3" s="199">
        <f>1+M3</f>
        <v>20704</v>
      </c>
      <c r="Q3" s="199">
        <f>1+O3</f>
        <v>20705</v>
      </c>
      <c r="S3" s="199">
        <f>1+Q3</f>
        <v>20706</v>
      </c>
      <c r="U3" s="199">
        <f>1+S3</f>
        <v>20707</v>
      </c>
      <c r="W3" s="199">
        <f>1+U3</f>
        <v>20708</v>
      </c>
      <c r="Y3" s="199">
        <f>1+W3</f>
        <v>20709</v>
      </c>
      <c r="AA3" s="199">
        <f>1+Y3</f>
        <v>20710</v>
      </c>
      <c r="AC3" s="199">
        <f>1+AA3</f>
        <v>20711</v>
      </c>
      <c r="AE3" s="199">
        <f>1+AC3</f>
        <v>20712</v>
      </c>
      <c r="AG3" s="199">
        <f>1+AE3</f>
        <v>20713</v>
      </c>
      <c r="AI3" s="199">
        <f>1+AG3</f>
        <v>20714</v>
      </c>
      <c r="AK3" s="199">
        <f>1+AI3</f>
        <v>20715</v>
      </c>
      <c r="AM3" s="199">
        <f>1+AK3</f>
        <v>20716</v>
      </c>
      <c r="AO3" s="199">
        <f>1+AM3</f>
        <v>20717</v>
      </c>
      <c r="AQ3" s="199">
        <f>1+AO3</f>
        <v>20718</v>
      </c>
    </row>
    <row r="4" spans="1:44" x14ac:dyDescent="0.2">
      <c r="I4" s="177" t="str">
        <f>VLOOKUP(I5,$A$7:$B$13,2)</f>
        <v>Mon</v>
      </c>
      <c r="J4" s="178"/>
      <c r="K4" s="177" t="str">
        <f>VLOOKUP(K5,$A$7:$B$13,2)</f>
        <v>Tue</v>
      </c>
      <c r="L4" s="178"/>
      <c r="M4" s="182" t="str">
        <f>VLOOKUP(M5,$A$7:$B$13,2)</f>
        <v>Wed</v>
      </c>
      <c r="N4" s="178"/>
      <c r="O4" s="182" t="str">
        <f>VLOOKUP(O5,$A$7:$B$13,2)</f>
        <v>Thu</v>
      </c>
      <c r="P4" s="178"/>
      <c r="Q4" s="182" t="str">
        <f>VLOOKUP(Q5,$A$7:$B$13,2)</f>
        <v>Fri</v>
      </c>
      <c r="R4" s="178"/>
      <c r="S4" s="200" t="s">
        <v>1881</v>
      </c>
      <c r="T4" s="178"/>
      <c r="U4" s="177" t="s">
        <v>1896</v>
      </c>
      <c r="V4" s="203"/>
      <c r="W4" s="177" t="s">
        <v>1876</v>
      </c>
      <c r="X4" s="178"/>
      <c r="Y4" s="203" t="s">
        <v>1877</v>
      </c>
      <c r="Z4" s="178"/>
      <c r="AA4" s="182" t="str">
        <f>VLOOKUP(AA5,$A$7:$B$13,2)</f>
        <v>Wed</v>
      </c>
      <c r="AB4" s="178"/>
      <c r="AC4" s="182" t="str">
        <f>VLOOKUP(AC5,$A$7:$B$13,2)</f>
        <v>Thu</v>
      </c>
      <c r="AD4" s="178"/>
      <c r="AE4" s="182" t="str">
        <f>VLOOKUP(AE5,$A$7:$B$13,2)</f>
        <v>Fri</v>
      </c>
      <c r="AF4" s="178"/>
      <c r="AG4" s="182" t="str">
        <f>VLOOKUP(AG5,$A$7:$B$13,2)</f>
        <v>Sat</v>
      </c>
      <c r="AH4" s="178"/>
      <c r="AI4" s="182" t="str">
        <f>VLOOKUP(AI5,$A$7:$B$13,2)</f>
        <v>Sun</v>
      </c>
      <c r="AJ4" s="178"/>
      <c r="AK4" s="182" t="str">
        <f>VLOOKUP(AK5,$A$7:$B$13,2)</f>
        <v>Mon</v>
      </c>
      <c r="AL4" s="178"/>
      <c r="AM4" s="182" t="str">
        <f>VLOOKUP(AM5,$A$7:$B$13,2)</f>
        <v>Tue</v>
      </c>
      <c r="AN4" s="178"/>
      <c r="AO4" s="182" t="str">
        <f>VLOOKUP(AO5,$A$7:$B$13,2)</f>
        <v>Wed</v>
      </c>
      <c r="AP4" s="178"/>
      <c r="AQ4" s="182" t="str">
        <f>VLOOKUP(AQ5,$A$7:$B$13,2)</f>
        <v>Thu</v>
      </c>
      <c r="AR4" s="178"/>
    </row>
    <row r="5" spans="1:44" ht="13.5" thickBot="1" x14ac:dyDescent="0.25">
      <c r="I5" s="204">
        <f>WEEKDAY(I3)</f>
        <v>2</v>
      </c>
      <c r="J5" s="197"/>
      <c r="K5" s="204">
        <f>WEEKDAY(K3)</f>
        <v>3</v>
      </c>
      <c r="L5" s="197"/>
      <c r="M5" s="204">
        <f>WEEKDAY(M3)</f>
        <v>4</v>
      </c>
      <c r="N5" s="197"/>
      <c r="O5" s="204">
        <f>WEEKDAY(O3)</f>
        <v>5</v>
      </c>
      <c r="P5" s="197"/>
      <c r="Q5" s="204">
        <f>WEEKDAY(Q3)</f>
        <v>6</v>
      </c>
      <c r="R5" s="197"/>
      <c r="S5" s="204">
        <f>WEEKDAY(S3)</f>
        <v>7</v>
      </c>
      <c r="T5" s="224"/>
      <c r="U5" s="204">
        <f>WEEKDAY(U3)</f>
        <v>1</v>
      </c>
      <c r="V5" s="225"/>
      <c r="W5" s="204">
        <f>WEEKDAY(W3)</f>
        <v>2</v>
      </c>
      <c r="X5" s="224"/>
      <c r="Y5" s="225"/>
      <c r="Z5" s="224"/>
      <c r="AA5" s="204">
        <f>WEEKDAY(AA3)</f>
        <v>4</v>
      </c>
      <c r="AB5" s="224"/>
      <c r="AC5" s="204">
        <f>WEEKDAY(AC3)</f>
        <v>5</v>
      </c>
      <c r="AD5" s="224"/>
      <c r="AE5" s="204">
        <f>WEEKDAY(AE3)</f>
        <v>6</v>
      </c>
      <c r="AF5" s="224"/>
      <c r="AG5" s="204">
        <f>WEEKDAY(AG3)</f>
        <v>7</v>
      </c>
      <c r="AH5" s="224"/>
      <c r="AI5" s="204">
        <f>WEEKDAY(AI3)</f>
        <v>1</v>
      </c>
      <c r="AJ5" s="224"/>
      <c r="AK5" s="204">
        <f>WEEKDAY(AK3)</f>
        <v>2</v>
      </c>
      <c r="AL5" s="224"/>
      <c r="AM5" s="204">
        <f>WEEKDAY(AM3)</f>
        <v>3</v>
      </c>
      <c r="AN5" s="224"/>
      <c r="AO5" s="204">
        <f>WEEKDAY(AO3)</f>
        <v>4</v>
      </c>
      <c r="AP5" s="224"/>
      <c r="AQ5" s="202">
        <f>WEEKDAY(AQ3)</f>
        <v>5</v>
      </c>
      <c r="AR5" s="201"/>
    </row>
    <row r="6" spans="1:44" x14ac:dyDescent="0.2">
      <c r="D6" t="s">
        <v>1852</v>
      </c>
      <c r="H6">
        <v>1</v>
      </c>
      <c r="I6" s="232">
        <v>20701.375</v>
      </c>
      <c r="J6" s="233">
        <f>I6+9/24</f>
        <v>20701.75</v>
      </c>
      <c r="K6" s="234">
        <v>48</v>
      </c>
      <c r="L6" s="234"/>
      <c r="M6" s="235">
        <f>J6+K6/24</f>
        <v>20703.75</v>
      </c>
      <c r="N6" s="235">
        <f>M6+15/24</f>
        <v>20704.375</v>
      </c>
      <c r="O6" s="235">
        <f>M6+1</f>
        <v>20704.75</v>
      </c>
      <c r="P6" s="235">
        <f t="shared" ref="P6:R10" si="0">O6+15/24</f>
        <v>20705.375</v>
      </c>
      <c r="Q6" s="236">
        <v>72</v>
      </c>
      <c r="R6" s="236"/>
      <c r="S6" s="237"/>
      <c r="T6" s="237"/>
      <c r="U6" s="237"/>
      <c r="V6" s="237"/>
      <c r="W6" s="233">
        <f>P6+Q6/24</f>
        <v>20708.375</v>
      </c>
      <c r="X6" s="233">
        <f>W6+9/24</f>
        <v>20708.75</v>
      </c>
      <c r="Y6" s="233">
        <f>W6+1</f>
        <v>20709.375</v>
      </c>
      <c r="Z6" s="233">
        <f>Y6+9/24</f>
        <v>20709.75</v>
      </c>
      <c r="AA6" s="234">
        <v>48</v>
      </c>
      <c r="AB6" s="234"/>
      <c r="AC6" s="235">
        <f t="shared" ref="AC6" si="1">Z6+AA6/24</f>
        <v>20711.75</v>
      </c>
      <c r="AD6" s="235">
        <f t="shared" ref="AD6" si="2">AC6+15/24</f>
        <v>20712.375</v>
      </c>
      <c r="AE6" s="235">
        <f t="shared" ref="AE6" si="3">1+AC6</f>
        <v>20712.75</v>
      </c>
      <c r="AF6" s="235">
        <f t="shared" ref="AF6" si="4">AE6+15/24</f>
        <v>20713.375</v>
      </c>
      <c r="AG6" s="236">
        <v>72</v>
      </c>
      <c r="AH6" s="236"/>
      <c r="AI6" s="237"/>
      <c r="AJ6" s="237"/>
      <c r="AK6" s="237"/>
      <c r="AL6" s="237"/>
      <c r="AM6" s="233">
        <f t="shared" ref="AM6" si="5">AF6+AG6/24</f>
        <v>20716.375</v>
      </c>
      <c r="AN6" s="233">
        <f t="shared" ref="AN6" si="6">AM6+9/24</f>
        <v>20716.75</v>
      </c>
      <c r="AO6" s="233">
        <f t="shared" ref="AO6" si="7">AM6+1</f>
        <v>20717.375</v>
      </c>
      <c r="AP6" s="238">
        <f t="shared" ref="AP6" si="8">AO6+9/24</f>
        <v>20717.75</v>
      </c>
    </row>
    <row r="7" spans="1:44" ht="13.5" thickBot="1" x14ac:dyDescent="0.25">
      <c r="A7">
        <v>1</v>
      </c>
      <c r="B7" s="174" t="s">
        <v>1896</v>
      </c>
      <c r="H7">
        <v>2</v>
      </c>
      <c r="I7" s="239">
        <v>20701.375</v>
      </c>
      <c r="J7" s="240">
        <f t="shared" ref="J7:J11" si="9">I7+9/24</f>
        <v>20701.75</v>
      </c>
      <c r="K7" s="241">
        <v>48</v>
      </c>
      <c r="L7" s="241"/>
      <c r="M7" s="242">
        <f>J7+K7/24</f>
        <v>20703.75</v>
      </c>
      <c r="N7" s="242">
        <f>M7+15/24</f>
        <v>20704.375</v>
      </c>
      <c r="O7" s="242">
        <f>M7+1</f>
        <v>20704.75</v>
      </c>
      <c r="P7" s="242">
        <f t="shared" si="0"/>
        <v>20705.375</v>
      </c>
      <c r="Q7" s="243">
        <v>72</v>
      </c>
      <c r="R7" s="243"/>
      <c r="S7" s="244"/>
      <c r="T7" s="244"/>
      <c r="U7" s="244"/>
      <c r="V7" s="244"/>
      <c r="W7" s="240">
        <f t="shared" ref="W7" si="10">P7+Q7/24</f>
        <v>20708.375</v>
      </c>
      <c r="X7" s="240">
        <f t="shared" ref="X7:Z8" si="11">W7+9/24</f>
        <v>20708.75</v>
      </c>
      <c r="Y7" s="240">
        <f t="shared" ref="Y7" si="12">W7+1</f>
        <v>20709.375</v>
      </c>
      <c r="Z7" s="240">
        <f t="shared" ref="Z7:AB8" si="13">Y7+9/24</f>
        <v>20709.75</v>
      </c>
      <c r="AA7" s="241">
        <v>48</v>
      </c>
      <c r="AB7" s="241"/>
      <c r="AC7" s="242">
        <f>Z7+AA7/24</f>
        <v>20711.75</v>
      </c>
      <c r="AD7" s="242">
        <f>AC7+15/24</f>
        <v>20712.375</v>
      </c>
      <c r="AE7" s="242">
        <f t="shared" ref="AE7" si="14">1+AC7</f>
        <v>20712.75</v>
      </c>
      <c r="AF7" s="242">
        <f t="shared" ref="AF7" si="15">AE7+15/24</f>
        <v>20713.375</v>
      </c>
      <c r="AG7" s="243">
        <v>72</v>
      </c>
      <c r="AH7" s="243"/>
      <c r="AI7" s="244"/>
      <c r="AJ7" s="244"/>
      <c r="AK7" s="244"/>
      <c r="AL7" s="244"/>
      <c r="AM7" s="240">
        <f t="shared" ref="AM7" si="16">AF7+AG7/24</f>
        <v>20716.375</v>
      </c>
      <c r="AN7" s="240">
        <f t="shared" ref="AN7" si="17">AM7+9/24</f>
        <v>20716.75</v>
      </c>
      <c r="AO7" s="240">
        <f t="shared" ref="AO7" si="18">AM7+1</f>
        <v>20717.375</v>
      </c>
      <c r="AP7" s="245">
        <f t="shared" ref="AP7" si="19">AO7+9/24</f>
        <v>20717.75</v>
      </c>
    </row>
    <row r="8" spans="1:44" x14ac:dyDescent="0.2">
      <c r="A8">
        <v>2</v>
      </c>
      <c r="B8" s="174" t="s">
        <v>1876</v>
      </c>
      <c r="D8" t="s">
        <v>1853</v>
      </c>
      <c r="H8">
        <v>3</v>
      </c>
      <c r="I8" s="226">
        <v>20701.375</v>
      </c>
      <c r="J8" s="226">
        <f t="shared" si="9"/>
        <v>20701.75</v>
      </c>
      <c r="K8" s="227">
        <v>72</v>
      </c>
      <c r="L8" s="227"/>
      <c r="M8" s="227"/>
      <c r="N8" s="227"/>
      <c r="O8" s="217">
        <f>J8+K8/24</f>
        <v>20704.75</v>
      </c>
      <c r="P8" s="217">
        <f t="shared" si="0"/>
        <v>20705.375</v>
      </c>
      <c r="Q8" s="217">
        <f>O8+1</f>
        <v>20705.75</v>
      </c>
      <c r="R8" s="217">
        <f t="shared" si="0"/>
        <v>20706.375</v>
      </c>
      <c r="S8" s="228">
        <v>72</v>
      </c>
      <c r="T8" s="228"/>
      <c r="U8" s="229"/>
      <c r="V8" s="229"/>
      <c r="W8" s="229"/>
      <c r="X8" s="229"/>
      <c r="Y8" s="226">
        <f t="shared" ref="Y8" si="20">R8+S8/24</f>
        <v>20709.375</v>
      </c>
      <c r="Z8" s="226">
        <f t="shared" si="11"/>
        <v>20709.75</v>
      </c>
      <c r="AA8" s="230">
        <f t="shared" ref="AA8" si="21">Y8+1</f>
        <v>20710.375</v>
      </c>
      <c r="AB8" s="230">
        <f t="shared" si="13"/>
        <v>20710.75</v>
      </c>
      <c r="AC8" s="231">
        <v>48</v>
      </c>
      <c r="AD8" s="231"/>
      <c r="AE8" s="217">
        <f>AB8+AC8/24</f>
        <v>20712.75</v>
      </c>
      <c r="AF8" s="217">
        <f t="shared" ref="AF8:AH8" si="22">AE8+15/24</f>
        <v>20713.375</v>
      </c>
      <c r="AG8" s="217">
        <f t="shared" ref="AG8" si="23">1+AE8</f>
        <v>20713.75</v>
      </c>
      <c r="AH8" s="217">
        <f t="shared" si="22"/>
        <v>20714.375</v>
      </c>
    </row>
    <row r="9" spans="1:44" x14ac:dyDescent="0.2">
      <c r="A9">
        <v>3</v>
      </c>
      <c r="B9" s="174" t="s">
        <v>1877</v>
      </c>
      <c r="D9" t="s">
        <v>1854</v>
      </c>
      <c r="H9">
        <v>4</v>
      </c>
      <c r="I9" s="206">
        <v>20701.375</v>
      </c>
      <c r="J9" s="206">
        <f t="shared" si="9"/>
        <v>20701.75</v>
      </c>
      <c r="K9" s="206">
        <f>I9+1</f>
        <v>20702.375</v>
      </c>
      <c r="L9" s="206">
        <f>K9+9/24</f>
        <v>20702.75</v>
      </c>
      <c r="M9" s="207">
        <v>48</v>
      </c>
      <c r="N9" s="207"/>
      <c r="O9" s="210">
        <f>L9+M9/24</f>
        <v>20704.75</v>
      </c>
      <c r="P9" s="210">
        <f>O9+15/24</f>
        <v>20705.375</v>
      </c>
      <c r="Q9" s="210">
        <f>O9+1</f>
        <v>20705.75</v>
      </c>
      <c r="R9" s="210">
        <f t="shared" si="0"/>
        <v>20706.375</v>
      </c>
      <c r="S9" s="211">
        <v>72</v>
      </c>
      <c r="T9" s="211"/>
      <c r="U9" s="205"/>
      <c r="V9" s="205"/>
      <c r="W9" s="205"/>
      <c r="X9" s="205"/>
      <c r="Y9" s="206">
        <f t="shared" ref="Y9:Y10" si="24">R9+S9/24</f>
        <v>20709.375</v>
      </c>
      <c r="Z9" s="206">
        <f t="shared" ref="Z9" si="25">Y9+9/24</f>
        <v>20709.75</v>
      </c>
      <c r="AA9" s="215">
        <f t="shared" ref="AA9:AA10" si="26">Y9+1</f>
        <v>20710.375</v>
      </c>
      <c r="AB9" s="215">
        <f t="shared" ref="AB9" si="27">AA9+9/24</f>
        <v>20710.75</v>
      </c>
      <c r="AC9" s="208">
        <v>48</v>
      </c>
      <c r="AD9" s="208"/>
      <c r="AE9" s="210">
        <f>AB9+AC9/24</f>
        <v>20712.75</v>
      </c>
      <c r="AF9" s="210">
        <f>AE9+15/24</f>
        <v>20713.375</v>
      </c>
      <c r="AG9" s="210">
        <f t="shared" ref="AG9" si="28">1+AE9</f>
        <v>20713.75</v>
      </c>
      <c r="AH9" s="210">
        <f t="shared" ref="AH9" si="29">AG9+15/24</f>
        <v>20714.375</v>
      </c>
      <c r="AI9" s="181"/>
      <c r="AJ9" s="181"/>
    </row>
    <row r="10" spans="1:44" ht="13.5" thickBot="1" x14ac:dyDescent="0.25">
      <c r="A10">
        <v>4</v>
      </c>
      <c r="B10" s="174" t="s">
        <v>1878</v>
      </c>
      <c r="H10" s="187">
        <v>5</v>
      </c>
      <c r="I10" s="206">
        <v>20701.375</v>
      </c>
      <c r="J10" s="206">
        <f t="shared" si="9"/>
        <v>20701.75</v>
      </c>
      <c r="K10" s="206">
        <f t="shared" ref="K10:K11" si="30">I10+1</f>
        <v>20702.375</v>
      </c>
      <c r="L10" s="206">
        <f t="shared" ref="L10:N14" si="31">K10+9/24</f>
        <v>20702.75</v>
      </c>
      <c r="M10" s="208">
        <v>48</v>
      </c>
      <c r="N10" s="208"/>
      <c r="O10" s="210">
        <f>L10+M10/24</f>
        <v>20704.75</v>
      </c>
      <c r="P10" s="210">
        <f>O10+15/24</f>
        <v>20705.375</v>
      </c>
      <c r="Q10" s="210">
        <f>O10+1</f>
        <v>20705.75</v>
      </c>
      <c r="R10" s="210">
        <f t="shared" si="0"/>
        <v>20706.375</v>
      </c>
      <c r="S10" s="211">
        <v>72</v>
      </c>
      <c r="T10" s="211"/>
      <c r="U10" s="205"/>
      <c r="V10" s="205"/>
      <c r="W10" s="205"/>
      <c r="X10" s="205"/>
      <c r="Y10" s="206">
        <f t="shared" si="24"/>
        <v>20709.375</v>
      </c>
      <c r="Z10" s="206">
        <f t="shared" ref="Z10" si="32">Y10+9/24</f>
        <v>20709.75</v>
      </c>
      <c r="AA10" s="215">
        <f t="shared" si="26"/>
        <v>20710.375</v>
      </c>
      <c r="AB10" s="215">
        <f t="shared" ref="AB10" si="33">AA10+9/24</f>
        <v>20710.75</v>
      </c>
      <c r="AC10" s="209">
        <v>72</v>
      </c>
      <c r="AD10" s="209"/>
      <c r="AE10" s="209"/>
      <c r="AF10" s="209"/>
      <c r="AG10" s="210">
        <f>AB10+AC10/24</f>
        <v>20713.75</v>
      </c>
      <c r="AH10" s="181"/>
      <c r="AI10" s="181"/>
      <c r="AJ10" s="181"/>
    </row>
    <row r="11" spans="1:44" x14ac:dyDescent="0.2">
      <c r="A11">
        <v>5</v>
      </c>
      <c r="B11" s="174" t="s">
        <v>1879</v>
      </c>
      <c r="D11" t="s">
        <v>1855</v>
      </c>
      <c r="H11">
        <v>6</v>
      </c>
      <c r="I11" s="206">
        <v>20701.375</v>
      </c>
      <c r="J11" s="206">
        <f t="shared" si="9"/>
        <v>20701.75</v>
      </c>
      <c r="K11" s="206">
        <f t="shared" si="30"/>
        <v>20702.375</v>
      </c>
      <c r="L11" s="206">
        <f t="shared" si="31"/>
        <v>20702.75</v>
      </c>
      <c r="M11" s="209">
        <v>72</v>
      </c>
      <c r="N11" s="209"/>
      <c r="O11" s="209"/>
      <c r="P11" s="209"/>
      <c r="Q11" s="210">
        <f>L11+M11/24</f>
        <v>20705.75</v>
      </c>
      <c r="R11" s="210">
        <f t="shared" ref="R11" si="34">Q11+15/24</f>
        <v>20706.375</v>
      </c>
      <c r="S11" s="210">
        <f t="shared" ref="S11" si="35">Q11+1</f>
        <v>20706.75</v>
      </c>
      <c r="T11" s="210">
        <f t="shared" ref="T11" si="36">S11+15/24</f>
        <v>20707.375</v>
      </c>
      <c r="U11" s="211">
        <v>72</v>
      </c>
      <c r="V11" s="211"/>
      <c r="W11" s="211"/>
      <c r="X11" s="211"/>
      <c r="Y11" s="211"/>
      <c r="Z11" s="211"/>
      <c r="AA11" s="215">
        <f t="shared" ref="AA11:AA13" si="37">T11+U11/24</f>
        <v>20710.375</v>
      </c>
      <c r="AB11" s="215">
        <f t="shared" ref="AB11" si="38">AA11+9/24</f>
        <v>20710.75</v>
      </c>
      <c r="AC11" s="206">
        <f t="shared" ref="AC11:AC13" si="39">AA11+1</f>
        <v>20711.375</v>
      </c>
      <c r="AD11" s="207">
        <v>48</v>
      </c>
      <c r="AE11" s="207"/>
      <c r="AF11" s="210">
        <f>AC11+AD11/24</f>
        <v>20713.375</v>
      </c>
      <c r="AG11" s="210">
        <f t="shared" ref="AG11" si="40">AF11+15/24</f>
        <v>20714</v>
      </c>
    </row>
    <row r="12" spans="1:44" x14ac:dyDescent="0.2">
      <c r="A12">
        <v>6</v>
      </c>
      <c r="B12" s="174" t="s">
        <v>1880</v>
      </c>
      <c r="D12" t="s">
        <v>1856</v>
      </c>
      <c r="H12">
        <v>7</v>
      </c>
      <c r="I12" s="1"/>
      <c r="J12" s="1"/>
      <c r="K12" s="206">
        <v>20702.375</v>
      </c>
      <c r="L12" s="206">
        <f t="shared" si="31"/>
        <v>20702.75</v>
      </c>
      <c r="M12" s="206">
        <f>K12+1</f>
        <v>20703.375</v>
      </c>
      <c r="N12" s="206">
        <f>M12+9/24</f>
        <v>20703.75</v>
      </c>
      <c r="O12" s="207">
        <v>48</v>
      </c>
      <c r="P12" s="207"/>
      <c r="Q12" s="210">
        <f>N12+O12/24</f>
        <v>20705.75</v>
      </c>
      <c r="R12" s="210">
        <f>Q12+15/24</f>
        <v>20706.375</v>
      </c>
      <c r="S12" s="210">
        <f>Q12+1</f>
        <v>20706.75</v>
      </c>
      <c r="T12" s="210">
        <f t="shared" ref="T12" si="41">S12+15/24</f>
        <v>20707.375</v>
      </c>
      <c r="U12" s="211">
        <v>72</v>
      </c>
      <c r="V12" s="211"/>
      <c r="W12" s="211"/>
      <c r="X12" s="211"/>
      <c r="Y12" s="211"/>
      <c r="Z12" s="211"/>
      <c r="AA12" s="215">
        <f t="shared" si="37"/>
        <v>20710.375</v>
      </c>
      <c r="AB12" s="215">
        <f t="shared" ref="AB12" si="42">AA12+9/24</f>
        <v>20710.75</v>
      </c>
      <c r="AC12" s="206">
        <f t="shared" si="39"/>
        <v>20711.375</v>
      </c>
      <c r="AD12" s="208">
        <v>48</v>
      </c>
      <c r="AE12" s="208"/>
      <c r="AF12" s="210">
        <f>AC12+AD12/24</f>
        <v>20713.375</v>
      </c>
      <c r="AG12" s="210">
        <f>AF12+15/24</f>
        <v>20714</v>
      </c>
    </row>
    <row r="13" spans="1:44" x14ac:dyDescent="0.2">
      <c r="A13">
        <v>7</v>
      </c>
      <c r="B13" s="174" t="s">
        <v>1881</v>
      </c>
      <c r="H13">
        <v>8</v>
      </c>
      <c r="I13" s="1"/>
      <c r="J13" s="1"/>
      <c r="K13" s="206">
        <v>20702.375</v>
      </c>
      <c r="L13" s="206">
        <f t="shared" si="31"/>
        <v>20702.75</v>
      </c>
      <c r="M13" s="206">
        <f t="shared" ref="M13:M14" si="43">K13+1</f>
        <v>20703.375</v>
      </c>
      <c r="N13" s="206">
        <f t="shared" si="31"/>
        <v>20703.75</v>
      </c>
      <c r="O13" s="208">
        <v>48</v>
      </c>
      <c r="P13" s="208"/>
      <c r="Q13" s="210">
        <f>N13+O13/24</f>
        <v>20705.75</v>
      </c>
      <c r="R13" s="210">
        <f>Q13+15/24</f>
        <v>20706.375</v>
      </c>
      <c r="S13" s="210">
        <f>Q13+1</f>
        <v>20706.75</v>
      </c>
      <c r="T13" s="210">
        <f t="shared" ref="T13" si="44">S13+15/24</f>
        <v>20707.375</v>
      </c>
      <c r="U13" s="211">
        <v>72</v>
      </c>
      <c r="V13" s="211"/>
      <c r="W13" s="211"/>
      <c r="X13" s="211"/>
      <c r="Y13" s="211"/>
      <c r="Z13" s="211"/>
      <c r="AA13" s="215">
        <f t="shared" si="37"/>
        <v>20710.375</v>
      </c>
      <c r="AB13" s="215">
        <f t="shared" ref="AB13" si="45">AA13+9/24</f>
        <v>20710.75</v>
      </c>
      <c r="AC13" s="206">
        <f t="shared" si="39"/>
        <v>20711.375</v>
      </c>
      <c r="AD13" s="209">
        <v>72</v>
      </c>
      <c r="AE13" s="209"/>
      <c r="AF13" s="209"/>
      <c r="AG13" s="209"/>
      <c r="AH13" s="210">
        <f>AC13+AD13/24</f>
        <v>20714.375</v>
      </c>
    </row>
    <row r="14" spans="1:44" x14ac:dyDescent="0.2">
      <c r="H14">
        <v>9</v>
      </c>
      <c r="I14" s="1"/>
      <c r="J14" s="1"/>
      <c r="K14" s="206">
        <v>20702.375</v>
      </c>
      <c r="L14" s="206">
        <f t="shared" si="31"/>
        <v>20702.75</v>
      </c>
      <c r="M14" s="206">
        <f t="shared" si="43"/>
        <v>20703.375</v>
      </c>
      <c r="N14" s="206">
        <f t="shared" si="31"/>
        <v>20703.75</v>
      </c>
      <c r="O14" s="209">
        <v>72</v>
      </c>
      <c r="P14" s="209"/>
      <c r="Q14" s="209"/>
      <c r="R14" s="209"/>
      <c r="S14" s="210">
        <f>N14+O14/24</f>
        <v>20706.75</v>
      </c>
      <c r="T14" s="210">
        <f t="shared" ref="T14" si="46">S14+15/24</f>
        <v>20707.375</v>
      </c>
      <c r="U14" s="210">
        <f>S14+1</f>
        <v>20707.75</v>
      </c>
      <c r="V14" s="210">
        <f t="shared" ref="V14:V15" si="47">U14+15/24</f>
        <v>20708.375</v>
      </c>
      <c r="W14" s="211">
        <v>72</v>
      </c>
      <c r="X14" s="211"/>
      <c r="Y14" s="211"/>
      <c r="Z14" s="211"/>
      <c r="AA14" s="211"/>
      <c r="AB14" s="211"/>
      <c r="AC14" s="206">
        <f t="shared" ref="AC14:AC16" si="48">V14+W14/24</f>
        <v>20711.375</v>
      </c>
      <c r="AD14" s="206">
        <f t="shared" ref="AD14" si="49">AC14+9/24</f>
        <v>20711.75</v>
      </c>
      <c r="AE14" s="206">
        <f t="shared" ref="AE14:AE16" si="50">AC14+1</f>
        <v>20712.375</v>
      </c>
      <c r="AF14" s="218"/>
      <c r="AG14" s="218"/>
    </row>
    <row r="15" spans="1:44" ht="13.5" thickBot="1" x14ac:dyDescent="0.25">
      <c r="D15" t="s">
        <v>1857</v>
      </c>
      <c r="H15" s="187">
        <v>10</v>
      </c>
      <c r="I15" s="1"/>
      <c r="J15" s="1"/>
      <c r="K15" s="1"/>
      <c r="L15" s="1"/>
      <c r="M15" s="206">
        <v>20703.375</v>
      </c>
      <c r="N15" s="206">
        <f t="shared" ref="N15:N17" si="51">M15+9/24</f>
        <v>20703.75</v>
      </c>
      <c r="O15" s="206">
        <f>M15+1</f>
        <v>20704.375</v>
      </c>
      <c r="P15" s="206">
        <f>O15+9/24</f>
        <v>20704.75</v>
      </c>
      <c r="Q15" s="207">
        <v>48</v>
      </c>
      <c r="R15" s="207"/>
      <c r="S15" s="210">
        <f>P15+Q15/24</f>
        <v>20706.75</v>
      </c>
      <c r="T15" s="210">
        <f>S15+15/24</f>
        <v>20707.375</v>
      </c>
      <c r="U15" s="210">
        <f>S15+1</f>
        <v>20707.75</v>
      </c>
      <c r="V15" s="210">
        <f t="shared" si="47"/>
        <v>20708.375</v>
      </c>
      <c r="W15" s="211">
        <v>72</v>
      </c>
      <c r="X15" s="211"/>
      <c r="Y15" s="211"/>
      <c r="Z15" s="211"/>
      <c r="AA15" s="211"/>
      <c r="AB15" s="211"/>
      <c r="AC15" s="206">
        <f t="shared" si="48"/>
        <v>20711.375</v>
      </c>
      <c r="AD15" s="206">
        <f t="shared" ref="AD15" si="52">AC15+9/24</f>
        <v>20711.75</v>
      </c>
      <c r="AE15" s="206">
        <f t="shared" si="50"/>
        <v>20712.375</v>
      </c>
      <c r="AF15" s="219"/>
      <c r="AG15" s="219"/>
      <c r="AH15" s="181"/>
      <c r="AI15" s="181"/>
      <c r="AJ15" s="181"/>
      <c r="AK15" s="181"/>
      <c r="AL15" s="181"/>
      <c r="AM15" s="181"/>
      <c r="AN15" s="181"/>
      <c r="AO15" s="181"/>
      <c r="AP15" s="181"/>
    </row>
    <row r="16" spans="1:44" x14ac:dyDescent="0.2">
      <c r="D16" t="s">
        <v>1858</v>
      </c>
      <c r="H16">
        <v>11</v>
      </c>
      <c r="I16" s="1"/>
      <c r="J16" s="1"/>
      <c r="K16" s="1"/>
      <c r="L16" s="1"/>
      <c r="M16" s="206">
        <v>20703.375</v>
      </c>
      <c r="N16" s="206">
        <f t="shared" si="51"/>
        <v>20703.75</v>
      </c>
      <c r="O16" s="206">
        <f t="shared" ref="O16:O17" si="53">M16+1</f>
        <v>20704.375</v>
      </c>
      <c r="P16" s="206">
        <f t="shared" ref="P16" si="54">O16+9/24</f>
        <v>20704.75</v>
      </c>
      <c r="Q16" s="208">
        <v>48</v>
      </c>
      <c r="R16" s="208"/>
      <c r="S16" s="210">
        <f>P16+Q16/24</f>
        <v>20706.75</v>
      </c>
      <c r="T16" s="210">
        <f>S16+15/24</f>
        <v>20707.375</v>
      </c>
      <c r="U16" s="210">
        <f>S16+1</f>
        <v>20707.75</v>
      </c>
      <c r="V16" s="210">
        <f t="shared" ref="V16:V17" si="55">U16+15/24</f>
        <v>20708.375</v>
      </c>
      <c r="W16" s="211">
        <v>72</v>
      </c>
      <c r="X16" s="211"/>
      <c r="Y16" s="211"/>
      <c r="Z16" s="211"/>
      <c r="AA16" s="211"/>
      <c r="AB16" s="211"/>
      <c r="AC16" s="206">
        <f t="shared" si="48"/>
        <v>20711.375</v>
      </c>
      <c r="AD16" s="206">
        <f t="shared" ref="AD16" si="56">AC16+9/24</f>
        <v>20711.75</v>
      </c>
      <c r="AE16" s="206">
        <f t="shared" si="50"/>
        <v>20712.375</v>
      </c>
      <c r="AF16" s="219"/>
      <c r="AG16" s="219"/>
      <c r="AH16" s="181"/>
      <c r="AI16" s="181"/>
      <c r="AJ16" s="181"/>
      <c r="AK16" s="181"/>
      <c r="AL16" s="181"/>
      <c r="AM16" s="181"/>
      <c r="AN16" s="181"/>
      <c r="AO16" s="181"/>
      <c r="AP16" s="181"/>
    </row>
    <row r="17" spans="4:36" x14ac:dyDescent="0.2">
      <c r="H17">
        <v>12</v>
      </c>
      <c r="I17" s="1"/>
      <c r="J17" s="1"/>
      <c r="K17" s="1"/>
      <c r="L17" s="1"/>
      <c r="M17" s="206">
        <v>20703.375</v>
      </c>
      <c r="N17" s="206">
        <f t="shared" si="51"/>
        <v>20703.75</v>
      </c>
      <c r="O17" s="206">
        <f t="shared" si="53"/>
        <v>20704.375</v>
      </c>
      <c r="P17" s="206">
        <f t="shared" ref="P17" si="57">O17+9/24</f>
        <v>20704.75</v>
      </c>
      <c r="Q17" s="209">
        <v>72</v>
      </c>
      <c r="R17" s="209"/>
      <c r="S17" s="209"/>
      <c r="T17" s="209"/>
      <c r="U17" s="210">
        <f>P17+Q17/24</f>
        <v>20707.75</v>
      </c>
      <c r="V17" s="210">
        <f t="shared" si="55"/>
        <v>20708.375</v>
      </c>
      <c r="W17" s="210">
        <f t="shared" ref="W17" si="58">U17+1</f>
        <v>20708.75</v>
      </c>
      <c r="X17" s="210">
        <f t="shared" ref="X17" si="59">W17+15/24</f>
        <v>20709.375</v>
      </c>
      <c r="Y17" s="211">
        <v>72</v>
      </c>
      <c r="Z17" s="211"/>
      <c r="AA17" s="211"/>
      <c r="AB17" s="211"/>
      <c r="AC17" s="211"/>
      <c r="AD17" s="211"/>
      <c r="AE17" s="206">
        <f t="shared" ref="AE17:AE19" si="60">X17+Y17/24</f>
        <v>20712.375</v>
      </c>
      <c r="AF17" s="206">
        <f t="shared" ref="AF17" si="61">AE17+9/24</f>
        <v>20712.75</v>
      </c>
      <c r="AG17" s="206">
        <f t="shared" ref="AG17:AG19" si="62">AE17+1</f>
        <v>20713.375</v>
      </c>
    </row>
    <row r="18" spans="4:36" x14ac:dyDescent="0.2">
      <c r="H18">
        <v>13</v>
      </c>
      <c r="I18" s="1"/>
      <c r="J18" s="1"/>
      <c r="K18" s="1"/>
      <c r="L18" s="1"/>
      <c r="M18" s="1"/>
      <c r="N18" s="1"/>
      <c r="O18" s="206">
        <v>20704.375</v>
      </c>
      <c r="P18" s="206">
        <f>O18+9/24</f>
        <v>20704.75</v>
      </c>
      <c r="Q18" s="206">
        <f>O18+1</f>
        <v>20705.375</v>
      </c>
      <c r="R18" s="206">
        <f>Q18+9/24</f>
        <v>20705.75</v>
      </c>
      <c r="S18" s="207">
        <v>48</v>
      </c>
      <c r="T18" s="207"/>
      <c r="U18" s="210">
        <f>R18+S18/24</f>
        <v>20707.75</v>
      </c>
      <c r="V18" s="210">
        <f>U18+15/24</f>
        <v>20708.375</v>
      </c>
      <c r="W18" s="210">
        <f>U18+1</f>
        <v>20708.75</v>
      </c>
      <c r="X18" s="210">
        <f t="shared" ref="X18" si="63">W18+15/24</f>
        <v>20709.375</v>
      </c>
      <c r="Y18" s="211">
        <v>72</v>
      </c>
      <c r="Z18" s="211"/>
      <c r="AA18" s="211"/>
      <c r="AB18" s="211"/>
      <c r="AC18" s="211"/>
      <c r="AD18" s="211"/>
      <c r="AE18" s="206">
        <f t="shared" si="60"/>
        <v>20712.375</v>
      </c>
      <c r="AF18" s="206">
        <f t="shared" ref="AF18" si="64">AE18+9/24</f>
        <v>20712.75</v>
      </c>
      <c r="AG18" s="206">
        <f t="shared" si="62"/>
        <v>20713.375</v>
      </c>
      <c r="AH18" s="181"/>
      <c r="AI18" s="181"/>
      <c r="AJ18" s="181"/>
    </row>
    <row r="19" spans="4:36" x14ac:dyDescent="0.2">
      <c r="D19" t="s">
        <v>1859</v>
      </c>
      <c r="H19">
        <v>14</v>
      </c>
      <c r="I19" s="1"/>
      <c r="J19" s="1"/>
      <c r="K19" s="1"/>
      <c r="L19" s="1"/>
      <c r="M19" s="1"/>
      <c r="N19" s="1"/>
      <c r="O19" s="206">
        <v>20704.375</v>
      </c>
      <c r="P19" s="206">
        <f t="shared" ref="P19:P20" si="65">O19+9/24</f>
        <v>20704.75</v>
      </c>
      <c r="Q19" s="206">
        <f t="shared" ref="Q19:Q20" si="66">O19+1</f>
        <v>20705.375</v>
      </c>
      <c r="R19" s="206">
        <f t="shared" ref="R19:R20" si="67">Q19+9/24</f>
        <v>20705.75</v>
      </c>
      <c r="S19" s="208">
        <v>48</v>
      </c>
      <c r="T19" s="208"/>
      <c r="U19" s="210">
        <f>R19+S19/24</f>
        <v>20707.75</v>
      </c>
      <c r="V19" s="210">
        <f>U19+15/24</f>
        <v>20708.375</v>
      </c>
      <c r="W19" s="210">
        <f>U19+1</f>
        <v>20708.75</v>
      </c>
      <c r="X19" s="210">
        <f t="shared" ref="X19:X20" si="68">W19+15/24</f>
        <v>20709.375</v>
      </c>
      <c r="Y19" s="211">
        <v>72</v>
      </c>
      <c r="Z19" s="211"/>
      <c r="AA19" s="211"/>
      <c r="AB19" s="211"/>
      <c r="AC19" s="211"/>
      <c r="AD19" s="211"/>
      <c r="AE19" s="206">
        <f t="shared" si="60"/>
        <v>20712.375</v>
      </c>
      <c r="AF19" s="206">
        <f t="shared" ref="AF19" si="69">AE19+9/24</f>
        <v>20712.75</v>
      </c>
      <c r="AG19" s="206">
        <f t="shared" si="62"/>
        <v>20713.375</v>
      </c>
      <c r="AH19" s="181"/>
      <c r="AI19" s="181"/>
      <c r="AJ19" s="181"/>
    </row>
    <row r="20" spans="4:36" ht="13.5" thickBot="1" x14ac:dyDescent="0.25">
      <c r="D20" t="s">
        <v>1860</v>
      </c>
      <c r="H20" s="187">
        <v>15</v>
      </c>
      <c r="I20" s="1"/>
      <c r="J20" s="1"/>
      <c r="K20" s="1"/>
      <c r="L20" s="1"/>
      <c r="M20" s="1"/>
      <c r="N20" s="1"/>
      <c r="O20" s="206">
        <v>20704.375</v>
      </c>
      <c r="P20" s="206">
        <f t="shared" si="65"/>
        <v>20704.75</v>
      </c>
      <c r="Q20" s="206">
        <f t="shared" si="66"/>
        <v>20705.375</v>
      </c>
      <c r="R20" s="206">
        <f t="shared" si="67"/>
        <v>20705.75</v>
      </c>
      <c r="S20" s="209">
        <v>72</v>
      </c>
      <c r="T20" s="209"/>
      <c r="U20" s="209"/>
      <c r="V20" s="209"/>
      <c r="W20" s="210">
        <f>R20+S20/24</f>
        <v>20708.75</v>
      </c>
      <c r="X20" s="210">
        <f t="shared" si="68"/>
        <v>20709.375</v>
      </c>
      <c r="Y20" s="210">
        <f t="shared" ref="Y20" si="70">W20+1</f>
        <v>20709.75</v>
      </c>
      <c r="Z20" s="210">
        <f t="shared" ref="Z20" si="71">Y20+15/24</f>
        <v>20710.375</v>
      </c>
      <c r="AA20" s="211">
        <v>72</v>
      </c>
      <c r="AB20" s="211"/>
      <c r="AC20" s="211"/>
      <c r="AD20" s="211"/>
      <c r="AE20" s="211"/>
      <c r="AF20" s="211"/>
      <c r="AG20" s="206">
        <f t="shared" ref="AG20:AG22" si="72">Z20+AA20/24</f>
        <v>20713.375</v>
      </c>
      <c r="AH20" s="206">
        <f t="shared" ref="AH20" si="73">AG20+9/24</f>
        <v>20713.75</v>
      </c>
      <c r="AI20" s="206">
        <f t="shared" ref="AI20:AI22" si="74">AG20+1</f>
        <v>20714.375</v>
      </c>
    </row>
    <row r="21" spans="4:36" x14ac:dyDescent="0.2">
      <c r="H21">
        <v>16</v>
      </c>
      <c r="I21" s="210">
        <v>20701.75</v>
      </c>
      <c r="J21" s="210">
        <f>I21+15/24</f>
        <v>20702.375</v>
      </c>
      <c r="K21" s="211">
        <v>72</v>
      </c>
      <c r="L21" s="211"/>
      <c r="M21" s="205"/>
      <c r="N21" s="205"/>
      <c r="O21" s="205"/>
      <c r="P21" s="205"/>
      <c r="Q21" s="206">
        <f>J21+K21/24</f>
        <v>20705.375</v>
      </c>
      <c r="R21" s="206">
        <f>Q21+9/24</f>
        <v>20705.75</v>
      </c>
      <c r="S21" s="206">
        <f>Q21+1</f>
        <v>20706.375</v>
      </c>
      <c r="T21" s="206">
        <f>S21+9/24</f>
        <v>20706.75</v>
      </c>
      <c r="U21" s="207">
        <v>48</v>
      </c>
      <c r="V21" s="207"/>
      <c r="W21" s="210">
        <f>T21+U21/24</f>
        <v>20708.75</v>
      </c>
      <c r="X21" s="210">
        <f>W21+15/24</f>
        <v>20709.375</v>
      </c>
      <c r="Y21" s="210">
        <f>W21+1</f>
        <v>20709.75</v>
      </c>
      <c r="Z21" s="212">
        <f t="shared" ref="Z21" si="75">Y21+15/24</f>
        <v>20710.375</v>
      </c>
      <c r="AA21" s="211">
        <v>72</v>
      </c>
      <c r="AB21" s="211"/>
      <c r="AC21" s="211"/>
      <c r="AD21" s="211"/>
      <c r="AE21" s="211"/>
      <c r="AF21" s="211"/>
      <c r="AG21" s="206">
        <f t="shared" si="72"/>
        <v>20713.375</v>
      </c>
      <c r="AH21" s="206">
        <f t="shared" ref="AH21" si="76">AG21+9/24</f>
        <v>20713.75</v>
      </c>
      <c r="AI21" s="206">
        <f t="shared" si="74"/>
        <v>20714.375</v>
      </c>
      <c r="AJ21" s="206">
        <f t="shared" ref="AJ21" si="77">AI21+9/24</f>
        <v>20714.75</v>
      </c>
    </row>
    <row r="22" spans="4:36" x14ac:dyDescent="0.2">
      <c r="H22">
        <v>17</v>
      </c>
      <c r="I22" s="210">
        <v>20701.75</v>
      </c>
      <c r="J22" s="210">
        <f t="shared" ref="J22:J26" si="78">I22+15/24</f>
        <v>20702.375</v>
      </c>
      <c r="K22" s="211">
        <v>72</v>
      </c>
      <c r="L22" s="211"/>
      <c r="M22" s="205"/>
      <c r="N22" s="205"/>
      <c r="O22" s="205"/>
      <c r="P22" s="205"/>
      <c r="Q22" s="206">
        <f t="shared" ref="Q22:Q23" si="79">J22+K22/24</f>
        <v>20705.375</v>
      </c>
      <c r="R22" s="206">
        <f t="shared" ref="R22:T26" si="80">Q22+9/24</f>
        <v>20705.75</v>
      </c>
      <c r="S22" s="206">
        <f t="shared" ref="S22:S23" si="81">Q22+1</f>
        <v>20706.375</v>
      </c>
      <c r="T22" s="206">
        <f t="shared" ref="T22" si="82">S22+9/24</f>
        <v>20706.75</v>
      </c>
      <c r="U22" s="208">
        <v>48</v>
      </c>
      <c r="V22" s="208"/>
      <c r="W22" s="210">
        <f>T22+U22/24</f>
        <v>20708.75</v>
      </c>
      <c r="X22" s="210">
        <f>W22+15/24</f>
        <v>20709.375</v>
      </c>
      <c r="Y22" s="210">
        <f>W22+1</f>
        <v>20709.75</v>
      </c>
      <c r="Z22" s="212">
        <f t="shared" ref="Z22:Z23" si="83">Y22+15/24</f>
        <v>20710.375</v>
      </c>
      <c r="AA22" s="211">
        <v>72</v>
      </c>
      <c r="AB22" s="211"/>
      <c r="AC22" s="211"/>
      <c r="AD22" s="211"/>
      <c r="AE22" s="211"/>
      <c r="AF22" s="211"/>
      <c r="AG22" s="206">
        <f t="shared" si="72"/>
        <v>20713.375</v>
      </c>
      <c r="AH22" s="206">
        <f t="shared" ref="AH22" si="84">AG22+9/24</f>
        <v>20713.75</v>
      </c>
      <c r="AI22" s="206">
        <f t="shared" si="74"/>
        <v>20714.375</v>
      </c>
      <c r="AJ22" s="206">
        <f t="shared" ref="AJ22" si="85">AI22+9/24</f>
        <v>20714.75</v>
      </c>
    </row>
    <row r="23" spans="4:36" x14ac:dyDescent="0.2">
      <c r="D23" t="s">
        <v>1861</v>
      </c>
      <c r="H23">
        <v>18</v>
      </c>
      <c r="I23" s="210">
        <v>20701.75</v>
      </c>
      <c r="J23" s="210">
        <f t="shared" si="78"/>
        <v>20702.375</v>
      </c>
      <c r="K23" s="211">
        <v>72</v>
      </c>
      <c r="L23" s="211"/>
      <c r="M23" s="205"/>
      <c r="N23" s="205"/>
      <c r="O23" s="205"/>
      <c r="P23" s="205"/>
      <c r="Q23" s="206">
        <f t="shared" si="79"/>
        <v>20705.375</v>
      </c>
      <c r="R23" s="206">
        <f t="shared" si="80"/>
        <v>20705.75</v>
      </c>
      <c r="S23" s="206">
        <f t="shared" si="81"/>
        <v>20706.375</v>
      </c>
      <c r="T23" s="206">
        <f t="shared" ref="T23" si="86">S23+9/24</f>
        <v>20706.75</v>
      </c>
      <c r="U23" s="209">
        <v>72</v>
      </c>
      <c r="V23" s="209"/>
      <c r="W23" s="209"/>
      <c r="X23" s="209"/>
      <c r="Y23" s="210">
        <f>T23+U23/24</f>
        <v>20709.75</v>
      </c>
      <c r="Z23" s="210">
        <f t="shared" si="83"/>
        <v>20710.375</v>
      </c>
      <c r="AA23" s="217">
        <f t="shared" ref="AA23" si="87">Y23+1</f>
        <v>20710.75</v>
      </c>
      <c r="AB23" s="217">
        <f t="shared" ref="AB23" si="88">AA23+15/24</f>
        <v>20711.375</v>
      </c>
      <c r="AC23" s="211">
        <v>72</v>
      </c>
      <c r="AD23" s="211"/>
      <c r="AE23" s="211"/>
      <c r="AF23" s="211"/>
      <c r="AG23" s="211"/>
      <c r="AH23" s="211"/>
      <c r="AI23" s="206">
        <f t="shared" ref="AI23:AI25" si="89">AB23+AC23/24</f>
        <v>20714.375</v>
      </c>
      <c r="AJ23" s="206">
        <f t="shared" ref="AJ23" si="90">AI23+9/24</f>
        <v>20714.75</v>
      </c>
    </row>
    <row r="24" spans="4:36" x14ac:dyDescent="0.2">
      <c r="D24" t="s">
        <v>1862</v>
      </c>
      <c r="H24">
        <v>19</v>
      </c>
      <c r="I24" s="210">
        <v>20701.75</v>
      </c>
      <c r="J24" s="210">
        <f t="shared" si="78"/>
        <v>20702.375</v>
      </c>
      <c r="K24" s="210">
        <f>I24+1</f>
        <v>20702.75</v>
      </c>
      <c r="L24" s="210">
        <f t="shared" ref="L24:P30" si="91">K24+15/24</f>
        <v>20703.375</v>
      </c>
      <c r="M24" s="211">
        <v>72</v>
      </c>
      <c r="N24" s="211"/>
      <c r="O24" s="205"/>
      <c r="P24" s="205"/>
      <c r="Q24" s="205"/>
      <c r="R24" s="205"/>
      <c r="S24" s="206">
        <f>L24+M24/24</f>
        <v>20706.375</v>
      </c>
      <c r="T24" s="206">
        <f>S24+9/24</f>
        <v>20706.75</v>
      </c>
      <c r="U24" s="206">
        <f>S24+1</f>
        <v>20707.375</v>
      </c>
      <c r="V24" s="206">
        <f>U24+9/24</f>
        <v>20707.75</v>
      </c>
      <c r="W24" s="207">
        <v>48</v>
      </c>
      <c r="X24" s="207"/>
      <c r="Y24" s="210">
        <f>V24+W24/24</f>
        <v>20709.75</v>
      </c>
      <c r="Z24" s="210">
        <f>Y24+15/24</f>
        <v>20710.375</v>
      </c>
      <c r="AA24" s="210">
        <f>Y24+1</f>
        <v>20710.75</v>
      </c>
      <c r="AB24" s="210">
        <f t="shared" ref="AB24" si="92">AA24+15/24</f>
        <v>20711.375</v>
      </c>
      <c r="AC24" s="211">
        <v>72</v>
      </c>
      <c r="AD24" s="211"/>
      <c r="AE24" s="211"/>
      <c r="AF24" s="211"/>
      <c r="AG24" s="211"/>
      <c r="AH24" s="211"/>
      <c r="AI24" s="206">
        <f t="shared" si="89"/>
        <v>20714.375</v>
      </c>
      <c r="AJ24" s="206">
        <f t="shared" ref="AJ24" si="93">AI24+9/24</f>
        <v>20714.75</v>
      </c>
    </row>
    <row r="25" spans="4:36" ht="13.5" thickBot="1" x14ac:dyDescent="0.25">
      <c r="H25" s="187">
        <v>20</v>
      </c>
      <c r="I25" s="210">
        <v>20701.75</v>
      </c>
      <c r="J25" s="210">
        <f t="shared" si="78"/>
        <v>20702.375</v>
      </c>
      <c r="K25" s="210">
        <f t="shared" ref="K25:K26" si="94">I25+1</f>
        <v>20702.75</v>
      </c>
      <c r="L25" s="210">
        <f t="shared" si="91"/>
        <v>20703.375</v>
      </c>
      <c r="M25" s="211">
        <v>72</v>
      </c>
      <c r="N25" s="211"/>
      <c r="O25" s="205"/>
      <c r="P25" s="205"/>
      <c r="Q25" s="205"/>
      <c r="R25" s="205"/>
      <c r="S25" s="206">
        <f t="shared" ref="S25:S26" si="95">L25+M25/24</f>
        <v>20706.375</v>
      </c>
      <c r="T25" s="206">
        <f t="shared" si="80"/>
        <v>20706.75</v>
      </c>
      <c r="U25" s="206">
        <f t="shared" ref="U25:U26" si="96">S25+1</f>
        <v>20707.375</v>
      </c>
      <c r="V25" s="206">
        <f t="shared" ref="V25" si="97">U25+9/24</f>
        <v>20707.75</v>
      </c>
      <c r="W25" s="208">
        <v>48</v>
      </c>
      <c r="X25" s="208"/>
      <c r="Y25" s="210">
        <f>V25+W25/24</f>
        <v>20709.75</v>
      </c>
      <c r="Z25" s="210">
        <f>Y25+15/24</f>
        <v>20710.375</v>
      </c>
      <c r="AA25" s="210">
        <f>Y25+1</f>
        <v>20710.75</v>
      </c>
      <c r="AB25" s="210">
        <f t="shared" ref="AB25" si="98">AA25+15/24</f>
        <v>20711.375</v>
      </c>
      <c r="AC25" s="211">
        <v>72</v>
      </c>
      <c r="AD25" s="211"/>
      <c r="AE25" s="211"/>
      <c r="AF25" s="211"/>
      <c r="AG25" s="211"/>
      <c r="AH25" s="211"/>
      <c r="AI25" s="206">
        <f t="shared" si="89"/>
        <v>20714.375</v>
      </c>
      <c r="AJ25" s="206">
        <f t="shared" ref="AJ25" si="99">AI25+9/24</f>
        <v>20714.75</v>
      </c>
    </row>
    <row r="26" spans="4:36" x14ac:dyDescent="0.2">
      <c r="H26">
        <v>21</v>
      </c>
      <c r="I26" s="210">
        <v>20701.75</v>
      </c>
      <c r="J26" s="210">
        <f t="shared" si="78"/>
        <v>20702.375</v>
      </c>
      <c r="K26" s="210">
        <f t="shared" si="94"/>
        <v>20702.75</v>
      </c>
      <c r="L26" s="210">
        <f t="shared" si="91"/>
        <v>20703.375</v>
      </c>
      <c r="M26" s="211">
        <v>72</v>
      </c>
      <c r="N26" s="211"/>
      <c r="O26" s="205"/>
      <c r="P26" s="205"/>
      <c r="Q26" s="205"/>
      <c r="R26" s="205"/>
      <c r="S26" s="206">
        <f t="shared" si="95"/>
        <v>20706.375</v>
      </c>
      <c r="T26" s="206">
        <f t="shared" si="80"/>
        <v>20706.75</v>
      </c>
      <c r="U26" s="206">
        <f t="shared" si="96"/>
        <v>20707.375</v>
      </c>
      <c r="V26" s="206">
        <f t="shared" ref="V26" si="100">U26+9/24</f>
        <v>20707.75</v>
      </c>
      <c r="W26" s="209">
        <v>72</v>
      </c>
      <c r="X26" s="209"/>
      <c r="Y26" s="209"/>
      <c r="Z26" s="209"/>
      <c r="AA26" s="210">
        <f>V26+W26/24</f>
        <v>20710.75</v>
      </c>
      <c r="AB26" s="210">
        <f t="shared" ref="AB26:AF30" si="101">AA26+15/24</f>
        <v>20711.375</v>
      </c>
      <c r="AC26" s="210">
        <f>1+AA26</f>
        <v>20711.75</v>
      </c>
      <c r="AD26" s="210">
        <f t="shared" si="101"/>
        <v>20712.375</v>
      </c>
    </row>
    <row r="27" spans="4:36" x14ac:dyDescent="0.2">
      <c r="D27" t="s">
        <v>1863</v>
      </c>
      <c r="H27">
        <v>22</v>
      </c>
      <c r="I27" s="1"/>
      <c r="J27" s="1"/>
      <c r="K27" s="210">
        <v>20702.75</v>
      </c>
      <c r="L27" s="210">
        <f t="shared" si="91"/>
        <v>20703.375</v>
      </c>
      <c r="M27" s="210">
        <f>K27+1</f>
        <v>20703.75</v>
      </c>
      <c r="N27" s="210">
        <f t="shared" si="91"/>
        <v>20704.375</v>
      </c>
      <c r="O27" s="211">
        <v>72</v>
      </c>
      <c r="P27" s="211"/>
      <c r="Q27" s="205"/>
      <c r="R27" s="205"/>
      <c r="S27" s="205"/>
      <c r="T27" s="205"/>
      <c r="U27" s="206">
        <f>N27+O27/24</f>
        <v>20707.375</v>
      </c>
      <c r="V27" s="206">
        <f>U27+9/24</f>
        <v>20707.75</v>
      </c>
      <c r="W27" s="206">
        <f>U27+1</f>
        <v>20708.375</v>
      </c>
      <c r="X27" s="206">
        <f>W27+9/24</f>
        <v>20708.75</v>
      </c>
      <c r="Y27" s="207">
        <v>48</v>
      </c>
      <c r="Z27" s="207"/>
      <c r="AA27" s="210">
        <f>X27+Y27/24</f>
        <v>20710.75</v>
      </c>
      <c r="AB27" s="210">
        <f t="shared" si="101"/>
        <v>20711.375</v>
      </c>
      <c r="AC27" s="210">
        <f t="shared" ref="AC27:AC28" si="102">1+AA27</f>
        <v>20711.75</v>
      </c>
      <c r="AD27" s="210">
        <f t="shared" ref="AD27" si="103">AC27+15/24</f>
        <v>20712.375</v>
      </c>
    </row>
    <row r="28" spans="4:36" x14ac:dyDescent="0.2">
      <c r="D28" t="s">
        <v>1864</v>
      </c>
      <c r="H28">
        <v>23</v>
      </c>
      <c r="I28" s="1"/>
      <c r="J28" s="1"/>
      <c r="K28" s="210">
        <v>20702.75</v>
      </c>
      <c r="L28" s="210">
        <f t="shared" si="91"/>
        <v>20703.375</v>
      </c>
      <c r="M28" s="210">
        <f t="shared" ref="M28:M29" si="104">K28+1</f>
        <v>20703.75</v>
      </c>
      <c r="N28" s="210">
        <f t="shared" si="91"/>
        <v>20704.375</v>
      </c>
      <c r="O28" s="211">
        <v>72</v>
      </c>
      <c r="P28" s="211"/>
      <c r="Q28" s="205"/>
      <c r="R28" s="205"/>
      <c r="S28" s="205"/>
      <c r="T28" s="205"/>
      <c r="U28" s="206">
        <f t="shared" ref="U28:U29" si="105">N28+O28/24</f>
        <v>20707.375</v>
      </c>
      <c r="V28" s="206">
        <f t="shared" ref="V28" si="106">U28+9/24</f>
        <v>20707.75</v>
      </c>
      <c r="W28" s="206">
        <f t="shared" ref="W28:W29" si="107">U28+1</f>
        <v>20708.375</v>
      </c>
      <c r="X28" s="206">
        <f t="shared" ref="X28" si="108">W28+9/24</f>
        <v>20708.75</v>
      </c>
      <c r="Y28" s="208">
        <v>48</v>
      </c>
      <c r="Z28" s="208"/>
      <c r="AA28" s="210">
        <f>X28+Y28/24</f>
        <v>20710.75</v>
      </c>
      <c r="AB28" s="210">
        <f t="shared" si="101"/>
        <v>20711.375</v>
      </c>
      <c r="AC28" s="210">
        <f t="shared" si="102"/>
        <v>20711.75</v>
      </c>
      <c r="AD28" s="210">
        <f t="shared" ref="AD28" si="109">AC28+15/24</f>
        <v>20712.375</v>
      </c>
    </row>
    <row r="29" spans="4:36" x14ac:dyDescent="0.2">
      <c r="H29">
        <v>24</v>
      </c>
      <c r="I29" s="1"/>
      <c r="J29" s="1"/>
      <c r="K29" s="210">
        <v>20702.75</v>
      </c>
      <c r="L29" s="210">
        <f t="shared" si="91"/>
        <v>20703.375</v>
      </c>
      <c r="M29" s="210">
        <f t="shared" si="104"/>
        <v>20703.75</v>
      </c>
      <c r="N29" s="210">
        <f t="shared" si="91"/>
        <v>20704.375</v>
      </c>
      <c r="O29" s="213">
        <v>72</v>
      </c>
      <c r="P29" s="213"/>
      <c r="Q29" s="214"/>
      <c r="R29" s="214"/>
      <c r="S29" s="214"/>
      <c r="T29" s="214"/>
      <c r="U29" s="206">
        <f t="shared" si="105"/>
        <v>20707.375</v>
      </c>
      <c r="V29" s="206">
        <f t="shared" ref="V29" si="110">U29+9/24</f>
        <v>20707.75</v>
      </c>
      <c r="W29" s="206">
        <f t="shared" si="107"/>
        <v>20708.375</v>
      </c>
      <c r="X29" s="206">
        <f t="shared" ref="X29" si="111">W29+9/24</f>
        <v>20708.75</v>
      </c>
      <c r="Y29" s="209">
        <v>72</v>
      </c>
      <c r="Z29" s="209"/>
      <c r="AA29" s="209"/>
      <c r="AB29" s="209"/>
      <c r="AC29" s="210">
        <f>X29+Y29/24</f>
        <v>20711.75</v>
      </c>
      <c r="AD29" s="210">
        <f t="shared" si="101"/>
        <v>20712.375</v>
      </c>
      <c r="AE29" s="210">
        <f>1+AC29</f>
        <v>20712.75</v>
      </c>
      <c r="AF29" s="210">
        <f t="shared" si="101"/>
        <v>20713.375</v>
      </c>
    </row>
    <row r="30" spans="4:36" x14ac:dyDescent="0.2">
      <c r="D30" t="s">
        <v>1865</v>
      </c>
      <c r="H30">
        <v>25</v>
      </c>
      <c r="I30" s="1"/>
      <c r="J30" s="1"/>
      <c r="K30" s="1"/>
      <c r="L30" s="1"/>
      <c r="M30" s="210">
        <v>20703.75</v>
      </c>
      <c r="N30" s="212">
        <v>20704.375</v>
      </c>
      <c r="O30" s="210">
        <f>M30+1</f>
        <v>20704.75</v>
      </c>
      <c r="P30" s="210">
        <f t="shared" si="91"/>
        <v>20705.375</v>
      </c>
      <c r="Q30" s="211">
        <v>72</v>
      </c>
      <c r="R30" s="211"/>
      <c r="S30" s="205"/>
      <c r="T30" s="205"/>
      <c r="U30" s="205"/>
      <c r="V30" s="205"/>
      <c r="W30" s="206">
        <f>P30+Q30/24</f>
        <v>20708.375</v>
      </c>
      <c r="X30" s="206">
        <f>W30+9/24</f>
        <v>20708.75</v>
      </c>
      <c r="Y30" s="206">
        <f>W30+1</f>
        <v>20709.375</v>
      </c>
      <c r="Z30" s="206">
        <f>Y30+9/24</f>
        <v>20709.75</v>
      </c>
      <c r="AA30" s="207">
        <v>48</v>
      </c>
      <c r="AB30" s="207"/>
      <c r="AC30" s="210">
        <f>Z30+AA30/24</f>
        <v>20711.75</v>
      </c>
      <c r="AD30" s="210">
        <f t="shared" si="101"/>
        <v>20712.375</v>
      </c>
      <c r="AE30" s="210">
        <f t="shared" ref="AE30" si="112">1+AC30</f>
        <v>20712.75</v>
      </c>
      <c r="AF30" s="210">
        <f t="shared" si="101"/>
        <v>20713.375</v>
      </c>
    </row>
    <row r="31" spans="4:36" x14ac:dyDescent="0.2">
      <c r="D31" t="s">
        <v>1866</v>
      </c>
    </row>
    <row r="32" spans="4:36" x14ac:dyDescent="0.2">
      <c r="H32">
        <v>1</v>
      </c>
      <c r="J32">
        <f>24*(J6-I6)</f>
        <v>9</v>
      </c>
      <c r="N32">
        <f>24*(N6-M6)</f>
        <v>15</v>
      </c>
      <c r="P32">
        <f>24*(P6-O6)</f>
        <v>15</v>
      </c>
      <c r="Q32">
        <f>SUM(I32:P32)</f>
        <v>39</v>
      </c>
      <c r="X32">
        <f>24*(X6-W6)</f>
        <v>9</v>
      </c>
    </row>
    <row r="33" spans="4:20" x14ac:dyDescent="0.2">
      <c r="D33" t="s">
        <v>1867</v>
      </c>
      <c r="H33">
        <v>16</v>
      </c>
      <c r="J33">
        <f>24*(J21-I21)</f>
        <v>15</v>
      </c>
      <c r="R33">
        <f>24*(R21-Q21)</f>
        <v>9</v>
      </c>
      <c r="T33">
        <f>24*(T21-S21)</f>
        <v>9</v>
      </c>
    </row>
    <row r="34" spans="4:20" x14ac:dyDescent="0.2">
      <c r="D34" t="s">
        <v>1868</v>
      </c>
    </row>
    <row r="35" spans="4:20" x14ac:dyDescent="0.2">
      <c r="I35" s="174" t="s">
        <v>1939</v>
      </c>
    </row>
    <row r="36" spans="4:20" x14ac:dyDescent="0.2">
      <c r="D36" t="s">
        <v>1869</v>
      </c>
      <c r="I36" s="216" t="s">
        <v>1940</v>
      </c>
    </row>
    <row r="37" spans="4:20" x14ac:dyDescent="0.2">
      <c r="D37" t="s">
        <v>1870</v>
      </c>
      <c r="I37" s="174" t="s">
        <v>1941</v>
      </c>
    </row>
    <row r="39" spans="4:20" x14ac:dyDescent="0.2">
      <c r="G39" s="477" t="s">
        <v>1993</v>
      </c>
      <c r="H39" s="477"/>
    </row>
    <row r="40" spans="4:20" x14ac:dyDescent="0.2">
      <c r="D40" t="s">
        <v>1871</v>
      </c>
      <c r="G40" s="174" t="s">
        <v>1994</v>
      </c>
    </row>
    <row r="41" spans="4:20" x14ac:dyDescent="0.2">
      <c r="D41" t="s">
        <v>1872</v>
      </c>
      <c r="G41" s="174" t="s">
        <v>1996</v>
      </c>
    </row>
    <row r="42" spans="4:20" x14ac:dyDescent="0.2">
      <c r="H42" s="174" t="s">
        <v>1995</v>
      </c>
    </row>
    <row r="44" spans="4:20" x14ac:dyDescent="0.2">
      <c r="D44" t="s">
        <v>1873</v>
      </c>
    </row>
    <row r="45" spans="4:20" x14ac:dyDescent="0.2">
      <c r="D45" t="s">
        <v>1874</v>
      </c>
    </row>
    <row r="47" spans="4:20" x14ac:dyDescent="0.2">
      <c r="D47" t="s">
        <v>1875</v>
      </c>
    </row>
    <row r="48" spans="4:20" x14ac:dyDescent="0.2">
      <c r="D48" t="s">
        <v>1856</v>
      </c>
    </row>
  </sheetData>
  <mergeCells count="1">
    <mergeCell ref="G39:H3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Y48"/>
  <sheetViews>
    <sheetView workbookViewId="0"/>
    <sheetView workbookViewId="1"/>
  </sheetViews>
  <sheetFormatPr defaultRowHeight="12.75" x14ac:dyDescent="0.2"/>
  <cols>
    <col min="6" max="14" width="13.85546875" bestFit="1" customWidth="1"/>
    <col min="15" max="15" width="13.85546875" customWidth="1"/>
    <col min="16" max="19" width="14.28515625" customWidth="1"/>
    <col min="20" max="20" width="14.85546875" customWidth="1"/>
    <col min="21" max="26" width="14.28515625" customWidth="1"/>
  </cols>
  <sheetData>
    <row r="10" spans="4:4" ht="14.25" x14ac:dyDescent="0.2">
      <c r="D10" s="176" t="s">
        <v>1921</v>
      </c>
    </row>
    <row r="11" spans="4:4" ht="14.25" x14ac:dyDescent="0.2">
      <c r="D11" s="176" t="s">
        <v>1922</v>
      </c>
    </row>
    <row r="12" spans="4:4" ht="14.25" x14ac:dyDescent="0.2">
      <c r="D12" s="176" t="s">
        <v>1923</v>
      </c>
    </row>
    <row r="13" spans="4:4" ht="14.25" x14ac:dyDescent="0.2">
      <c r="D13" s="176" t="s">
        <v>1924</v>
      </c>
    </row>
    <row r="14" spans="4:4" ht="14.25" x14ac:dyDescent="0.2">
      <c r="D14" s="176" t="s">
        <v>1925</v>
      </c>
    </row>
    <row r="15" spans="4:4" x14ac:dyDescent="0.2">
      <c r="D15" s="175"/>
    </row>
    <row r="16" spans="4:4" ht="14.25" x14ac:dyDescent="0.2">
      <c r="D16" s="176" t="s">
        <v>1926</v>
      </c>
    </row>
    <row r="17" spans="4:12" x14ac:dyDescent="0.2">
      <c r="D17" s="175"/>
    </row>
    <row r="18" spans="4:12" ht="14.25" x14ac:dyDescent="0.2">
      <c r="D18" s="176" t="s">
        <v>1927</v>
      </c>
    </row>
    <row r="22" spans="4:12" ht="53.25" customHeight="1" x14ac:dyDescent="0.2">
      <c r="D22" s="478" t="s">
        <v>1921</v>
      </c>
      <c r="E22" s="478"/>
      <c r="F22" s="478"/>
      <c r="G22" s="478"/>
      <c r="H22" s="478"/>
      <c r="I22" s="478"/>
      <c r="J22" s="478"/>
      <c r="K22" s="478"/>
      <c r="L22" s="478"/>
    </row>
    <row r="23" spans="4:12" x14ac:dyDescent="0.2">
      <c r="D23" t="s">
        <v>1922</v>
      </c>
    </row>
    <row r="24" spans="4:12" x14ac:dyDescent="0.2">
      <c r="D24" t="s">
        <v>1923</v>
      </c>
    </row>
    <row r="25" spans="4:12" x14ac:dyDescent="0.2">
      <c r="D25" t="s">
        <v>1924</v>
      </c>
    </row>
    <row r="26" spans="4:12" x14ac:dyDescent="0.2">
      <c r="D26" t="s">
        <v>1925</v>
      </c>
    </row>
    <row r="28" spans="4:12" x14ac:dyDescent="0.2">
      <c r="D28" t="s">
        <v>1926</v>
      </c>
    </row>
    <row r="30" spans="4:12" x14ac:dyDescent="0.2">
      <c r="D30" t="s">
        <v>1928</v>
      </c>
    </row>
    <row r="35" spans="4:25" ht="54.75" customHeight="1" x14ac:dyDescent="0.2">
      <c r="D35" s="478" t="s">
        <v>1929</v>
      </c>
      <c r="E35" s="478"/>
      <c r="F35" s="478"/>
      <c r="G35" s="478"/>
      <c r="H35" s="478"/>
      <c r="I35" s="478"/>
      <c r="J35" s="478"/>
      <c r="K35" s="478"/>
      <c r="L35" s="478"/>
    </row>
    <row r="36" spans="4:25" x14ac:dyDescent="0.2">
      <c r="D36" t="s">
        <v>1930</v>
      </c>
    </row>
    <row r="37" spans="4:25" x14ac:dyDescent="0.2">
      <c r="D37" t="s">
        <v>1931</v>
      </c>
      <c r="K37" s="190">
        <v>0.75</v>
      </c>
    </row>
    <row r="38" spans="4:25" x14ac:dyDescent="0.2">
      <c r="D38" t="s">
        <v>1932</v>
      </c>
      <c r="K38" s="189">
        <v>0.375</v>
      </c>
    </row>
    <row r="39" spans="4:25" x14ac:dyDescent="0.2">
      <c r="D39" t="s">
        <v>1933</v>
      </c>
      <c r="K39" s="191">
        <f>K37-K38</f>
        <v>0.375</v>
      </c>
    </row>
    <row r="40" spans="4:25" x14ac:dyDescent="0.2">
      <c r="D40" t="s">
        <v>1934</v>
      </c>
    </row>
    <row r="41" spans="4:25" x14ac:dyDescent="0.2">
      <c r="D41" t="s">
        <v>1935</v>
      </c>
    </row>
    <row r="42" spans="4:25" x14ac:dyDescent="0.2">
      <c r="D42" t="s">
        <v>1936</v>
      </c>
    </row>
    <row r="44" spans="4:25" x14ac:dyDescent="0.2">
      <c r="J44" s="188"/>
    </row>
    <row r="45" spans="4:25" x14ac:dyDescent="0.2">
      <c r="F45" s="479">
        <v>41336</v>
      </c>
      <c r="G45" s="480"/>
      <c r="H45" s="479">
        <f>F45+1</f>
        <v>41337</v>
      </c>
      <c r="I45" s="481"/>
      <c r="J45" s="482">
        <f>H45+1</f>
        <v>41338</v>
      </c>
      <c r="K45" s="481"/>
      <c r="L45" s="483">
        <f>J45+1</f>
        <v>41339</v>
      </c>
      <c r="M45" s="484"/>
      <c r="N45" s="479">
        <f>L45+1</f>
        <v>41340</v>
      </c>
      <c r="O45" s="481"/>
      <c r="P45" s="479">
        <f>N45+1</f>
        <v>41341</v>
      </c>
      <c r="Q45" s="481"/>
      <c r="R45" s="479">
        <f>P45+1</f>
        <v>41342</v>
      </c>
      <c r="S45" s="481"/>
      <c r="T45" s="479">
        <f>R45+1</f>
        <v>41343</v>
      </c>
      <c r="U45" s="481"/>
      <c r="V45" s="479">
        <f>T45+1</f>
        <v>41344</v>
      </c>
      <c r="W45" s="481"/>
      <c r="X45" s="479">
        <f>V45+1</f>
        <v>41345</v>
      </c>
      <c r="Y45" s="481"/>
    </row>
    <row r="46" spans="4:25" x14ac:dyDescent="0.2">
      <c r="E46">
        <v>1</v>
      </c>
      <c r="F46" s="194">
        <v>41336.375</v>
      </c>
      <c r="G46" s="194">
        <f>F46+9/24</f>
        <v>41336.75</v>
      </c>
      <c r="H46" s="192">
        <f>F46+1</f>
        <v>41337.375</v>
      </c>
      <c r="I46" s="194">
        <f>G46+1</f>
        <v>41337.75</v>
      </c>
      <c r="J46" s="485">
        <v>48</v>
      </c>
      <c r="K46" s="486"/>
      <c r="L46" s="481"/>
      <c r="M46" s="195">
        <f>I46+48/24</f>
        <v>41339.75</v>
      </c>
      <c r="N46" s="196">
        <f>M46+15/24</f>
        <v>41340.375</v>
      </c>
      <c r="O46" s="195">
        <f>M46+1</f>
        <v>41340.75</v>
      </c>
      <c r="P46" s="196">
        <f>N46+1</f>
        <v>41341.375</v>
      </c>
      <c r="Q46" s="485">
        <v>72</v>
      </c>
      <c r="R46" s="486"/>
      <c r="S46" s="486"/>
      <c r="T46" s="486"/>
      <c r="U46" s="481"/>
      <c r="V46" s="192">
        <f>P46+72/24</f>
        <v>41344.375</v>
      </c>
      <c r="W46" s="194">
        <f>V46+9/24</f>
        <v>41344.75</v>
      </c>
      <c r="X46" s="192">
        <f>V46+1</f>
        <v>41345.375</v>
      </c>
      <c r="Y46" s="193">
        <f>X46+9/12</f>
        <v>41346.125</v>
      </c>
    </row>
    <row r="47" spans="4:25" x14ac:dyDescent="0.2">
      <c r="G47">
        <f>(G46-F46)*24</f>
        <v>9</v>
      </c>
      <c r="I47">
        <f>(I46-H46)*24</f>
        <v>9</v>
      </c>
      <c r="N47">
        <f>(N46-M46)*24</f>
        <v>15</v>
      </c>
      <c r="P47">
        <f>(P46-O46)*24</f>
        <v>15</v>
      </c>
    </row>
    <row r="48" spans="4:25" x14ac:dyDescent="0.2">
      <c r="G48" s="195">
        <v>41336.75</v>
      </c>
      <c r="H48" s="195">
        <f>G48+15/24</f>
        <v>41337.375</v>
      </c>
      <c r="I48" s="195">
        <f>1+G48</f>
        <v>41337.75</v>
      </c>
      <c r="J48" s="195">
        <f>I48+15/24</f>
        <v>41338.375</v>
      </c>
      <c r="N48" s="194">
        <f>J48+48/24</f>
        <v>41340.375</v>
      </c>
      <c r="O48" s="194">
        <f>N48+9/24</f>
        <v>41340.75</v>
      </c>
    </row>
  </sheetData>
  <mergeCells count="14">
    <mergeCell ref="V45:W45"/>
    <mergeCell ref="J46:L46"/>
    <mergeCell ref="Q46:U46"/>
    <mergeCell ref="X45:Y45"/>
    <mergeCell ref="N45:O45"/>
    <mergeCell ref="P45:Q45"/>
    <mergeCell ref="R45:S45"/>
    <mergeCell ref="T45:U45"/>
    <mergeCell ref="D22:L22"/>
    <mergeCell ref="D35:L35"/>
    <mergeCell ref="F45:G45"/>
    <mergeCell ref="H45:I45"/>
    <mergeCell ref="J45:K45"/>
    <mergeCell ref="L45:M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4</vt:i4>
      </vt:variant>
    </vt:vector>
  </HeadingPairs>
  <TitlesOfParts>
    <vt:vector size="14" baseType="lpstr">
      <vt:lpstr>Assignments</vt:lpstr>
      <vt:lpstr>every house worked</vt:lpstr>
      <vt:lpstr>Summary by Year</vt:lpstr>
      <vt:lpstr>Alarm boxes</vt:lpstr>
      <vt:lpstr>Detail</vt:lpstr>
      <vt:lpstr>Summary by Mo</vt:lpstr>
      <vt:lpstr>Summary by Mo (2)</vt:lpstr>
      <vt:lpstr>Sheet2</vt:lpstr>
      <vt:lpstr>Sheet3</vt:lpstr>
      <vt:lpstr>Sheet1</vt:lpstr>
      <vt:lpstr>Sumry Chrt</vt:lpstr>
      <vt:lpstr>Fire Duty Chart</vt:lpstr>
      <vt:lpstr>C runs - workers</vt:lpstr>
      <vt:lpstr>C Fire duty</vt:lpstr>
    </vt:vector>
  </TitlesOfParts>
  <Company>World Wide Piece Goods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ristuccia</dc:creator>
  <cp:lastModifiedBy>Don Ristuccia</cp:lastModifiedBy>
  <cp:lastPrinted>2001-04-04T21:05:48Z</cp:lastPrinted>
  <dcterms:created xsi:type="dcterms:W3CDTF">2001-03-31T02:49:13Z</dcterms:created>
  <dcterms:modified xsi:type="dcterms:W3CDTF">2013-11-12T08:05:44Z</dcterms:modified>
</cp:coreProperties>
</file>